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greycogit-my.sharepoint.com/personal/thomas_wayda_greyco_com/Documents/Deal Folders/Live Deals/Whispering Trace/"/>
    </mc:Choice>
  </mc:AlternateContent>
  <xr:revisionPtr revIDLastSave="39" documentId="8_{6B73CC85-00BD-4BE1-8ADA-FBADD313EE2B}" xr6:coauthVersionLast="47" xr6:coauthVersionMax="47" xr10:uidLastSave="{D2DFB4D9-6A87-4BF6-8A7F-C5045C7506E6}"/>
  <bookViews>
    <workbookView xWindow="-120" yWindow="-120" windowWidth="29040" windowHeight="15840" tabRatio="807" firstSheet="1" activeTab="8" xr2:uid="{00000000-000D-0000-FFFF-FFFF00000000}"/>
  </bookViews>
  <sheets>
    <sheet name="Loan Request" sheetId="416" r:id="rId1"/>
    <sheet name="Investment Highlights" sheetId="417" r:id="rId2"/>
    <sheet name="Sources and Uses" sheetId="409" r:id="rId3"/>
    <sheet name="Property Map" sheetId="403" r:id="rId4"/>
    <sheet name="Unit Mix Overview" sheetId="408" r:id="rId5"/>
    <sheet name="Community Ammenties" sheetId="419" r:id="rId6"/>
    <sheet name="Apartment Features" sheetId="420" r:id="rId7"/>
    <sheet name="Recent Capex" sheetId="374" r:id="rId8"/>
    <sheet name="Annual Cash Flows" sheetId="357" r:id="rId9"/>
    <sheet name="Rent Roll" sheetId="405" r:id="rId10"/>
    <sheet name="Sales Comps" sheetId="370" r:id="rId11"/>
    <sheet name="Rent Comps" sheetId="38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a1" hidden="1">{"Assump",#N/A,TRUE,"Proforma";"first",#N/A,TRUE,"Proforma";"second",#N/A,TRUE,"Proforma";"lease1",#N/A,TRUE,"Proforma";"lease2",#N/A,TRUE,"Proforma"}</definedName>
    <definedName name="______________a1" hidden="1">{"Assump",#N/A,TRUE,"Proforma";"first",#N/A,TRUE,"Proforma";"second",#N/A,TRUE,"Proforma";"lease1",#N/A,TRUE,"Proforma";"lease2",#N/A,TRUE,"Proforma"}</definedName>
    <definedName name="_____________a1" hidden="1">{"Assump",#N/A,TRUE,"Proforma";"first",#N/A,TRUE,"Proforma";"second",#N/A,TRUE,"Proforma";"lease1",#N/A,TRUE,"Proforma";"lease2",#N/A,TRUE,"Proforma"}</definedName>
    <definedName name="____________a1" hidden="1">{"Assump",#N/A,TRUE,"Proforma";"first",#N/A,TRUE,"Proforma";"second",#N/A,TRUE,"Proforma";"lease1",#N/A,TRUE,"Proforma";"lease2",#N/A,TRUE,"Proforma"}</definedName>
    <definedName name="___________a1" hidden="1">{"Assump",#N/A,TRUE,"Proforma";"first",#N/A,TRUE,"Proforma";"second",#N/A,TRUE,"Proforma";"lease1",#N/A,TRUE,"Proforma";"lease2",#N/A,TRUE,"Proforma"}</definedName>
    <definedName name="__________a1" hidden="1">{"Assump",#N/A,TRUE,"Proforma";"first",#N/A,TRUE,"Proforma";"second",#N/A,TRUE,"Proforma";"lease1",#N/A,TRUE,"Proforma";"lease2",#N/A,TRUE,"Proforma"}</definedName>
    <definedName name="________a1" hidden="1">{"Assump",#N/A,TRUE,"Proforma";"first",#N/A,TRUE,"Proforma";"second",#N/A,TRUE,"Proforma";"lease1",#N/A,TRUE,"Proforma";"lease2",#N/A,TRUE,"Proforma"}</definedName>
    <definedName name="_______a1" hidden="1">{"Assump",#N/A,TRUE,"Proforma";"first",#N/A,TRUE,"Proforma";"second",#N/A,TRUE,"Proforma";"lease1",#N/A,TRUE,"Proforma";"lease2",#N/A,TRUE,"Proforma"}</definedName>
    <definedName name="______wrn1" localSheetId="11" hidden="1">{"schedule1",#N/A,FALSE,"Sheet1";"schedule2",#N/A,FALSE,"Sheet1";"schedule3",#N/A,FALSE,"Sheet1";"schedule4",#N/A,FALSE,"Sheet1";"schedule5",#N/A,FALSE,"Sheet1";"schedule6",#N/A,FALSE,"Sheet1"}</definedName>
    <definedName name="______wrn1" hidden="1">{"schedule1",#N/A,FALSE,"Sheet1";"schedule2",#N/A,FALSE,"Sheet1";"schedule3",#N/A,FALSE,"Sheet1";"schedule4",#N/A,FALSE,"Sheet1";"schedule5",#N/A,FALSE,"Sheet1";"schedule6",#N/A,FALSE,"Sheet1"}</definedName>
    <definedName name="_____a1" hidden="1">{"Assump",#N/A,TRUE,"Proforma";"first",#N/A,TRUE,"Proforma";"second",#N/A,TRUE,"Proforma";"lease1",#N/A,TRUE,"Proforma";"lease2",#N/A,TRUE,"Proforma"}</definedName>
    <definedName name="_____wrn1" localSheetId="11" hidden="1">{"schedule1",#N/A,FALSE,"Sheet1";"schedule2",#N/A,FALSE,"Sheet1";"schedule3",#N/A,FALSE,"Sheet1";"schedule4",#N/A,FALSE,"Sheet1";"schedule5",#N/A,FALSE,"Sheet1";"schedule6",#N/A,FALSE,"Sheet1"}</definedName>
    <definedName name="_____wrn1" hidden="1">{"schedule1",#N/A,FALSE,"Sheet1";"schedule2",#N/A,FALSE,"Sheet1";"schedule3",#N/A,FALSE,"Sheet1";"schedule4",#N/A,FALSE,"Sheet1";"schedule5",#N/A,FALSE,"Sheet1";"schedule6",#N/A,FALSE,"Sheet1"}</definedName>
    <definedName name="____a1" hidden="1">{"Assump",#N/A,TRUE,"Proforma";"first",#N/A,TRUE,"Proforma";"second",#N/A,TRUE,"Proforma";"lease1",#N/A,TRUE,"Proforma";"lease2",#N/A,TRUE,"Proforma"}</definedName>
    <definedName name="____wrn1" localSheetId="11" hidden="1">{"schedule1",#N/A,FALSE,"Sheet1";"schedule2",#N/A,FALSE,"Sheet1";"schedule3",#N/A,FALSE,"Sheet1";"schedule4",#N/A,FALSE,"Sheet1";"schedule5",#N/A,FALSE,"Sheet1";"schedule6",#N/A,FALSE,"Sheet1"}</definedName>
    <definedName name="____wrn1" hidden="1">{"schedule1",#N/A,FALSE,"Sheet1";"schedule2",#N/A,FALSE,"Sheet1";"schedule3",#N/A,FALSE,"Sheet1";"schedule4",#N/A,FALSE,"Sheet1";"schedule5",#N/A,FALSE,"Sheet1";"schedule6",#N/A,FALSE,"Sheet1"}</definedName>
    <definedName name="___a1" hidden="1">{"Assump",#N/A,TRUE,"Proforma";"first",#N/A,TRUE,"Proforma";"second",#N/A,TRUE,"Proforma";"lease1",#N/A,TRUE,"Proforma";"lease2",#N/A,TRUE,"Proforma"}</definedName>
    <definedName name="___wrn1" localSheetId="11" hidden="1">{"schedule1",#N/A,FALSE,"Sheet1";"schedule2",#N/A,FALSE,"Sheet1";"schedule3",#N/A,FALSE,"Sheet1";"schedule4",#N/A,FALSE,"Sheet1";"schedule5",#N/A,FALSE,"Sheet1";"schedule6",#N/A,FALSE,"Sheet1"}</definedName>
    <definedName name="___wrn1" hidden="1">{"schedule1",#N/A,FALSE,"Sheet1";"schedule2",#N/A,FALSE,"Sheet1";"schedule3",#N/A,FALSE,"Sheet1";"schedule4",#N/A,FALSE,"Sheet1";"schedule5",#N/A,FALSE,"Sheet1";"schedule6",#N/A,FALSE,"Sheet1"}</definedName>
    <definedName name="__123Graph_A" hidden="1">'[1]REITs &amp; S&amp;P'!$E$11:$E$31</definedName>
    <definedName name="__123Graph_AGRAPH4" hidden="1">[2]A!$B$59:$B$65</definedName>
    <definedName name="__123Graph_AGRAPH5" hidden="1">[2]A!$B$59:$B$65</definedName>
    <definedName name="__123Graph_C">#REF!</definedName>
    <definedName name="__123Graph_D">#REF!</definedName>
    <definedName name="__123Graph_E">#REF!</definedName>
    <definedName name="__123Graph_F">#REF!</definedName>
    <definedName name="__123Graph_LBL_A" hidden="1">[2]A!$A$59:$A$65</definedName>
    <definedName name="__123Graph_LBL_AGRAPH4" hidden="1">[2]A!$B$59:$B$65</definedName>
    <definedName name="__123Graph_LBL_AGRAPH5" hidden="1">[2]A!$B$59:$B$65</definedName>
    <definedName name="__123Graph_LBL_BGRAPH4" hidden="1">[2]A!$B$59:$B$65</definedName>
    <definedName name="__123Graph_LBL_BGRAPH5" hidden="1">[2]A!$B$59:$B$65</definedName>
    <definedName name="__123Graph_X" hidden="1">'[3]Historical Financials'!$A$16:$A$43</definedName>
    <definedName name="__123Graph_XGRAPH4" hidden="1">[2]A!$A$59:$A$65</definedName>
    <definedName name="__123Graph_XGRAPH5" hidden="1">[2]A!$A$59:$A$65</definedName>
    <definedName name="__a1" hidden="1">{"Assump",#N/A,TRUE,"Proforma";"first",#N/A,TRUE,"Proforma";"second",#N/A,TRUE,"Proforma";"lease1",#N/A,TRUE,"Proforma";"lease2",#N/A,TRUE,"Proforma"}</definedName>
    <definedName name="__IntlFixup" hidden="1">TRUE</definedName>
    <definedName name="__key2">#REF!</definedName>
    <definedName name="__wrn1" localSheetId="11" hidden="1">{"schedule1",#N/A,FALSE,"Sheet1";"schedule2",#N/A,FALSE,"Sheet1";"schedule3",#N/A,FALSE,"Sheet1";"schedule4",#N/A,FALSE,"Sheet1";"schedule5",#N/A,FALSE,"Sheet1";"schedule6",#N/A,FALSE,"Sheet1"}</definedName>
    <definedName name="__wrn1" hidden="1">{"schedule1",#N/A,FALSE,"Sheet1";"schedule2",#N/A,FALSE,"Sheet1";"schedule3",#N/A,FALSE,"Sheet1";"schedule4",#N/A,FALSE,"Sheet1";"schedule5",#N/A,FALSE,"Sheet1";"schedule6",#N/A,FALSE,"Sheet1"}</definedName>
    <definedName name="_1__123Graph_ACHART_1">'[4]Rent Roll'!#REF!</definedName>
    <definedName name="_1_0_S" localSheetId="11" hidden="1">'[5]1999 BUDGET'!#REF!</definedName>
    <definedName name="_1_0_S" hidden="1">'[6]1999 BUDGET'!#REF!</definedName>
    <definedName name="_10__123Graph_XCHART_2" hidden="1">[7]A!$D$171:$D$177</definedName>
    <definedName name="_2__123Graph_ACHART_1">'[4]Rent Roll'!#REF!</definedName>
    <definedName name="_2__123Graph_ACHART_2" hidden="1">[7]A!$E$171:$E$177</definedName>
    <definedName name="_2_0_0_F" localSheetId="11" hidden="1">'[5]1999 BUDGET'!#REF!</definedName>
    <definedName name="_2_0_0_F" hidden="1">'[6]1999 BUDGET'!#REF!</definedName>
    <definedName name="_3__123Graph_BCHART_1" hidden="1">[8]A!$E$135:$E$141</definedName>
    <definedName name="_3_0_0_S" localSheetId="11" hidden="1">'[9]1999 BUDGET'!#REF!</definedName>
    <definedName name="_3_0_0_S" hidden="1">'[10]1999 BUDGET'!#REF!</definedName>
    <definedName name="_3_beds_2_baths">"="</definedName>
    <definedName name="_4__123Graph_ACHART_2" hidden="1">[7]A!$E$171:$E$177</definedName>
    <definedName name="_4__123Graph_XCHART_1" hidden="1">'[1]REITs &amp; S&amp;P'!$D$11:$D$31</definedName>
    <definedName name="_5__123Graph_XCHART_2" hidden="1">[7]A!$D$171:$D$177</definedName>
    <definedName name="_6__123Graph_BCHART_1" hidden="1">[8]A!$E$135:$E$141</definedName>
    <definedName name="_8__123Graph_XCHART_1" hidden="1">'[1]REITs &amp; S&amp;P'!$D$11:$D$31</definedName>
    <definedName name="_Dist_Bin">#REF!</definedName>
    <definedName name="_Dist_Values">'[11]MN T.B.'!#REF!</definedName>
    <definedName name="_Fill" localSheetId="11" hidden="1">#REF!</definedName>
    <definedName name="_Fill" hidden="1">#REF!</definedName>
    <definedName name="_xlnm._FilterDatabase" localSheetId="9" hidden="1">'Rent Roll'!$A$2:$V$1664</definedName>
    <definedName name="_xlnm._FilterDatabase">#REF!</definedName>
    <definedName name="_Key1" localSheetId="11" hidden="1">[12]CapX!#REF!</definedName>
    <definedName name="_Key1" hidden="1">[13]CapX!#REF!</definedName>
    <definedName name="_Key2" localSheetId="11" hidden="1">[12]CapX!#REF!</definedName>
    <definedName name="_Key2" hidden="1">[13]CapX!#REF!</definedName>
    <definedName name="_Key2333333" localSheetId="11" hidden="1">[12]CapX!#REF!</definedName>
    <definedName name="_Key2333333" hidden="1">[12]CapX!#REF!</definedName>
    <definedName name="_Order1" hidden="1">255</definedName>
    <definedName name="_Order2" hidden="1">0</definedName>
    <definedName name="_Sort" localSheetId="11" hidden="1">'[5]PROOF PAGE'!#REF!</definedName>
    <definedName name="_Sort" hidden="1">'[6]PROOF PAGE'!#REF!</definedName>
    <definedName name="_Sort1" localSheetId="11" hidden="1">'[6]PROOF PAGE'!#REF!</definedName>
    <definedName name="_Sort1" hidden="1">'[6]PROOF PAGE'!#REF!</definedName>
    <definedName name="_Table1_In1" hidden="1">[8]A!$F$60</definedName>
    <definedName name="_Table1_Out" hidden="1">[8]A!$C$134:$E$141</definedName>
    <definedName name="_Table2_In1">#REF!</definedName>
    <definedName name="_Table2_In2">#REF!</definedName>
    <definedName name="_Table2_Out">[14]HOTComps!#REF!</definedName>
    <definedName name="_Valley" localSheetId="11" hidden="1">#REF!</definedName>
    <definedName name="_Valley" hidden="1">#REF!</definedName>
    <definedName name="_wrn1" localSheetId="11" hidden="1">{"schedule1",#N/A,FALSE,"Sheet1";"schedule2",#N/A,FALSE,"Sheet1";"schedule3",#N/A,FALSE,"Sheet1";"schedule4",#N/A,FALSE,"Sheet1";"schedule5",#N/A,FALSE,"Sheet1";"schedule6",#N/A,FALSE,"Sheet1"}</definedName>
    <definedName name="_wrn1" hidden="1">{"schedule1",#N/A,FALSE,"Sheet1";"schedule2",#N/A,FALSE,"Sheet1";"schedule3",#N/A,FALSE,"Sheet1";"schedule4",#N/A,FALSE,"Sheet1";"schedule5",#N/A,FALSE,"Sheet1";"schedule6",#N/A,FALSE,"Sheet1"}</definedName>
    <definedName name="_x" localSheetId="11" hidden="1">#REF!</definedName>
    <definedName name="_x" hidden="1">#REF!</definedName>
    <definedName name="a" hidden="1">{"Assump",#N/A,TRUE,"Proforma";"first",#N/A,TRUE,"Proforma";"second",#N/A,TRUE,"Proforma";"lease1",#N/A,TRUE,"Proforma";"lease2",#N/A,TRUE,"Proforma"}</definedName>
    <definedName name="aa" hidden="1">'[15]Projected Occupancy'!$A$280:$L$385</definedName>
    <definedName name="AAA_DOCTOPS" hidden="1">"AAA_SET"</definedName>
    <definedName name="AAA_duser" hidden="1">"OFF"</definedName>
    <definedName name="aaaaaaa" localSheetId="11" hidden="1">{"Outflow 1",#N/A,FALSE,"Outflows-Inflows";"Outflow 2",#N/A,FALSE,"Outflows-Inflows";"Inflow 1",#N/A,FALSE,"Outflows-Inflows";"Inflow 2",#N/A,FALSE,"Outflows-Inflows"}</definedName>
    <definedName name="aaaaaaa" hidden="1">{"Outflow 1",#N/A,FALSE,"Outflows-Inflows";"Outflow 2",#N/A,FALSE,"Outflows-Inflows";"Inflow 1",#N/A,FALSE,"Outflows-Inflows";"Inflow 2",#N/A,FALSE,"Outflows-Inflows"}</definedName>
    <definedName name="AAB_Addin5" hidden="1">"AAB_Description for addin 5,Description for addin 5,Description for addin 5,Description for addin 5,Description for addin 5,Description for addin 5"</definedName>
    <definedName name="aasdfa" localSheetId="11" hidden="1">{"rtn",#N/A,FALSE,"RTN";"tables",#N/A,FALSE,"RTN";"cf",#N/A,FALSE,"CF";"stats",#N/A,FALSE,"Stats";"prop",#N/A,FALSE,"Prop"}</definedName>
    <definedName name="aasdfa" hidden="1">{"rtn",#N/A,FALSE,"RTN";"tables",#N/A,FALSE,"RTN";"cf",#N/A,FALSE,"CF";"stats",#N/A,FALSE,"Stats";"prop",#N/A,FALSE,"Prop"}</definedName>
    <definedName name="ab" hidden="1">{#N/A,#N/A,TRUE,"Ericsson Stadium PCD ";#N/A,#N/A,TRUE,"Ericsson Stadium IOR"}</definedName>
    <definedName name="ab_condo" hidden="1">{#N/A,#N/A,TRUE,"Ericsson Stadium PCD ";#N/A,#N/A,TRUE,"Ericsson Stadium IOR"}</definedName>
    <definedName name="Access_Button" hidden="1">"Loan_Front_End_Input_List"</definedName>
    <definedName name="AccessDatabase" hidden="1">"\\Tc-atl-2\investment\Office &amp; Industrial\Principal Capital\Southhall\Southhall Center.mdb"</definedName>
    <definedName name="ACT" localSheetId="3">#REF!</definedName>
    <definedName name="ACT">#REF!</definedName>
    <definedName name="Addr">[16]Control!$A$7</definedName>
    <definedName name="all" localSheetId="1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ll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nscount" hidden="1">1</definedName>
    <definedName name="Appraisal_Cash_Flow">#REF!</definedName>
    <definedName name="Appraisal_Cost_Approach_Value">#REF!</definedName>
    <definedName name="Appraisal_Effective_Date">#REF!</definedName>
    <definedName name="Appraisal_EGI">#REF!</definedName>
    <definedName name="Appraisal_Firm_Name">#REF!</definedName>
    <definedName name="Appraisal_Income_Approach_Value">#REF!</definedName>
    <definedName name="Appraisal_Market_Approach_Value">#REF!</definedName>
    <definedName name="Appraisal_Net_Cash_Flow">#REF!</definedName>
    <definedName name="Appraisal_Occupancy">#REF!</definedName>
    <definedName name="Appraisal_Tot_Expense">#REF!</definedName>
    <definedName name="Appraisal_Value_Final">#REF!</definedName>
    <definedName name="as" localSheetId="11" hidden="1">{"Outflow 1",#N/A,FALSE,"Outflows-Inflows";"Outflow 2",#N/A,FALSE,"Outflows-Inflows";"Inflow 1",#N/A,FALSE,"Outflows-Inflows";"Inflow 2",#N/A,FALSE,"Outflows-Inflows"}</definedName>
    <definedName name="as" hidden="1">{"Outflow 1",#N/A,FALSE,"Outflows-Inflows";"Outflow 2",#N/A,FALSE,"Outflows-Inflows";"Inflow 1",#N/A,FALSE,"Outflows-Inflows";"Inflow 2",#N/A,FALSE,"Outflows-Inflows"}</definedName>
    <definedName name="AS2TickmarkLS">#REF!</definedName>
    <definedName name="asd">#REF!</definedName>
    <definedName name="asdfas" localSheetId="11" hidden="1">{"print 1.6",#N/A,FALSE,"Sheet1";"print 2.6",#N/A,FALSE,"Sheet1";"print 3.6",#N/A,FALSE,"Sheet1";"print 4.6",#N/A,FALSE,"Sheet1";"print 5.6",#N/A,FALSE,"Sheet1";"print 6.6",#N/A,FALSE,"Sheet1"}</definedName>
    <definedName name="asdfas" hidden="1">{"print 1.6",#N/A,FALSE,"Sheet1";"print 2.6",#N/A,FALSE,"Sheet1";"print 3.6",#N/A,FALSE,"Sheet1";"print 4.6",#N/A,FALSE,"Sheet1";"print 5.6",#N/A,FALSE,"Sheet1";"print 6.6",#N/A,FALSE,"Sheet1"}</definedName>
    <definedName name="asdfasaa" localSheetId="11" hidden="1">{"print 1.6",#N/A,FALSE,"Sheet1";"print 2.6",#N/A,FALSE,"Sheet1";"print 3.6",#N/A,FALSE,"Sheet1";"print 4.6",#N/A,FALSE,"Sheet1";"print 5.6",#N/A,FALSE,"Sheet1";"print 6.6",#N/A,FALSE,"Sheet1"}</definedName>
    <definedName name="asdfasaa" hidden="1">{"print 1.6",#N/A,FALSE,"Sheet1";"print 2.6",#N/A,FALSE,"Sheet1";"print 3.6",#N/A,FALSE,"Sheet1";"print 4.6",#N/A,FALSE,"Sheet1";"print 5.6",#N/A,FALSE,"Sheet1";"print 6.6",#N/A,FALSE,"Sheet1"}</definedName>
    <definedName name="asdfasdf" localSheetId="11" hidden="1">{"rtn",#N/A,FALSE,"RTN";"tables",#N/A,FALSE,"RTN";"cf",#N/A,FALSE,"CF";"stats",#N/A,FALSE,"Stats";"prop",#N/A,FALSE,"Prop"}</definedName>
    <definedName name="asdfasdf" hidden="1">{"rtn",#N/A,FALSE,"RTN";"tables",#N/A,FALSE,"RTN";"cf",#N/A,FALSE,"CF";"stats",#N/A,FALSE,"Stats";"prop",#N/A,FALSE,"Prop"}</definedName>
    <definedName name="ass" localSheetId="11" hidden="1">{"print 1.6",#N/A,FALSE,"Sheet1";"print 2.6",#N/A,FALSE,"Sheet1";"print 3.6",#N/A,FALSE,"Sheet1";"print 4.6",#N/A,FALSE,"Sheet1";"print 5.6",#N/A,FALSE,"Sheet1";"print 6.6",#N/A,FALSE,"Sheet1"}</definedName>
    <definedName name="ass" hidden="1">{"print 1.6",#N/A,FALSE,"Sheet1";"print 2.6",#N/A,FALSE,"Sheet1";"print 3.6",#N/A,FALSE,"Sheet1";"print 4.6",#N/A,FALSE,"Sheet1";"print 5.6",#N/A,FALSE,"Sheet1";"print 6.6",#N/A,FALSE,"Sheet1"}</definedName>
    <definedName name="asss" localSheetId="11" hidden="1">{"rtn",#N/A,FALSE,"RTN";"tables",#N/A,FALSE,"RTN";"cf",#N/A,FALSE,"CF";"stats",#N/A,FALSE,"Stats";"prop",#N/A,FALSE,"Prop"}</definedName>
    <definedName name="asss" hidden="1">{"rtn",#N/A,FALSE,"RTN";"tables",#N/A,FALSE,"RTN";"cf",#N/A,FALSE,"CF";"stats",#N/A,FALSE,"Stats";"prop",#N/A,FALSE,"Prop"}</definedName>
    <definedName name="BadLink">#REF!</definedName>
    <definedName name="bbbbbb" localSheetId="11" hidden="1">{"Outflow 1",#N/A,FALSE,"Outflows-Inflows";"Outflow 2",#N/A,FALSE,"Outflows-Inflows";"Inflow 1",#N/A,FALSE,"Outflows-Inflows";"Inflow 2",#N/A,FALSE,"Outflows-Inflows"}</definedName>
    <definedName name="bbbbbb" hidden="1">{"Outflow 1",#N/A,FALSE,"Outflows-Inflows";"Outflow 2",#N/A,FALSE,"Outflows-Inflows";"Inflow 1",#N/A,FALSE,"Outflows-Inflows";"Inflow 2",#N/A,FALSE,"Outflows-Inflows"}</definedName>
    <definedName name="bldg">#REF!</definedName>
    <definedName name="Borrower_Contact_City">#REF!</definedName>
    <definedName name="Borrower_Contact_Company">#REF!</definedName>
    <definedName name="Borrower_Contact_Name">#REF!</definedName>
    <definedName name="Borrower_Contact_State">#REF!</definedName>
    <definedName name="Borrower_Contact_Street">#REF!</definedName>
    <definedName name="Borrower_Contact_Zip">#REF!</definedName>
    <definedName name="Borrower_Date_Acquired">#REF!</definedName>
    <definedName name="Borrower_Entity">#REF!</definedName>
    <definedName name="Borrower_Entity_SPE">#REF!</definedName>
    <definedName name="Borrower_Fax_No">#REF!</definedName>
    <definedName name="Borrower_Phone_No">#REF!</definedName>
    <definedName name="Broker_Contact_City">#REF!</definedName>
    <definedName name="Broker_Contact_Company">#REF!</definedName>
    <definedName name="Broker_Contact_Name">#REF!</definedName>
    <definedName name="Broker_Contact_State">#REF!</definedName>
    <definedName name="Broker_Contact_Street">#REF!</definedName>
    <definedName name="Broker_Contact_Zip">#REF!</definedName>
    <definedName name="Broker_Fax_No">#REF!</definedName>
    <definedName name="Broker_Phone_No">#REF!</definedName>
    <definedName name="BUD">#REF!</definedName>
    <definedName name="CAM">#REF!</definedName>
    <definedName name="Cas_1">[17]Engineering!#REF!</definedName>
    <definedName name="Casualty">[17]Engineering!#REF!</definedName>
    <definedName name="Casualty_Insurance_Carrier">[17]Engineering!#REF!</definedName>
    <definedName name="Casualty_Insurance_Carrier_Ratings">[17]Engineering!#REF!</definedName>
    <definedName name="Casualty_Insurance_Coverage">[17]Engineering!#REF!</definedName>
    <definedName name="Casualty_Insurance_Premium">[17]Engineering!#REF!</definedName>
    <definedName name="Casualty_Insurance_Required">[17]Engineering!#REF!</definedName>
    <definedName name="Casualty_PMLRatio_FloodZone_Tier">[17]Engineering!#REF!</definedName>
    <definedName name="cb_sChart41E9A35_opts" hidden="1">"1, 9, 1, False, 2, False, False, , 0, False, True, 1, 1"</definedName>
    <definedName name="CDC_Loan_No" localSheetId="3">#REF!</definedName>
    <definedName name="CDC_Loan_No">#REF!</definedName>
    <definedName name="CDC_UW_CapEx">#REF!</definedName>
    <definedName name="CDC_UW_Cash_Flow">#REF!</definedName>
    <definedName name="CDC_UW_EGI">#REF!</definedName>
    <definedName name="CDC_UW_Mngmt_Fee">#REF!</definedName>
    <definedName name="CDC_UW_Net_Cash_Flow">#REF!</definedName>
    <definedName name="CommonName">[18]Setup!$B$20</definedName>
    <definedName name="Contacst">'[19]Cash Flow Summary'!#REF!</definedName>
    <definedName name="Contacts" localSheetId="3" hidden="1">{#N/A,#N/A,TRUE,"3-Gateway";#N/A,#N/A,TRUE,"4-ByrkitAve.Bus.Ctr.";#N/A,#N/A,TRUE,"5- 851 Marietta Assoc.";#N/A,#N/A,TRUE,"6-Fesslers";#N/A,#N/A,TRUE,"7- 3300 Sample";#N/A,#N/A,TRUE,"8-Blackthorn-Wells";#N/A,#N/A,TRUE,"9-BlackthornNimtz";#N/A,#N/A,TRUE,"10-Willow Trace II";#N/A,#N/A,TRUE,"11-Homeland";#N/A,#N/A,TRUE,"12-Dugdale";#N/A,#N/A,TRUE,"13-Park Center";#N/A,#N/A,TRUE,"14-Michiana";#N/A,#N/A,TRUE,"15-LTV (Niles)";#N/A,#N/A,TRUE,"16-Niles-Colfax";#N/A,#N/A,TRUE,"17-Colfax Place";#N/A,#N/A,TRUE,"18-Pru Office"}</definedName>
    <definedName name="Contacts" hidden="1">{#N/A,#N/A,TRUE,"3-Gateway";#N/A,#N/A,TRUE,"4-ByrkitAve.Bus.Ctr.";#N/A,#N/A,TRUE,"5- 851 Marietta Assoc.";#N/A,#N/A,TRUE,"6-Fesslers";#N/A,#N/A,TRUE,"7- 3300 Sample";#N/A,#N/A,TRUE,"8-Blackthorn-Wells";#N/A,#N/A,TRUE,"9-BlackthornNimtz";#N/A,#N/A,TRUE,"10-Willow Trace II";#N/A,#N/A,TRUE,"11-Homeland";#N/A,#N/A,TRUE,"12-Dugdale";#N/A,#N/A,TRUE,"13-Park Center";#N/A,#N/A,TRUE,"14-Michiana";#N/A,#N/A,TRUE,"15-LTV (Niles)";#N/A,#N/A,TRUE,"16-Niles-Colfax";#N/A,#N/A,TRUE,"17-Colfax Place";#N/A,#N/A,TRUE,"18-Pru Office"}</definedName>
    <definedName name="Contactssss" localSheetId="3">#REF!</definedName>
    <definedName name="Contactssss">#REF!</definedName>
    <definedName name="CostDetail" hidden="1">{"CF",#N/A,FALSE,"Cash Flow";"RET",#N/A,FALSE,"Returns";"NPV",#N/A,FALSE,"Values";"ASMPT",#N/A,FALSE,"Assumptions"}</definedName>
    <definedName name="CostsDetail" hidden="1">{"CF",#N/A,FALSE,"Cash Flow";"RET",#N/A,FALSE,"Returns";"NPV",#N/A,FALSE,"Values";"ASMPT",#N/A,FALSE,"Assumptions"}</definedName>
    <definedName name="Cottage" hidden="1">{"cot1",#N/A,FALSE,"Cottages";"cot2",#N/A,FALSE,"Cottages";"cot3",#N/A,FALSE,"Cottages"}</definedName>
    <definedName name="CRIT_RANGE" localSheetId="3">#REF!</definedName>
    <definedName name="CRIT_RANGE">#REF!</definedName>
    <definedName name="CRIT_RANGE2">#REF!</definedName>
    <definedName name="CRIT_RANGE3">#REF!</definedName>
    <definedName name="CRIT_RANGE4">#REF!</definedName>
    <definedName name="CRIT_RANGE5">#REF!</definedName>
    <definedName name="CRIT_RANGE6">#REF!</definedName>
    <definedName name="CurrMo">[18]Setup!$B$29</definedName>
    <definedName name="CurrMoOccup">[20]Control!#REF!</definedName>
    <definedName name="CurrPeriod" localSheetId="3">#REF!</definedName>
    <definedName name="CurrPeriod">#REF!</definedName>
    <definedName name="CurrYear">[18]Setup!$B$27</definedName>
    <definedName name="data" hidden="1">{"data",#N/A,FALSE,"INPUT"}</definedName>
    <definedName name="DATA_01">#REF!</definedName>
    <definedName name="DATA_01_a">#REF!</definedName>
    <definedName name="_xlnm.Database">#REF!</definedName>
    <definedName name="date">[21]CashOther!$A$4</definedName>
    <definedName name="DATES">#REF!</definedName>
    <definedName name="DDC_Contact" localSheetId="3">#REF!</definedName>
    <definedName name="DDC_Contact">#REF!</definedName>
    <definedName name="DDC_Name">#REF!</definedName>
    <definedName name="DDC_Phone">#REF!</definedName>
    <definedName name="DDC_Site_Visit_Date">#REF!</definedName>
    <definedName name="dddddd" hidden="1">{#N/A,#N/A,FALSE,"CAPREIT"}</definedName>
    <definedName name="ddddddd" hidden="1">{#N/A,#N/A,FALSE,"CAPREIT"}</definedName>
    <definedName name="DELME" hidden="1">{#N/A,#N/A,FALSE,"A";#N/A,#N/A,FALSE,"C"}</definedName>
    <definedName name="DELME_condo" hidden="1">{#N/A,#N/A,FALSE,"A";#N/A,#N/A,FALSE,"C"}</definedName>
    <definedName name="DELME2" hidden="1">{#N/A,#N/A,FALSE,"Expense Detail";#N/A,#N/A,FALSE,"Worksheet";#N/A,#N/A,FALSE,"Audit";#N/A,#N/A,FALSE,"Exclusions";#N/A,#N/A,FALSE,"Variance";#N/A,#N/A,FALSE,"Average Occupancy";#N/A,#N/A,FALSE,"Maintenance &amp; Repairs Occ. Adj.";#N/A,#N/A,FALSE,"Cleaning Occupancy Adj.";#N/A,#N/A,FALSE,"Escalatable Expenses 95";#N/A,#N/A,FALSE,"Rec 95";#N/A,#N/A,FALSE,"Statements"}</definedName>
    <definedName name="DELME2_Condo" hidden="1">{#N/A,#N/A,FALSE,"Expense Detail";#N/A,#N/A,FALSE,"Worksheet";#N/A,#N/A,FALSE,"Audit";#N/A,#N/A,FALSE,"Exclusions";#N/A,#N/A,FALSE,"Variance";#N/A,#N/A,FALSE,"Average Occupancy";#N/A,#N/A,FALSE,"Maintenance &amp; Repairs Occ. Adj.";#N/A,#N/A,FALSE,"Cleaning Occupancy Adj.";#N/A,#N/A,FALSE,"Escalatable Expenses 95";#N/A,#N/A,FALSE,"Rec 95";#N/A,#N/A,FALSE,"Statements"}</definedName>
    <definedName name="DELME3" hidden="1">{#N/A,#N/A,FALSE,"Common Area Accrual";#N/A,#N/A,FALSE,"Unit One LaSalle";#N/A,#N/A,FALSE,"Unit One CW";#N/A,#N/A,FALSE,"Unit One LaSallle + C &amp; W";#N/A,#N/A,FALSE,"Consolidated Accrual"}</definedName>
    <definedName name="DELME3_Condo" hidden="1">{#N/A,#N/A,FALSE,"Common Area Accrual";#N/A,#N/A,FALSE,"Unit One LaSalle";#N/A,#N/A,FALSE,"Unit One CW";#N/A,#N/A,FALSE,"Unit One LaSallle + C &amp; W";#N/A,#N/A,FALSE,"Consolidated Accrual"}</definedName>
    <definedName name="DELME4" hidden="1">{#N/A,#N/A,FALSE,"399 Park Var";#N/A,#N/A,FALSE,"PK NOTES"}</definedName>
    <definedName name="DELME4_Condo" hidden="1">{#N/A,#N/A,FALSE,"399 Park Var";#N/A,#N/A,FALSE,"PK NOTES"}</definedName>
    <definedName name="DELME5" hidden="1">{#N/A,#N/A,FALSE,"Expense Detail ";#N/A,#N/A,FALSE,"Worksheet";#N/A,#N/A,FALSE,"Audit";#N/A,#N/A,FALSE,"Exclusions";#N/A,#N/A,FALSE,"Variance";#N/A,#N/A,FALSE,"Reconciliation"}</definedName>
    <definedName name="DELME5_Condo" hidden="1">{#N/A,#N/A,FALSE,"Expense Detail ";#N/A,#N/A,FALSE,"Worksheet";#N/A,#N/A,FALSE,"Audit";#N/A,#N/A,FALSE,"Exclusions";#N/A,#N/A,FALSE,"Variance";#N/A,#N/A,FALSE,"Reconciliation"}</definedName>
    <definedName name="DELME7" hidden="1">{#N/A,#N/A,FALSE,"399 ACC Budget";#N/A,#N/A,FALSE,"Variance";#N/A,#N/A,FALSE,"399 Park RPSF";#N/A,#N/A,FALSE,"399 Rent Detail";#N/A,#N/A,FALSE,"Common";#N/A,#N/A,FALSE,"RH";#N/A,#N/A,FALSE,"R&amp;H";#N/A,#N/A,FALSE,"399 Opex Detail";#N/A,#N/A,FALSE,"399 RE Tax Detail";#N/A,#N/A,FALSE,"399 Electric Inclusion";#N/A,#N/A,FALSE,"Subelect";#N/A,#N/A,FALSE,"Wtr";#N/A,#N/A,FALSE,"OTHVAC"}</definedName>
    <definedName name="DELME7_Condo" hidden="1">{#N/A,#N/A,FALSE,"399 ACC Budget";#N/A,#N/A,FALSE,"Variance";#N/A,#N/A,FALSE,"399 Park RPSF";#N/A,#N/A,FALSE,"399 Rent Detail";#N/A,#N/A,FALSE,"Common";#N/A,#N/A,FALSE,"RH";#N/A,#N/A,FALSE,"R&amp;H";#N/A,#N/A,FALSE,"399 Opex Detail";#N/A,#N/A,FALSE,"399 RE Tax Detail";#N/A,#N/A,FALSE,"399 Electric Inclusion";#N/A,#N/A,FALSE,"Subelect";#N/A,#N/A,FALSE,"Wtr";#N/A,#N/A,FALSE,"OTHVAC"}</definedName>
    <definedName name="DetailedCosts" hidden="1">{"CF",#N/A,FALSE,"Cash Flow";"RET",#N/A,FALSE,"Returns";"NPV",#N/A,FALSE,"Values";"ASMPT",#N/A,FALSE,"Assumptions"}</definedName>
    <definedName name="Discount">#REF!</definedName>
    <definedName name="Display_Mode_Indicator">#REF!</definedName>
    <definedName name="dynamoPkg001" hidden="1">"MFM Report Cards"</definedName>
    <definedName name="dynamoPkg001.Actions" hidden="1">"Calculate current sheet only~Run Dynamo! on current sheet"</definedName>
    <definedName name="dynamoPkg001.CreateFile" hidden="1">TRUE</definedName>
    <definedName name="dynamoPkg001.CreateWorksheets" hidden="1">FALSE</definedName>
    <definedName name="dynamoPkg001.EmailAttach" hidden="1">FALSE</definedName>
    <definedName name="dynamoPkg001.EnablePrinting" hidden="1">FALSE</definedName>
    <definedName name="dynamoPkg001.FileName" hidden="1">CELL("address",[18]ReportCard!#REF!)</definedName>
    <definedName name="dynamoPkg001.FilePath" localSheetId="3" hidden="1">CELL("address",[18]ReportCard!#REF!)</definedName>
    <definedName name="dynamoPkg001.FilePath" hidden="1">CELL("address",[18]ReportCard!#REF!)</definedName>
    <definedName name="dynamoPkg001.FileType" hidden="1">"EXCEL"</definedName>
    <definedName name="dynamoPkg001.Flags" hidden="1">"N/A"</definedName>
    <definedName name="dynamoPkg001.Inner" hidden="1">TRUE</definedName>
    <definedName name="dynamoPkg001.Loops" hidden="1">"MFM Report Cards"</definedName>
    <definedName name="dynamoPkg001.SendEmail" hidden="1">FALSE</definedName>
    <definedName name="dynamoPkg001.Sheets" hidden="1">"ReportCard"</definedName>
    <definedName name="dynamoPkg001.Zap" hidden="1">TRUE</definedName>
    <definedName name="dynamoPkg001.ZapKeepDBS" hidden="1">FALSE</definedName>
    <definedName name="dynamoPkg001.ZeroSuppress" hidden="1">FALSE</definedName>
    <definedName name="e">'[4]Rent Roll'!#REF!</definedName>
    <definedName name="Engineering_CDC_Ongoing_Requirement" localSheetId="3">#REF!</definedName>
    <definedName name="Engineering_CDC_Ongoing_Requirement">#REF!</definedName>
    <definedName name="Engineering_CDC_Upfront_Requirement">#REF!</definedName>
    <definedName name="Engineering_Eng_Ongoing_Years">#REF!</definedName>
    <definedName name="Engineering_Eng_Upfront_Recommendation">#REF!</definedName>
    <definedName name="Engineering_Firm_Name">#REF!</definedName>
    <definedName name="Engineering_Report_Date">#REF!</definedName>
    <definedName name="Entity">#REF!</definedName>
    <definedName name="Environmental_Additional_Investigation_Indicator">#REF!</definedName>
    <definedName name="Environmental_CDC_ACM_OM_Indicator">#REF!</definedName>
    <definedName name="Environmental_CDC_LBP_OM_Indicator">#REF!</definedName>
    <definedName name="Environmental_CDC_Upfront_Requirement">#REF!</definedName>
    <definedName name="Environmental_Eng_ACM_Risk_Indicator">#REF!</definedName>
    <definedName name="Environmental_Eng_LBP_Risk_Indicator">#REF!</definedName>
    <definedName name="Environmental_Eng_Upfront_Recommendation">#REF!</definedName>
    <definedName name="Environmental_Firm_Name">#REF!</definedName>
    <definedName name="Environmental_OM_Other_Indicator">#REF!</definedName>
    <definedName name="Environmental_Report_Date">#REF!</definedName>
    <definedName name="erterg">#REF!</definedName>
    <definedName name="f">#REF!</definedName>
    <definedName name="FCS">#REF!</definedName>
    <definedName name="fdfdfd" hidden="1">{#N/A,#N/A,FALSE,"CAPREIT"}</definedName>
    <definedName name="fdfdfdf" hidden="1">{#N/A,#N/A,FALSE,"CAPREIT"}</definedName>
    <definedName name="fds" hidden="1">{"Annual Cash Flows",#N/A,FALSE,"Annual Summary";"qtrl1",#N/A,FALSE,"QTLY Summary";"qtrl2",#N/A,FALSE,"QTLY Summary";"qtrl3",#N/A,FALSE,"QTLY Summary";"qtrl4",#N/A,FALSE,"QTLY Summary";"qtrl5",#N/A,FALSE,"QTLY Summary";"qtrl6",#N/A,FALSE,"QTLY Summary"}</definedName>
    <definedName name="fill">#REF!</definedName>
    <definedName name="filler" hidden="1">{"Annual Cash Flows",#N/A,FALSE,"Annual Summary"}</definedName>
    <definedName name="filler2" hidden="1">{"Assumptions",#N/A,FALSE,"Assumptions"}</definedName>
    <definedName name="filler3" hidden="1">{"Construction Costs",#N/A,FALSE,"Total Costs"}</definedName>
    <definedName name="fuckface" localSheetId="11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fuckface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GA">#REF!</definedName>
    <definedName name="gdfga">#REF!</definedName>
    <definedName name="graph">#REF!</definedName>
    <definedName name="graph5">#REF!</definedName>
    <definedName name="graph6">#REF!</definedName>
    <definedName name="graph7">#REF!</definedName>
    <definedName name="graqph2">#REF!</definedName>
    <definedName name="Group" localSheetId="3">[22]Control!#REF!</definedName>
    <definedName name="Group">[22]Control!#REF!</definedName>
    <definedName name="Historical_Operations_1_AsOfDate" localSheetId="3">#REF!</definedName>
    <definedName name="Historical_Operations_1_AsOfDate">#REF!</definedName>
    <definedName name="Historical_Operations_1_EGI">#REF!</definedName>
    <definedName name="Historical_Operations_1_Financial_Type">#REF!</definedName>
    <definedName name="Historical_Operations_1_NCF">#REF!</definedName>
    <definedName name="Historical_Operations_1_Occupancy">#REF!</definedName>
    <definedName name="Historical_Operations_1_Title">#REF!</definedName>
    <definedName name="Historical_Operations_2_AsOfDate">#REF!</definedName>
    <definedName name="Historical_Operations_2_EGI">#REF!</definedName>
    <definedName name="Historical_Operations_2_Financial_Type">#REF!</definedName>
    <definedName name="Historical_Operations_2_NCF">#REF!</definedName>
    <definedName name="Historical_Operations_2_Occupancy">#REF!</definedName>
    <definedName name="Historical_Operations_2_Title">#REF!</definedName>
    <definedName name="Historical_Operations_3_AsOfDate">#REF!</definedName>
    <definedName name="Historical_Operations_3_EGI">#REF!</definedName>
    <definedName name="Historical_Operations_3_Financial_Type">#REF!</definedName>
    <definedName name="Historical_Operations_3_NCF">#REF!</definedName>
    <definedName name="Historical_Operations_3_Occupancy">#REF!</definedName>
    <definedName name="Historical_Operations_3_Title">#REF!</definedName>
    <definedName name="Historical_Operations_4_AsOfDate">#REF!</definedName>
    <definedName name="Historical_Operations_4_EGI">#REF!</definedName>
    <definedName name="Historical_Operations_4_Financial_Type">#REF!</definedName>
    <definedName name="Historical_Operations_4_NCF">#REF!</definedName>
    <definedName name="Historical_Operations_4_Occupancy">#REF!</definedName>
    <definedName name="Historical_Operations_4_Title">#REF!</definedName>
    <definedName name="Historical_Operations_5_AsOfDate">#REF!</definedName>
    <definedName name="Historical_Operations_5_EGI">#REF!</definedName>
    <definedName name="Historical_Operations_5_Financial_Type">#REF!</definedName>
    <definedName name="Historical_Operations_5_NCF">#REF!</definedName>
    <definedName name="Historical_Operations_5_Occupancy">#REF!</definedName>
    <definedName name="Historical_Operations_5_Title">#REF!</definedName>
    <definedName name="Historical_Operations_6_AsOfDate">#REF!</definedName>
    <definedName name="Historical_Operations_6_EGI">#REF!</definedName>
    <definedName name="Historical_Operations_6_Financial_Type">#REF!</definedName>
    <definedName name="Historical_Operations_6_NCF">#REF!</definedName>
    <definedName name="Historical_Operations_6_Occupancy">#REF!</definedName>
    <definedName name="Historical_Operations_6_Title">#REF!</definedName>
    <definedName name="HMLkUp" hidden="1">'[3]Historic Market'!$BD$6:$BD$12</definedName>
    <definedName name="HMSeek" hidden="1">'[3]Historic Market'!$BD$13:$BD$13</definedName>
    <definedName name="hope" hidden="1">{#N/A,#N/A,FALSE,"LP Exp";#N/A,#N/A,FALSE,"Salary";#N/A,#N/A,FALSE,"Admin Exp";#N/A,#N/A,FALSE,"QTS Bud";#N/A,#N/A,FALSE,"Marketing"}</definedName>
    <definedName name="hope_condo" hidden="1">{#N/A,#N/A,FALSE,"LP Exp";#N/A,#N/A,FALSE,"Salary";#N/A,#N/A,FALSE,"Admin Exp";#N/A,#N/A,FALSE,"QTS Bud";#N/A,#N/A,FALSE,"Marketing"}</definedName>
    <definedName name="huh" localSheetId="11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huh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IHMConsultant" hidden="1">[3]Project!$C$15:$C$15</definedName>
    <definedName name="IHMFirstProjected" hidden="1">[3]Project!$C$10:$C$10</definedName>
    <definedName name="IHMLastHistoric" hidden="1">[3]Project!$C$12:$C$12</definedName>
    <definedName name="IHMLocation" hidden="1">[3]Project!$C$22:$C$22</definedName>
    <definedName name="IHMModelVersion" hidden="1">[3]Project!$C$19:$C$19</definedName>
    <definedName name="IHMNumRooms" hidden="1">[3]Project!$C$9:$C$9</definedName>
    <definedName name="IHMPrintCF1">#REF!</definedName>
    <definedName name="IHMPrintMR1">#REF!</definedName>
    <definedName name="IHMPrintMR2">#REF!</definedName>
    <definedName name="IHMPrintPO1" hidden="1">'[3]Projected Occupancy'!$A$5:$M$97</definedName>
    <definedName name="IHMPrintPO2" hidden="1">'[3]Projected Occupancy'!$A$99:$AW$277</definedName>
    <definedName name="IHMPrintPO3" hidden="1">'[3]Projected Occupancy'!$A$280:$L$385</definedName>
    <definedName name="IHMPrintPR1" hidden="1">'[3]Projected Rate'!$A$3:$M$47</definedName>
    <definedName name="IHMPrintVAL1">#REF!</definedName>
    <definedName name="IHMPrintVAL2">#REF!</definedName>
    <definedName name="IHMProjectCity" hidden="1">[3]Project!$C$7:$C$7</definedName>
    <definedName name="IHMProjectName" hidden="1">[3]Project!$C$6:$C$6</definedName>
    <definedName name="IHMProjectState" hidden="1">[3]Project!$C$8:$C$8</definedName>
    <definedName name="IHMPropertyLocation" hidden="1">[3]Project!$C$21:$C$21</definedName>
    <definedName name="IHMReviewer" hidden="1">[3]Project!$C$14:$C$14</definedName>
    <definedName name="Info">[23]Data!$B$6:$N$76</definedName>
    <definedName name="Input_CDC_Loan___on_INPUT_Sheet">#REF!</definedName>
    <definedName name="INS">#REF!</definedName>
    <definedName name="IntroPrintArea">#REF!</definedName>
    <definedName name="IntroPrintArea_b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39940.8427430556</definedName>
    <definedName name="IQ_NAV_ACT_OR_EST" hidden="1">"c2225"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39638.781712963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UNK" hidden="1">{"SCHEDULE",#N/A,FALSE,"Fin_sched"}</definedName>
    <definedName name="Junk_condo" hidden="1">{"SCHEDULE",#N/A,FALSE,"Fin_sched"}</definedName>
    <definedName name="JUNK2" hidden="1">{"SUMMARY",#N/A,FALSE,"Fin_sched"}</definedName>
    <definedName name="k" localSheetId="11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k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kk" localSheetId="3" hidden="1">{#N/A,#N/A,TRUE,"3-Gateway";#N/A,#N/A,TRUE,"4-ByrkitAve.Bus.Ctr.";#N/A,#N/A,TRUE,"5- 851 Marietta Assoc.";#N/A,#N/A,TRUE,"6-Fesslers";#N/A,#N/A,TRUE,"7- 3300 Sample";#N/A,#N/A,TRUE,"8-Blackthorn-Wells";#N/A,#N/A,TRUE,"9-BlackthornNimtz";#N/A,#N/A,TRUE,"10-Willow Trace II";#N/A,#N/A,TRUE,"11-Homeland";#N/A,#N/A,TRUE,"12-Dugdale";#N/A,#N/A,TRUE,"13-Park Center";#N/A,#N/A,TRUE,"14-Michiana";#N/A,#N/A,TRUE,"15-LTV (Niles)";#N/A,#N/A,TRUE,"16-Niles-Colfax";#N/A,#N/A,TRUE,"17-Colfax Place";#N/A,#N/A,TRUE,"18-Pru Office"}</definedName>
    <definedName name="kk" hidden="1">{#N/A,#N/A,TRUE,"3-Gateway";#N/A,#N/A,TRUE,"4-ByrkitAve.Bus.Ctr.";#N/A,#N/A,TRUE,"5- 851 Marietta Assoc.";#N/A,#N/A,TRUE,"6-Fesslers";#N/A,#N/A,TRUE,"7- 3300 Sample";#N/A,#N/A,TRUE,"8-Blackthorn-Wells";#N/A,#N/A,TRUE,"9-BlackthornNimtz";#N/A,#N/A,TRUE,"10-Willow Trace II";#N/A,#N/A,TRUE,"11-Homeland";#N/A,#N/A,TRUE,"12-Dugdale";#N/A,#N/A,TRUE,"13-Park Center";#N/A,#N/A,TRUE,"14-Michiana";#N/A,#N/A,TRUE,"15-LTV (Niles)";#N/A,#N/A,TRUE,"16-Niles-Colfax";#N/A,#N/A,TRUE,"17-Colfax Place";#N/A,#N/A,TRUE,"18-Pru Office"}</definedName>
    <definedName name="l" localSheetId="11" hidden="1">{#N/A,#N/A,FALSE,"Matrix";#N/A,#N/A,FALSE,"Cash Flow";#N/A,#N/A,FALSE,"10 Year Cost Analysis"}</definedName>
    <definedName name="l" hidden="1">{#N/A,#N/A,FALSE,"Matrix";#N/A,#N/A,FALSE,"Cash Flow";#N/A,#N/A,FALSE,"10 Year Cost Analysis"}</definedName>
    <definedName name="lank" hidden="1">[24]ASSETS!#REF!</definedName>
    <definedName name="lease.type">#REF!</definedName>
    <definedName name="lhjk" localSheetId="11" hidden="1">{"Investor",#N/A,FALSE,"Model";"Property",#N/A,FALSE,"Model";"Incentive Taxes",#N/A,FALSE,"Model"}</definedName>
    <definedName name="lhjk" hidden="1">{"Investor",#N/A,FALSE,"Model";"Property",#N/A,FALSE,"Model";"Incentive Taxes",#N/A,FALSE,"Model"}</definedName>
    <definedName name="ll" hidden="1">{#N/A,#N/A,TRUE,"Maritime Park Arena PCD";#N/A,#N/A,TRUE,"Maritime Park Arena IOR"}</definedName>
    <definedName name="lllll">#REF!</definedName>
    <definedName name="Loan_Amortization" localSheetId="3">#REF!</definedName>
    <definedName name="Loan_Amortization">#REF!</definedName>
    <definedName name="Loan_Amount">#REF!</definedName>
    <definedName name="Loan_Collateral_Type">#REF!</definedName>
    <definedName name="Loan_Hyperamortization">#REF!</definedName>
    <definedName name="Loan_Index">#REF!</definedName>
    <definedName name="Loan_Lock_Box">#REF!</definedName>
    <definedName name="Loan_Lock_Box_Type">#REF!</definedName>
    <definedName name="Loan_Minimum_DSC">#REF!</definedName>
    <definedName name="Loan_Name">#REF!</definedName>
    <definedName name="Loan_Preferred_Equity">#REF!</definedName>
    <definedName name="Loan_Preferred_Equity_Amount">#REF!</definedName>
    <definedName name="Loan_Purpose">#REF!</definedName>
    <definedName name="Loan_Rate_Locked">#REF!</definedName>
    <definedName name="Loan_Securitization_Pool">#REF!</definedName>
    <definedName name="Loan_Spread">#REF!</definedName>
    <definedName name="Loan_Term">#REF!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uvers" hidden="1">{#N/A,#N/A,TRUE,"Ericsson Stadium PCD ";#N/A,#N/A,TRUE,"Ericsson Stadium IOR"}</definedName>
    <definedName name="Louversa" hidden="1">{#N/A,#N/A,TRUE,"Ericsson Stadium PCD ";#N/A,#N/A,TRUE,"Ericsson Stadium IOR"}</definedName>
    <definedName name="Management_Actual_Base_Fee" localSheetId="3">#REF!</definedName>
    <definedName name="Management_Actual_Base_Fee">#REF!</definedName>
    <definedName name="Market_Occupancy" localSheetId="3">'[19]Cash Flow Summary'!#REF!</definedName>
    <definedName name="Market_Occupancy">'[19]Cash Flow Summary'!#REF!</definedName>
    <definedName name="Market_Sub_Occupancy" localSheetId="3">#REF!</definedName>
    <definedName name="Market_Sub_Occupancy">#REF!</definedName>
    <definedName name="MLNK070f2922634c4baeab4f33f6b2113c54">#REF!</definedName>
    <definedName name="MLNK10637c8c28cf4b6abb90234c7f0fdae3">#REF!</definedName>
    <definedName name="MLNK2ff7313e7e9f41c69b2ec6bb35784a66">#REF!</definedName>
    <definedName name="MLNK447abef421f14686b40441920975a7f9">#REF!</definedName>
    <definedName name="MLNK4cd14af6116645dab0a655e080b3a999">#REF!</definedName>
    <definedName name="MLNK551625d118964fbdbcff7c82466c2ac1">'[25]Summary_Page 2'!#REF!</definedName>
    <definedName name="MLNK77e39a8a2cbf4e53821dbd8538102f41">#REF!</definedName>
    <definedName name="MLNK97b5e96b9fa6431e81c89b1b19dd2a27">#REF!</definedName>
    <definedName name="MLNKdddf349e27eb4a49a2a156fc532145ea">#REF!</definedName>
    <definedName name="MLNKe93c86cf3a0d41df97ff359d7acf1ac2">#REF!</definedName>
    <definedName name="MLNKf57ec7b344aa4eada68379fddbc25320">'[26]Comparable Leasing'!#REF!</definedName>
    <definedName name="mmmmm">'[27]2004 Op Exp'!#REF!</definedName>
    <definedName name="Mngmt_Name">#REF!</definedName>
    <definedName name="month">#REF!</definedName>
    <definedName name="MonthInQtr">#REF!</definedName>
    <definedName name="MonthYear">[18]Setup!$B$26</definedName>
    <definedName name="Name1" hidden="1">{"cot1",#N/A,FALSE,"Cottages";"cot2",#N/A,FALSE,"Cottages";"cot3",#N/A,FALSE,"Cottages"}</definedName>
    <definedName name="new" localSheetId="1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new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newrange" hidden="1">{"Annual Cash Flows",#N/A,FALSE,"Annual Summary"}</definedName>
    <definedName name="next" localSheetId="11" hidden="1">{"print 1.6",#N/A,FALSE,"Sheet1";"print 2.6",#N/A,FALSE,"Sheet1";"print 3.6",#N/A,FALSE,"Sheet1";"print 4.6",#N/A,FALSE,"Sheet1";"print 5.6",#N/A,FALSE,"Sheet1";"print 6.6",#N/A,FALSE,"Sheet1"}</definedName>
    <definedName name="next" hidden="1">{"print 1.6",#N/A,FALSE,"Sheet1";"print 2.6",#N/A,FALSE,"Sheet1";"print 3.6",#N/A,FALSE,"Sheet1";"print 4.6",#N/A,FALSE,"Sheet1";"print 5.6",#N/A,FALSE,"Sheet1";"print 6.6",#N/A,FALSE,"Sheet1"}</definedName>
    <definedName name="NextMonthsYear" localSheetId="3">#REF!</definedName>
    <definedName name="NextMonthsYear">#REF!</definedName>
    <definedName name="NvsASD">"V2020-11-30"</definedName>
    <definedName name="NvsAutoDrillOk">"VN"</definedName>
    <definedName name="NvsElapsedTime">0.000127314808196388</definedName>
    <definedName name="NvsEndTime">44181.5031597222</definedName>
    <definedName name="NvsInstanceHook">"formatDates()"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"V1990-01-01"</definedName>
    <definedName name="NvsPanelSetid">"VSHARE"</definedName>
    <definedName name="NvsReqBU">"VCT022"</definedName>
    <definedName name="NvsReqBUOnly">"VY"</definedName>
    <definedName name="NvsTransLed">"VN"</definedName>
    <definedName name="NvsTreeASD">"V2020-11-30"</definedName>
    <definedName name="NvsValTbl.ACCOUNT">"GL_ACCOUNT_TBL"</definedName>
    <definedName name="Originator_Application_No" localSheetId="3">#REF!</definedName>
    <definedName name="Originator_Application_No">#REF!</definedName>
    <definedName name="Originator_City">#REF!</definedName>
    <definedName name="Originator_Contact">#REF!</definedName>
    <definedName name="Originator_Fax">#REF!</definedName>
    <definedName name="Originator_Name">#REF!</definedName>
    <definedName name="Originator_Phone">#REF!</definedName>
    <definedName name="Originator_Site_Visit_Date">#REF!</definedName>
    <definedName name="Originator_State">#REF!</definedName>
    <definedName name="Originator_Street">#REF!</definedName>
    <definedName name="Originator_UW_Cash_Flow">#REF!</definedName>
    <definedName name="Originator_UW_Net_Cash_Flow">#REF!</definedName>
    <definedName name="Originator_Zip">#REF!</definedName>
    <definedName name="pier90" hidden="1">{"excavation",#N/A,FALSE,"DETAIL.XLS"}</definedName>
    <definedName name="platform" hidden="1">{#N/A,#N/A,TRUE,"Ericsson Stadium PCD ";#N/A,#N/A,TRUE,"Ericsson Stadium IOR"}</definedName>
    <definedName name="platforma" hidden="1">{#N/A,#N/A,TRUE,"Ericsson Stadium PCD ";#N/A,#N/A,TRUE,"Ericsson Stadium IOR"}</definedName>
    <definedName name="pre">#REF!</definedName>
    <definedName name="PrefEquityCurRate">'[28]IRR &amp; CF Analysis'!$R$18</definedName>
    <definedName name="PrefEquityPointsOut">'[28]IRR &amp; CF Analysis'!$R$21</definedName>
    <definedName name="PrefEquityTotalRate">'[28]IRR &amp; CF Analysis'!$R$17</definedName>
    <definedName name="Principal_Owner_1">#REF!</definedName>
    <definedName name="Principal_Owner_2">#REF!</definedName>
    <definedName name="Principal_Owner_3">#REF!</definedName>
    <definedName name="Principal_Owner_4">#REF!</definedName>
    <definedName name="Principal_Owner_5">#REF!</definedName>
    <definedName name="_xlnm.Print_Area" localSheetId="8">'Annual Cash Flows'!$B$5:$O$39</definedName>
    <definedName name="_xlnm.Print_Area" localSheetId="11">'Rent Comps'!$A$1:$X$15</definedName>
    <definedName name="_xlnm.Print_Area">#REF!</definedName>
    <definedName name="PrintFormat" hidden="1">[29]GenValidation!$AU$6</definedName>
    <definedName name="PriorMonthsYear" localSheetId="3">#REF!</definedName>
    <definedName name="PriorMonthsYear">#REF!</definedName>
    <definedName name="PriorYear">[18]Setup!$B$28</definedName>
    <definedName name="ProjectCategories">[30]Lookup!$A$2:$A$8</definedName>
    <definedName name="promte" hidden="1">{"Assumptions",#N/A,FALSE,"Assumptions"}</definedName>
    <definedName name="Property_City" localSheetId="3">#REF!</definedName>
    <definedName name="Property_City">#REF!</definedName>
    <definedName name="Property_Class">#REF!</definedName>
    <definedName name="Property_Construction_Type">#REF!</definedName>
    <definedName name="Property_Description_Mngmt_Name">#REF!</definedName>
    <definedName name="Property_Name">[31]INPUT!$F$24</definedName>
    <definedName name="Property_No_of_Buildings" localSheetId="3">#REF!</definedName>
    <definedName name="Property_No_of_Buildings">#REF!</definedName>
    <definedName name="Property_No_of_Floors">#REF!</definedName>
    <definedName name="Property_No_of_Parking">#REF!</definedName>
    <definedName name="Property_State">#REF!</definedName>
    <definedName name="Property_Street">#REF!</definedName>
    <definedName name="Property_Type_1_Primary">#REF!</definedName>
    <definedName name="Property_Type_2">#REF!</definedName>
    <definedName name="Property_Type_3">#REF!</definedName>
    <definedName name="Property_Type_4">#REF!</definedName>
    <definedName name="Property_Units_Rooms_SF_Beds_Sites">#REF!</definedName>
    <definedName name="Property_Year_Built">#REF!</definedName>
    <definedName name="Property_Year_Expanded">#REF!</definedName>
    <definedName name="Property_Year_Renovated">#REF!</definedName>
    <definedName name="Property_Zip">#REF!</definedName>
    <definedName name="PropertyName">[32]Assm!$E$5</definedName>
    <definedName name="PropName">[18]Setup!$B$19</definedName>
    <definedName name="QTDOC">[18]Setup!$F$29</definedName>
    <definedName name="QTDOR">[18]Setup!$E$29</definedName>
    <definedName name="QTROC">[18]Setup!$D$29</definedName>
    <definedName name="QTROR">[18]Setup!$C$29</definedName>
    <definedName name="rent">#REF!</definedName>
    <definedName name="RentRoll_Date" localSheetId="3">#REF!</definedName>
    <definedName name="RentRoll_Date">#REF!</definedName>
    <definedName name="Rentroll_Gross_Potential_Base_Rent">#REF!</definedName>
    <definedName name="RentRoll_TotalSQFT">#REF!</definedName>
    <definedName name="Rentroll_Vacancy_Economic_Base_Rent">1-('[33]Rent Roll'!$P$49/'[33]Rent Roll'!$P$64)</definedName>
    <definedName name="Rentroll_Vacancy_Physical" localSheetId="3">#REF!</definedName>
    <definedName name="Rentroll_Vacancy_Physical">#REF!</definedName>
    <definedName name="Rentroll_Vacant_Mkt_Base_Rent">#REF!</definedName>
    <definedName name="Rentroll_Vacant_Rents">#REF!</definedName>
    <definedName name="Rentroll_Vacant_SF">#REF!</definedName>
    <definedName name="RentStudy" localSheetId="11" hidden="1">{"schedule1",#N/A,FALSE,"Sheet1";"schedule2",#N/A,FALSE,"Sheet1";"schedule3",#N/A,FALSE,"Sheet1";"schedule4",#N/A,FALSE,"Sheet1";"schedule5",#N/A,FALSE,"Sheet1";"schedule6",#N/A,FALSE,"Sheet1"}</definedName>
    <definedName name="RentStudy" hidden="1">{"schedule1",#N/A,FALSE,"Sheet1";"schedule2",#N/A,FALSE,"Sheet1";"schedule3",#N/A,FALSE,"Sheet1";"schedule4",#N/A,FALSE,"Sheet1";"schedule5",#N/A,FALSE,"Sheet1";"schedule6",#N/A,FALSE,"Sheet1"}</definedName>
    <definedName name="RentStudy100" localSheetId="11" hidden="1">{"rtn",#N/A,FALSE,"RTN";"tables",#N/A,FALSE,"RTN";"cf",#N/A,FALSE,"CF";"stats",#N/A,FALSE,"Stats";"prop",#N/A,FALSE,"Prop"}</definedName>
    <definedName name="RentStudy100" hidden="1">{"rtn",#N/A,FALSE,"RTN";"tables",#N/A,FALSE,"RTN";"cf",#N/A,FALSE,"CF";"stats",#N/A,FALSE,"Stats";"prop",#N/A,FALSE,"Prop"}</definedName>
    <definedName name="report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tha">#REF!</definedName>
    <definedName name="rs">#REF!</definedName>
    <definedName name="RT">#REF!</definedName>
    <definedName name="rtha">#REF!</definedName>
    <definedName name="rthsrth">#REF!</definedName>
    <definedName name="rtxfdgth">#REF!</definedName>
    <definedName name="saa" localSheetId="11" hidden="1">{"rtn",#N/A,FALSE,"RTN";"tables",#N/A,FALSE,"RTN";"cf",#N/A,FALSE,"CF";"stats",#N/A,FALSE,"Stats";"prop",#N/A,FALSE,"Prop"}</definedName>
    <definedName name="saa" hidden="1">{"rtn",#N/A,FALSE,"RTN";"tables",#N/A,FALSE,"RTN";"cf",#N/A,FALSE,"CF";"stats",#N/A,FALSE,"Stats";"prop",#N/A,FALSE,"Prop"}</definedName>
    <definedName name="Sample1">[34]Template!#REF!</definedName>
    <definedName name="sas" localSheetId="11" hidden="1">{"Outflow 1",#N/A,FALSE,"Outflows-Inflows";"Outflow 2",#N/A,FALSE,"Outflows-Inflows";"Inflow 1",#N/A,FALSE,"Outflows-Inflows";"Inflow 2",#N/A,FALSE,"Outflows-Inflows"}</definedName>
    <definedName name="sas" hidden="1">{"Outflow 1",#N/A,FALSE,"Outflows-Inflows";"Outflow 2",#N/A,FALSE,"Outflows-Inflows";"Inflow 1",#N/A,FALSE,"Outflows-Inflows";"Inflow 2",#N/A,FALSE,"Outflows-Inflows"}</definedName>
    <definedName name="sdfass" localSheetId="11" hidden="1">{"Outflow 1",#N/A,FALSE,"Outflows-Inflows";"Outflow 2",#N/A,FALSE,"Outflows-Inflows";"Inflow 1",#N/A,FALSE,"Outflows-Inflows";"Inflow 2",#N/A,FALSE,"Outflows-Inflows"}</definedName>
    <definedName name="sdfass" hidden="1">{"Outflow 1",#N/A,FALSE,"Outflows-Inflows";"Outflow 2",#N/A,FALSE,"Outflows-Inflows";"Inflow 1",#N/A,FALSE,"Outflows-Inflows";"Inflow 2",#N/A,FALSE,"Outflows-Inflows"}</definedName>
    <definedName name="Server">#REF!</definedName>
    <definedName name="sf">#REF!</definedName>
    <definedName name="ShortMonthCYPM">[18]Setup!$B$24</definedName>
    <definedName name="ShortMonthPY">[18]Setup!$B$25</definedName>
    <definedName name="ShortMonthYear">[18]Setup!$B$23</definedName>
    <definedName name="solver_opt">'[35]14-2010'!#REF!</definedName>
    <definedName name="SQUIRE">#N/A</definedName>
    <definedName name="SSO" localSheetId="1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SSO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Stadium" hidden="1">{#N/A,#N/A,TRUE,"Ericsson Stadium PCD ";#N/A,#N/A,TRUE,"Ericsson Stadium IOR"}</definedName>
    <definedName name="stadiuma" hidden="1">{#N/A,#N/A,TRUE,"Ericsson Stadium PCD ";#N/A,#N/A,TRUE,"Ericsson Stadium IOR"}</definedName>
    <definedName name="Statements" hidden="1">{"CF",#N/A,FALSE,"Cash Flow";"RET",#N/A,FALSE,"Returns";"NPV",#N/A,FALSE,"Values";"ASMPT",#N/A,FALSE,"Assumptions"}</definedName>
    <definedName name="status">#REF!</definedName>
    <definedName name="Summary_Environmental_Additional_Action_Other" localSheetId="3">#REF!</definedName>
    <definedName name="Summary_Environmental_Additional_Action_Other">#REF!</definedName>
    <definedName name="Summary_Environmental_OM_Other">#REF!</definedName>
    <definedName name="tables" hidden="1">[36]Project!$C$21:$C$21</definedName>
    <definedName name="test1">[37]OfficeStock!#REF!</definedName>
    <definedName name="Units">'[38]IRR &amp; CF Analysis'!$D$15</definedName>
    <definedName name="UOF_Capital_Reserves">#REF!</definedName>
    <definedName name="UOF_Closing_Costs">#REF!</definedName>
    <definedName name="UOF_Fee_Price">#REF!</definedName>
    <definedName name="UOF_Fees">#REF!</definedName>
    <definedName name="UOF_Leasehold_Price">#REF!</definedName>
    <definedName name="UOF_Other">#REF!</definedName>
    <definedName name="UOF_Other_Price">#REF!</definedName>
    <definedName name="UOF_Payoff_1st">#REF!</definedName>
    <definedName name="UOF_Payoff_2nd">#REF!</definedName>
    <definedName name="UOF_Payoff_Other_1">#REF!</definedName>
    <definedName name="UOF_Payoff_Other_2">#REF!</definedName>
    <definedName name="v" hidden="1">'[15]Projected Occupancy'!$A$5:$M$97</definedName>
    <definedName name="vj" localSheetId="11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vj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">#REF!</definedName>
    <definedName name="wrn.1111._.Report." hidden="1">{#N/A,#N/A,FALSE,"Annualized Flows";#N/A,#N/A,FALSE,"Comparison";#N/A,#N/A,FALSE,"OpEx - Detail";#N/A,#N/A,FALSE,"Overall - Summary";#N/A,#N/A,FALSE,"Revenue - Summary";#N/A,#N/A,FALSE,"Rental - Detail";#N/A,#N/A,FALSE,"Escalate - Template";#N/A,#N/A,FALSE,"Escalate - Tenants";#N/A,#N/A,FALSE,"Escalate - M to M";#N/A,#N/A,FALSE,"Garage - Detail";#N/A,#N/A,FALSE,"Other - Detail";#N/A,#N/A,FALSE,"OpEx - Summary";#N/A,#N/A,FALSE,"Notes (2)";#N/A,#N/A,FALSE,"Notes";#N/A,#N/A,FALSE,"NRExp - Summary";#N/A,#N/A,FALSE,"NRExp - Detail";#N/A,#N/A,FALSE,"Capx - Summary";#N/A,#N/A,FALSE,"Capx - Detail";#N/A,#N/A,FALSE,"Debt";#N/A,#N/A,FALSE,"Forecast - Summary";#N/A,#N/A,FALSE,"Forecast - Detail";#N/A,#N/A,FALSE,"Forecast - Rent";#N/A,#N/A,FALSE,"Forecast - Garage";#N/A,#N/A,FALSE,"Forecast - Capx"}</definedName>
    <definedName name="wrn.1112._.Report." hidden="1">{#N/A,#N/A,FALSE,"Annualized Flows";#N/A,#N/A,FALSE,"Comparison";#N/A,#N/A,FALSE,"OpEx - Detail";#N/A,#N/A,FALSE,"Overall - Summary";#N/A,#N/A,FALSE,"Revenue - Summary";#N/A,#N/A,FALSE,"Rental - Detail";#N/A,#N/A,FALSE,"Escalate - Template";#N/A,#N/A,FALSE,"Escalate - Tenants";#N/A,#N/A,FALSE,"Escalate - M to M";#N/A,#N/A,FALSE,"Garage - Detail";#N/A,#N/A,FALSE,"Other - Detail";#N/A,#N/A,FALSE,"OpEx - Summary";#N/A,#N/A,FALSE,"Notes (2)";#N/A,#N/A,FALSE,"Notes";#N/A,#N/A,FALSE,"NRExp - Summary";#N/A,#N/A,FALSE,"NRExp - Detail";#N/A,#N/A,FALSE,"Capx - Summary";#N/A,#N/A,FALSE,"Capx - Detail";#N/A,#N/A,FALSE,"Debt";#N/A,#N/A,FALSE,"Forecast - Summary";#N/A,#N/A,FALSE,"Forecast - Detail";#N/A,#N/A,FALSE,"Forecast - Rent";#N/A,#N/A,FALSE,"Forecast - Garage";#N/A,#N/A,FALSE,"Forecast - Capx"}</definedName>
    <definedName name="wrn.120W45." hidden="1">{#N/A,#N/A,FALSE,"1";#N/A,#N/A,FALSE,"1x";#N/A,#N/A,FALSE,"2";#N/A,#N/A,FALSE,"2x";#N/A,#N/A,FALSE,"3";#N/A,#N/A,FALSE,"3x"}</definedName>
    <definedName name="wrn.275PricingBook." localSheetId="11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wrn.275PricingBook.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wrn.275Schedulles." localSheetId="11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rn.275Schedulles.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rn.399." hidden="1">{#N/A,#N/A,FALSE,"A";#N/A,#N/A,FALSE,"C"}</definedName>
    <definedName name="wrn.3yr.CF." localSheetId="11" hidden="1">{"assume",#N/A,FALSE,"K&amp;20th Month CF";"MoCF",#N/A,FALSE,"K&amp;20th Month CF";"AnCF",#N/A,FALSE,"K&amp;20th Month CF"}</definedName>
    <definedName name="wrn.3yr.CF." hidden="1">{"assume",#N/A,FALSE,"K&amp;20th Month CF";"MoCF",#N/A,FALSE,"K&amp;20th Month CF";"AnCF",#N/A,FALSE,"K&amp;20th Month CF"}</definedName>
    <definedName name="wrn.ALL." localSheetId="3" hidden="1">{#N/A,#N/A,TRUE,"3-Gateway";#N/A,#N/A,TRUE,"4-ByrkitAve.Bus.Ctr.";#N/A,#N/A,TRUE,"5- 851 Marietta Assoc.";#N/A,#N/A,TRUE,"6-Fesslers";#N/A,#N/A,TRUE,"7- 3300 Sample";#N/A,#N/A,TRUE,"8-Blackthorn-Wells";#N/A,#N/A,TRUE,"9-BlackthornNimtz";#N/A,#N/A,TRUE,"10-Willow Trace II";#N/A,#N/A,TRUE,"11-Homeland";#N/A,#N/A,TRUE,"12-Dugdale";#N/A,#N/A,TRUE,"13-Park Center";#N/A,#N/A,TRUE,"14-Michiana";#N/A,#N/A,TRUE,"15-LTV (Niles)";#N/A,#N/A,TRUE,"16-Niles-Colfax";#N/A,#N/A,TRUE,"17-Colfax Place";#N/A,#N/A,TRUE,"18-Pru Office"}</definedName>
    <definedName name="wrn.ALL." hidden="1">{#N/A,#N/A,TRUE,"3-Gateway";#N/A,#N/A,TRUE,"4-ByrkitAve.Bus.Ctr.";#N/A,#N/A,TRUE,"5- 851 Marietta Assoc.";#N/A,#N/A,TRUE,"6-Fesslers";#N/A,#N/A,TRUE,"7- 3300 Sample";#N/A,#N/A,TRUE,"8-Blackthorn-Wells";#N/A,#N/A,TRUE,"9-BlackthornNimtz";#N/A,#N/A,TRUE,"10-Willow Trace II";#N/A,#N/A,TRUE,"11-Homeland";#N/A,#N/A,TRUE,"12-Dugdale";#N/A,#N/A,TRUE,"13-Park Center";#N/A,#N/A,TRUE,"14-Michiana";#N/A,#N/A,TRUE,"15-LTV (Niles)";#N/A,#N/A,TRUE,"16-Niles-Colfax";#N/A,#N/A,TRUE,"17-Colfax Place";#N/A,#N/A,TRUE,"18-Pru Office"}</definedName>
    <definedName name="wrn.All._.Schedules." localSheetId="1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ll._.Schedules.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nnual._.Summary." hidden="1">{"Annual Cash Flows",#N/A,FALSE,"Annual Summary"}</definedName>
    <definedName name="wrn.Arena._.PCD." hidden="1">{#N/A,#N/A,TRUE,"Maritime Park Arena PCD";#N/A,#N/A,TRUE,"Maritime Park Arena IOR"}</definedName>
    <definedName name="wrn.Assumptions." hidden="1">{"Assumptions",#N/A,FALSE,"Assumptions"}</definedName>
    <definedName name="wrn.Atrium." localSheetId="11" hidden="1">{"Atrium-Investor",#N/A,FALSE,"Atrium";"Atrium-Property",#N/A,FALSE,"Atrium"}</definedName>
    <definedName name="wrn.Atrium." hidden="1">{"Atrium-Investor",#N/A,FALSE,"Atrium";"Atrium-Property",#N/A,FALSE,"Atrium"}</definedName>
    <definedName name="wrn.BlackWhite." hidden="1">{#N/A,#N/A,FALSE,"NNN sum";#N/A,#N/A,FALSE,"10-yr Opt. A Sum";#N/A,#N/A,FALSE,"10-yr Opt A Other Costs";#N/A,#N/A,FALSE,"Purchase Sum";#N/A,#N/A,FALSE,"Purchase Other Costs"}</definedName>
    <definedName name="wrn.Blue._.Book._.Sections." localSheetId="11" hidden="1">{#N/A,#N/A,TRUE,"Summary";#N/A,#N/A,TRUE,"Program Scheme";#N/A,#N/A,TRUE,"Assumptions";#N/A,#N/A,TRUE,"Development Budget &amp; Timing";#N/A,#N/A,TRUE,"Cash Flow";#N/A,#N/A,TRUE,"Cash Flow to Debt &amp; Equity"}</definedName>
    <definedName name="wrn.Blue._.Book._.Sections." hidden="1">{#N/A,#N/A,TRUE,"Summary";#N/A,#N/A,TRUE,"Program Scheme";#N/A,#N/A,TRUE,"Assumptions";#N/A,#N/A,TRUE,"Development Budget &amp; Timing";#N/A,#N/A,TRUE,"Cash Flow";#N/A,#N/A,TRUE,"Cash Flow to Debt &amp; Equity"}</definedName>
    <definedName name="wrn.BofA." localSheetId="11" hidden="1">{"BofA-Investor",#N/A,FALSE,"BofA Tower";"BofA-Property",#N/A,FALSE,"BofA Tower"}</definedName>
    <definedName name="wrn.BofA." hidden="1">{"BofA-Investor",#N/A,FALSE,"BofA Tower";"BofA-Property",#N/A,FALSE,"BofA Tower"}</definedName>
    <definedName name="wrn.Bonds." localSheetId="11" hidden="1">{#N/A,#N/A,FALSE,"Bonds - Consol";#N/A,#N/A,FALSE,"Bonds - Lakes";#N/A,#N/A,FALSE,"Bonds - Chabot";#N/A,#N/A,FALSE,"Bonds - Diablo"}</definedName>
    <definedName name="wrn.Bonds." hidden="1">{#N/A,#N/A,FALSE,"Bonds - Consol";#N/A,#N/A,FALSE,"Bonds - Lakes";#N/A,#N/A,FALSE,"Bonds - Chabot";#N/A,#N/A,FALSE,"Bonds - Diablo"}</definedName>
    <definedName name="wrn.CAPREIT." hidden="1">{#N/A,#N/A,FALSE,"CAPREIT"}</definedName>
    <definedName name="wrn.CAPREIT2" hidden="1">{#N/A,#N/A,FALSE,"CAPREIT"}</definedName>
    <definedName name="wrn.Cash._.Flow._.Analysis." localSheetId="11" hidden="1">{"CF",#N/A,FALSE,"Cash Flow";"RET",#N/A,FALSE,"Returns";"NPV",#N/A,FALSE,"Values";"ASMPT",#N/A,FALSE,"Assumptions"}</definedName>
    <definedName name="wrn.Cash._.Flow._.Analysis." hidden="1">{"CF",#N/A,FALSE,"Cash Flow";"RET",#N/A,FALSE,"Returns";"NPV",#N/A,FALSE,"Values";"ASMPT",#N/A,FALSE,"Assumptions"}</definedName>
    <definedName name="wrn.Cash._.Flow._.and._.Matrix." localSheetId="11" hidden="1">{#N/A,#N/A,FALSE,"Matrix";#N/A,#N/A,FALSE,"Cash Flow";#N/A,#N/A,FALSE,"10 Year Cost Analysis"}</definedName>
    <definedName name="wrn.Cash._.Flow._.and._.Matrix." hidden="1">{#N/A,#N/A,FALSE,"Matrix";#N/A,#N/A,FALSE,"Cash Flow";#N/A,#N/A,FALSE,"10 Year Cost Analysis"}</definedName>
    <definedName name="wrn.CASH._.FLOWS._.ONLY." localSheetId="11" hidden="1">{#N/A,#N/A,FALSE,"Assumptions";#N/A,#N/A,FALSE,"Consol CF";#N/A,#N/A,FALSE,"Hacienda CF";#N/A,#N/A,FALSE,"Chabot CF";#N/A,#N/A,FALSE,"Diablo CF"}</definedName>
    <definedName name="wrn.CASH._.FLOWS._.ONLY." hidden="1">{#N/A,#N/A,FALSE,"Assumptions";#N/A,#N/A,FALSE,"Consol CF";#N/A,#N/A,FALSE,"Hacienda CF";#N/A,#N/A,FALSE,"Chabot CF";#N/A,#N/A,FALSE,"Diablo CF"}</definedName>
    <definedName name="wrn.CCC." hidden="1">{#N/A,#N/A,FALSE,"A";#N/A,#N/A,FALSE,"B"}</definedName>
    <definedName name="wrn.CCC._.OPEX." hidden="1">{#N/A,#N/A,FALSE,"Expense Detail";#N/A,#N/A,FALSE,"Worksheet";#N/A,#N/A,FALSE,"Audit";#N/A,#N/A,FALSE,"Exclusions";#N/A,#N/A,FALSE,"Variance";#N/A,#N/A,FALSE,"Average Occupancy";#N/A,#N/A,FALSE,"Maintenance &amp; Repairs Occ. Adj.";#N/A,#N/A,FALSE,"Cleaning Occupancy Adj.";#N/A,#N/A,FALSE,"Escalatable Expenses 95";#N/A,#N/A,FALSE,"Rec 95";#N/A,#N/A,FALSE,"Statements"}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nstruction._.Costs." hidden="1">{"Construction Costs",#N/A,FALSE,"Total Costs"}</definedName>
    <definedName name="wrn.Core." hidden="1">{#N/A,#N/A,FALSE,"Summary";#N/A,#N/A,FALSE,"Summary (2)";#N/A,#N/A,FALSE,"100 Wall (ll)";#N/A,#N/A,FALSE,"100 Wall (pj)";#N/A,#N/A,FALSE,"88 Pine (ll)";#N/A,#N/A,FALSE,"88 Pine (pj)";#N/A,#N/A,FALSE,"1 WTC (ll)";#N/A,#N/A,FALSE,"1 WTC (pj)"}</definedName>
    <definedName name="wrn.Cottage._.Summary." hidden="1">{"cot1",#N/A,FALSE,"Cottages";"cot2",#N/A,FALSE,"Cottages";"cot3",#N/A,FALSE,"Cottages"}</definedName>
    <definedName name="wrn.data." hidden="1">{"data",#N/A,FALSE,"INPUT"}</definedName>
    <definedName name="wrn.detail." localSheetId="11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detail.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Downside." hidden="1">{"Downside",#N/A,FALSE,"Downside"}</definedName>
    <definedName name="wrn.Excavation." hidden="1">{"excavation",#N/A,FALSE,"DETAIL.XLS"}</definedName>
    <definedName name="wrn.Exhibits." localSheetId="11" hidden="1">{#N/A,#N/A,FALSE,"Historical";#N/A,#N/A,FALSE,"Adjusted";#N/A,#N/A,FALSE,"CAM Alloc.";#N/A,#N/A,FALSE,"Projected CAM"}</definedName>
    <definedName name="wrn.Exhibits." hidden="1">{#N/A,#N/A,FALSE,"Historical";#N/A,#N/A,FALSE,"Adjusted";#N/A,#N/A,FALSE,"CAM Alloc.";#N/A,#N/A,FALSE,"Projected CAM"}</definedName>
    <definedName name="wrn.EXPENSE." hidden="1">{#N/A,#N/A,FALSE,"Common Area Accrual";#N/A,#N/A,FALSE,"Unit One LaSalle";#N/A,#N/A,FALSE,"Unit One CW";#N/A,#N/A,FALSE,"Unit One LaSallle + C &amp; W";#N/A,#N/A,FALSE,"Consolidated Accrual"}</definedName>
    <definedName name="wrn.Expense._.Detail." hidden="1">{#N/A,#N/A,FALSE,"Common Area Accrual";#N/A,#N/A,FALSE,"Unit One LaSalle";#N/A,#N/A,FALSE,"Unit One CW";#N/A,#N/A,FALSE,"Unit One LaSalle + C &amp; W";#N/A,#N/A,FALSE,"Consolidated Accrual"}</definedName>
    <definedName name="wrn.Exterior._.Wall." hidden="1">{#N/A,#N/A,FALSE,"Paramters";"print range",#N/A,FALSE,"GSF.XLS";"exterior wall",#N/A,FALSE,"DETAIL.XLS"}</definedName>
    <definedName name="wrn.FOschedules." localSheetId="11" hidden="1">{"FOschedule1",#N/A,FALSE,"Sheet1";"FOschedule2",#N/A,FALSE,"Sheet1";"FOschedule3",#N/A,FALSE,"Sheet1"}</definedName>
    <definedName name="wrn.FOschedules." hidden="1">{"FOschedule1",#N/A,FALSE,"Sheet1";"FOschedule2",#N/A,FALSE,"Sheet1";"FOschedule3",#N/A,FALSE,"Sheet1"}</definedName>
    <definedName name="wrn.Full." hidden="1">{#N/A,#N/A,FALSE,"Summary";#N/A,#N/A,FALSE,"Entire 27th";#N/A,#N/A,FALSE,"Entire 31st Floor";#N/A,#N/A,FALSE,"Entire 44th Floor";#N/A,#N/A,FALSE,"48th Floor";#N/A,#N/A,FALSE,"Part 45 &amp; 46th Floor"}</definedName>
    <definedName name="wrn.Full._.Run." hidden="1">{#N/A,#N/A,FALSE,"Summary";#N/A,#N/A,FALSE,"Remaining Obligation";#N/A,#N/A,FALSE,"Sublease Income";#N/A,#N/A,FALSE,"New Lease"}</definedName>
    <definedName name="wrn.Garage." localSheetId="11" hidden="1">{#N/A,#N/A,FALSE,"Garage Assumpt 1";#N/A,#N/A,FALSE,"Garage Op Proj";#N/A,#N/A,FALSE,"Hist I&amp;E";#N/A,#N/A,FALSE,"Garage Lease"}</definedName>
    <definedName name="wrn.Garage." hidden="1">{#N/A,#N/A,FALSE,"Garage Assumpt 1";#N/A,#N/A,FALSE,"Garage Op Proj";#N/A,#N/A,FALSE,"Hist I&amp;E";#N/A,#N/A,FALSE,"Garage Lease"}</definedName>
    <definedName name="wrn.Go._.Support._.Documents." hidden="1">{#N/A,#N/A,FALSE,"Input Sheets";#N/A,#N/A,FALSE,"Presentation Page";#N/A,#N/A,FALSE,"Feasibility";#N/A,#N/A,FALSE,"Interest";#N/A,#N/A,FALSE,"Expenses";#N/A,#N/A,FALSE,"Op. Statement";#N/A,#N/A,FALSE,"Dev. Budget";#N/A,#N/A,FALSE,"Unit Mix";#N/A,#N/A,FALSE,"Assumptions"}</definedName>
    <definedName name="wrn.Golf._.Summary." hidden="1">{"View1",#N/A,FALSE,"Golf";"View2",#N/A,FALSE,"Golf";"View3",#N/A,FALSE,"Golf";"View4",#N/A,FALSE,"Golf";"View5",#N/A,FALSE,"Golf";"View6",#N/A,FALSE,"Golf";"View7",#N/A,FALSE,"Golf";"View8",#N/A,FALSE,"Golf";"View9",#N/A,FALSE,"Golf";"View10",#N/A,FALSE,"Golf";"View11",#N/A,FALSE,"Golf";"View12",#N/A,FALSE,"Golf"}</definedName>
    <definedName name="wrn.GSA._.PRINT." hidden="1">{#N/A,#N/A,FALSE,"DEV COSTS";#N/A,#N/A,FALSE,"10-YR C. F."}</definedName>
    <definedName name="wrn.Gund._.Arena._.PCD." hidden="1">{#N/A,#N/A,TRUE,"Gund Arena PCD";#N/A,#N/A,TRUE,"Gund Arena IOR"}</definedName>
    <definedName name="wrn.Hightower." localSheetId="11" hidden="1">{"Hightower-Investor",#N/A,FALSE,"Hightower";"Hightower-Property",#N/A,FALSE,"Hightower"}</definedName>
    <definedName name="wrn.Hightower." hidden="1">{"Hightower-Investor",#N/A,FALSE,"Hightower";"Hightower-Property",#N/A,FALSE,"Hightower"}</definedName>
    <definedName name="wrn.Hist._.InE." localSheetId="11" hidden="1">{#N/A,#N/A,FALSE,"Hist I&amp;E - Consol";#N/A,#N/A,FALSE,"Hist I&amp;E - Lakes";#N/A,#N/A,FALSE,"Hist I&amp;E - Chabot";#N/A,#N/A,FALSE,"Hist I&amp;E - Diablo"}</definedName>
    <definedName name="wrn.Hist._.InE." hidden="1">{#N/A,#N/A,FALSE,"Hist I&amp;E - Consol";#N/A,#N/A,FALSE,"Hist I&amp;E - Lakes";#N/A,#N/A,FALSE,"Hist I&amp;E - Chabot";#N/A,#N/A,FALSE,"Hist I&amp;E - Diablo"}</definedName>
    <definedName name="wrn.Hist._.InE2." localSheetId="11" hidden="1">{#N/A,#N/A,FALSE,"Hist I&amp;E - #2";#N/A,#N/A,FALSE,"Hist I&amp;E - #3";#N/A,#N/A,FALSE,"Hist I&amp;E - #4";#N/A,#N/A,FALSE,"Hist I&amp;E - #5";#N/A,#N/A,FALSE,"Hist I&amp;E - #6";#N/A,#N/A,FALSE,"Hist I&amp;E - #8";#N/A,#N/A,FALSE,"Hist I&amp;E - #9";#N/A,#N/A,FALSE,"Hist I&amp;E - #10"}</definedName>
    <definedName name="wrn.Hist._.InE2." hidden="1">{#N/A,#N/A,FALSE,"Hist I&amp;E - #2";#N/A,#N/A,FALSE,"Hist I&amp;E - #3";#N/A,#N/A,FALSE,"Hist I&amp;E - #4";#N/A,#N/A,FALSE,"Hist I&amp;E - #5";#N/A,#N/A,FALSE,"Hist I&amp;E - #6";#N/A,#N/A,FALSE,"Hist I&amp;E - #8";#N/A,#N/A,FALSE,"Hist I&amp;E - #9";#N/A,#N/A,FALSE,"Hist I&amp;E - #10"}</definedName>
    <definedName name="wrn.Income._.Statements." localSheetId="11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come._.Statements.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terior._.finishes." hidden="1">{"interior finishes",#N/A,FALSE,"DETAIL.XLS"}</definedName>
    <definedName name="wrn.Investment._.Review." hidden="1">{#N/A,#N/A,FALSE,"Proforma Five Yr";#N/A,#N/A,FALSE,"Capital Input";#N/A,#N/A,FALSE,"Calculations";#N/A,#N/A,FALSE,"Transaction Summary-DTW"}</definedName>
    <definedName name="wrn.Land._.Takedown._.Summary." hidden="1">{"land1",#N/A,FALSE,"Land";"land2",#N/A,FALSE,"Land";"land3",#N/A,FALSE,"Land"}</definedName>
    <definedName name="wrn.Lot._.Inventory." hidden="1">{"lot inventory",#N/A,FALSE,"Lot List"}</definedName>
    <definedName name="wrn.Lot._.Summary." hidden="1">{"Lot Prices",#N/A,FALSE,"LOTS-PRICING";"lot1",#N/A,FALSE,"Lots";"lot2",#N/A,FALSE,"Lots";"Lot3",#N/A,FALSE,"Lots";"lot4",#N/A,FALSE,"Lots";"lot5",#N/A,FALSE,"Lots";"lot6",#N/A,FALSE,"Lots";"lot7",#N/A,FALSE,"Lots";"lot8",#N/A,FALSE,"Lots";"lot9",#N/A,FALSE,"Lots";"lot10",#N/A,FALSE,"Lots";"lot11",#N/A,FALSE,"Lots";"lot12",#N/A,FALSE,"Lots"}</definedName>
    <definedName name="wrn.Market._.Values." localSheetId="11" hidden="1">{#N/A,#N/A,TRUE,"10 Yr Hold";#N/A,#N/A,TRUE,"7 Yr Hold";#N/A,#N/A,TRUE,"5 Yr Hold";#N/A,#N/A,TRUE,"3 Yr Hold"}</definedName>
    <definedName name="wrn.Market._.Values." hidden="1">{#N/A,#N/A,TRUE,"10 Yr Hold";#N/A,#N/A,TRUE,"7 Yr Hold";#N/A,#N/A,TRUE,"5 Yr Hold";#N/A,#N/A,TRUE,"3 Yr Hold"}</definedName>
    <definedName name="wrn.Master." hidden="1">{#N/A,#N/A,FALSE,"Master Summary 1";#N/A,#N/A,FALSE,"245 Park-Rem. Obl.";#N/A,#N/A,FALSE,"245 Park-N, Lse";#N/A,#N/A,FALSE,"245 Park-N, Lse (2)";#N/A,#N/A,FALSE,"245 Park- SL";#N/A,#N/A,FALSE,"250 Park";#N/A,#N/A,FALSE,"1285 6th";#N/A,#N/A,FALSE,"101 Park";#N/A,#N/A,FALSE,"Sublease Commission"}</definedName>
    <definedName name="wrn.MATRICES._.and._.CFs." localSheetId="11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ES._.and._.CFs.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IES._.ONLY." localSheetId="11" hidden="1">{#N/A,#N/A,FALSE,"matx B4 DS";#N/A,#N/A,FALSE,"matx B4 DS Hac";#N/A,#N/A,FALSE,"matx B4 DS Chabot";#N/A,#N/A,FALSE,"matx B4 DS Diablo"}</definedName>
    <definedName name="wrn.MATRICIES._.ONLY." hidden="1">{#N/A,#N/A,FALSE,"matx B4 DS";#N/A,#N/A,FALSE,"matx B4 DS Hac";#N/A,#N/A,FALSE,"matx B4 DS Chabot";#N/A,#N/A,FALSE,"matx B4 DS Diablo"}</definedName>
    <definedName name="wrn.Model." localSheetId="11" hidden="1">{"Investor",#N/A,FALSE,"Model";"Property",#N/A,FALSE,"Model";"Incentive Taxes",#N/A,FALSE,"Model"}</definedName>
    <definedName name="wrn.Model." hidden="1">{"Investor",#N/A,FALSE,"Model";"Property",#N/A,FALSE,"Model";"Incentive Taxes",#N/A,FALSE,"Model"}</definedName>
    <definedName name="wrn.OFFICE._.BUDGET." hidden="1">{#N/A,#N/A,FALSE,"LP Exp";#N/A,#N/A,FALSE,"Salary";#N/A,#N/A,FALSE,"Admin Exp";#N/A,#N/A,FALSE,"QTS Bud";#N/A,#N/A,FALSE,"Marketing"}</definedName>
    <definedName name="wrn.Operations._.Review." hidden="1">{#N/A,#N/A,FALSE,"Proforma Five Yr";#N/A,#N/A,FALSE,"Occ and Rate";#N/A,#N/A,FALSE,"PF Input";#N/A,#N/A,FALSE,"Hotcomps"}</definedName>
    <definedName name="wrn.Pavilion." localSheetId="11" hidden="1">{"Pavilion-Investor",#N/A,FALSE,"Pavilion";"Pavilion-Property",#N/A,FALSE,"Pavilion"}</definedName>
    <definedName name="wrn.Pavilion." hidden="1">{"Pavilion-Investor",#N/A,FALSE,"Pavilion";"Pavilion-Property",#N/A,FALSE,"Pavilion"}</definedName>
    <definedName name="wrn.Phase._.I." hidden="1">{#N/A,#N/A,FALSE,"Transaction Summary-DTW";#N/A,#N/A,FALSE,"Proforma Five Yr";#N/A,#N/A,FALSE,"Occ and Rate"}</definedName>
    <definedName name="wrn.Phil." hidden="1">{#N/A,#N/A,FALSE,"Summary";#N/A,#N/A,FALSE,"41 Mad (Our)";#N/A,#N/A,FALSE,"41 Mad (Comp)";#N/A,#N/A,FALSE,"41 Mad (Rudin's)";#N/A,#N/A,FALSE,"41 Mad (7,354)"}</definedName>
    <definedName name="wrn.PK._.Variance." hidden="1">{#N/A,#N/A,FALSE,"399 Park Var";#N/A,#N/A,FALSE,"PK NOTES"}</definedName>
    <definedName name="wrn.pl." localSheetId="3" hidden="1">{#N/A,#N/A,FALSE,"Cons PL-Accrual"}</definedName>
    <definedName name="wrn.pl." hidden="1">{#N/A,#N/A,FALSE,"Cons PL-Accrual"}</definedName>
    <definedName name="wrn.print." hidden="1">{"Assump",#N/A,TRUE,"Proforma";"first",#N/A,TRUE,"Proforma";"second",#N/A,TRUE,"Proforma";"lease1",#N/A,TRUE,"Proforma";"lease2",#N/A,TRUE,"Proforma"}</definedName>
    <definedName name="wrn.Print._.4." localSheetId="11" hidden="1">{"Outflow 1",#N/A,FALSE,"Outflows-Inflows";"Outflow 2",#N/A,FALSE,"Outflows-Inflows";"Inflow 1",#N/A,FALSE,"Outflows-Inflows";"Inflow 2",#N/A,FALSE,"Outflows-Inflows"}</definedName>
    <definedName name="wrn.Print._.4." hidden="1">{"Outflow 1",#N/A,FALSE,"Outflows-Inflows";"Outflow 2",#N/A,FALSE,"Outflows-Inflows";"Inflow 1",#N/A,FALSE,"Outflows-Inflows";"Inflow 2",#N/A,FALSE,"Outflows-Inflows"}</definedName>
    <definedName name="wrn.Print._.6." localSheetId="11" hidden="1">{"print 1.6",#N/A,FALSE,"Sheet1";"print 2.6",#N/A,FALSE,"Sheet1";"print 3.6",#N/A,FALSE,"Sheet1";"print 4.6",#N/A,FALSE,"Sheet1";"print 5.6",#N/A,FALSE,"Sheet1";"print 6.6",#N/A,FALSE,"Sheet1"}</definedName>
    <definedName name="wrn.Print._.6." hidden="1">{"print 1.6",#N/A,FALSE,"Sheet1";"print 2.6",#N/A,FALSE,"Sheet1";"print 3.6",#N/A,FALSE,"Sheet1";"print 4.6",#N/A,FALSE,"Sheet1";"print 5.6",#N/A,FALSE,"Sheet1";"print 6.6",#N/A,FALSE,"Sheet1"}</definedName>
    <definedName name="wrn.PRINT._.ALL." hidden="1">{#N/A,#N/A,FALSE,"Expense Detail ";#N/A,#N/A,FALSE,"Worksheet";#N/A,#N/A,FALSE,"Audit";#N/A,#N/A,FALSE,"Exclusions";#N/A,#N/A,FALSE,"Variance";#N/A,#N/A,FALSE,"Reconciliation"}</definedName>
    <definedName name="wrn.Print._.Entire._.Workbook." hidden="1">{"Assumptions",#N/A,TRUE,"Assumptions";"qtrl1",#N/A,TRUE,"Annual Summary";"qtrl2",#N/A,TRUE,"Annual Summary";"qtrl3",#N/A,TRUE,"Annual Summary";"qtrl4",#N/A,TRUE,"QTLY Summary";"qtrl5",#N/A,TRUE,"QTLY Summary";"qtrl6",#N/A,TRUE,"QTLY Summary";"Lot Prices",#N/A,TRUE,"Annual Summary";"Construction Costs",#N/A,TRUE,"Annual Summary";"land1",#N/A,TRUE,"Annual Summary";"land2",#N/A,TRUE,"Annual Summary";"land3",#N/A,TRUE,"Annual Summary";"lot1",#N/A,TRUE,"Annual Summary";"lot2",#N/A,TRUE,"Annual Summary";"Lot3",#N/A,TRUE,"Annual Summary";"lot4",#N/A,TRUE,"Annual Summary";"lot5",#N/A,TRUE,"Annual Summary";"lot6",#N/A,TRUE,"Annual Summary";"lot7",#N/A,TRUE,"Annual Summary";"lot8",#N/A,TRUE,"Annual Summary";"lot9",#N/A,TRUE,"Annual Summary";"lot10",#N/A,TRUE,"Annual Summary";"lot11",#N/A,TRUE,"Annual Summary";"lot12",#N/A,TRUE,"Annual Summary";"lot inventory",#N/A,TRUE,"Annual Summary";"scen1",#N/A,TRUE,"Annual Summary";"scen2",#N/A,TRUE,"Annual Summary";"View1",#N/A,TRUE,"Annual Summary";"View2",#N/A,TRUE,"Annual Summary";"View3",#N/A,TRUE,"Annual Summary";"View4",#N/A,TRUE,"Annual Summary";"View5",#N/A,TRUE,"Annual Summary";"View6",#N/A,TRUE,"Annual Summary";"View7",#N/A,TRUE,"Annual Summary";"View8",#N/A,TRUE,"Annual Summary";"View9",#N/A,TRUE,"Annual Summary";"View10",#N/A,TRUE,"Annual Summary";"View11",#N/A,TRUE,"Annual Summary";"View12",#N/A,TRUE,"Annual Summary";"cot1",#N/A,TRUE,"Annual Summary";"cot2",#N/A,TRUE,"Annual Summary";"cot3",#N/A,TRUE,"Annual Summary"}</definedName>
    <definedName name="wrn.Print._.Everythin." localSheetId="3" hidden="1">{#N/A,#N/A,FALSE,"PRELIMINARY REVIEW";#N/A,#N/A,FALSE,"SOURCES AND USES OF FUNDS";#N/A,#N/A,FALSE,"COST ITEMS";#N/A,#N/A,FALSE,"DRAW SCHEDULE";#N/A,#N/A,FALSE,"STABILIZED OPERATING PROFORMA";#N/A,#N/A,FALSE,"LEASE UP OPERATING PROFORMA";#N/A,#N/A,FALSE,"INPUT SHEET"}</definedName>
    <definedName name="wrn.Print._.Everythin." hidden="1">{#N/A,#N/A,FALSE,"PRELIMINARY REVIEW";#N/A,#N/A,FALSE,"SOURCES AND USES OF FUNDS";#N/A,#N/A,FALSE,"COST ITEMS";#N/A,#N/A,FALSE,"DRAW SCHEDULE";#N/A,#N/A,FALSE,"STABILIZED OPERATING PROFORMA";#N/A,#N/A,FALSE,"LEASE UP OPERATING PROFORMA";#N/A,#N/A,FALSE,"INPUT SHEET"}</definedName>
    <definedName name="wrn.Print._.It." localSheetId="11" hidden="1">{#N/A,#N/A,TRUE,"base case";#N/A,#N/A,TRUE,"valuation";#N/A,#N/A,TRUE,"sources and uses";#N/A,#N/A,TRUE,"recapitalization";#N/A,#N/A,TRUE,"flowchart";#N/A,#N/A,TRUE,"summary";#N/A,#N/A,TRUE,"sensitivities";#N/A,#N/A,TRUE,"pro forma";#N/A,#N/A,TRUE,"PAC shares"}</definedName>
    <definedName name="wrn.Print._.It." hidden="1">{#N/A,#N/A,TRUE,"base case";#N/A,#N/A,TRUE,"valuation";#N/A,#N/A,TRUE,"sources and uses";#N/A,#N/A,TRUE,"recapitalization";#N/A,#N/A,TRUE,"flowchart";#N/A,#N/A,TRUE,"summary";#N/A,#N/A,TRUE,"sensitivities";#N/A,#N/A,TRUE,"pro forma";#N/A,#N/A,TRUE,"PAC shares"}</definedName>
    <definedName name="wrn.Proforma._.Review." hidden="1">{#N/A,#N/A,FALSE,"Occ and Rate";#N/A,#N/A,FALSE,"PF Input";#N/A,#N/A,FALSE,"Proforma Five Yr";#N/A,#N/A,FALSE,"Hotcomps"}</definedName>
    <definedName name="wrn.Quarterly._.Summary." hidden="1">{"qtrl1",#N/A,TRUE,"Annual Summary";"qtrl2",#N/A,TRUE,"Annual Summary";"qtrl3",#N/A,TRUE,"Annual Summary";"qtrl4",#N/A,TRUE,"QTLY Summary";"qtrl5",#N/A,TRUE,"QTLY Summary";"qtrl6",#N/A,TRUE,"QTLY Summary"}</definedName>
    <definedName name="wrn.Relevant._.Sections." localSheetId="11" hidden="1">{#N/A,#N/A,FALSE,"Summary";#N/A,#N/A,FALSE,"Program Scheme";#N/A,#N/A,FALSE,"Assumptions";#N/A,#N/A,FALSE,"Development Budget";#N/A,#N/A,FALSE,"Timing";#N/A,#N/A,FALSE,"Development Costs &amp; Revenues";#N/A,#N/A,FALSE,"Cash Flow to Debt &amp; Equity"}</definedName>
    <definedName name="wrn.Relevant._.Sections." hidden="1">{#N/A,#N/A,FALSE,"Summary";#N/A,#N/A,FALSE,"Program Scheme";#N/A,#N/A,FALSE,"Assumptions";#N/A,#N/A,FALSE,"Development Budget";#N/A,#N/A,FALSE,"Timing";#N/A,#N/A,FALSE,"Development Costs &amp; Revenues";#N/A,#N/A,FALSE,"Cash Flow to Debt &amp; Equity"}</definedName>
    <definedName name="wrn.Remaining._.Obligation." hidden="1">{#N/A,#N/A,FALSE,"Summary (Oblg)";#N/A,#N/A,FALSE,"41 Mad (27&amp;28)";#N/A,#N/A,FALSE,"41 Mad (29-1)";#N/A,#N/A,FALSE,"41 Mad (29-2A)";#N/A,#N/A,FALSE,"41 Mad (29-2B)";#N/A,#N/A,FALSE,"41 Mad (30)";#N/A,#N/A,FALSE,"41 Mad (42)"}</definedName>
    <definedName name="wrn.report" hidden="1">{#N/A,#N/A,FALSE,"Project Summary";#N/A,#N/A,FALSE,"Parameter Summary";#N/A,#N/A,FALSE,"Budget Control Report";#N/A,#N/A,FALSE,"DETAIL.XLS"}</definedName>
    <definedName name="wrn.Report." localSheetId="3" hidden="1">{#N/A,#N/A,FALSE,"Loan Summary";#N/A,#N/A,FALSE,"NOI";"RR and Expir",#N/A,FALSE,"Rental";"Sales History",#N/A,FALSE,"Rental";#N/A,#N/A,FALSE,"Reserves"}</definedName>
    <definedName name="wrn.Report." hidden="1">{#N/A,#N/A,FALSE,"Loan Summary";#N/A,#N/A,FALSE,"NOI";"RR and Expir",#N/A,FALSE,"Rental";"Sales History",#N/A,FALSE,"Rental";#N/A,#N/A,FALSE,"Reserves"}</definedName>
    <definedName name="wrn.reports." hidden="1">{#N/A,#N/A,FALSE,"Project Summary";#N/A,#N/A,FALSE,"Parameter Summary";#N/A,#N/A,FALSE,"Budget Control Report";#N/A,#N/A,FALSE,"DETAIL.XLS"}</definedName>
    <definedName name="wrn.Scenario." hidden="1">{"scen1",#N/A,FALSE,"Scenarios";"scen2",#N/A,FALSE,"Scenarios"}</definedName>
    <definedName name="wrn.SCHEDULE" hidden="1">{"SCHEDULE",#N/A,FALSE,"Fin_sched"}</definedName>
    <definedName name="wrn.SCHEDULE." hidden="1">{"SCHEDULE",#N/A,FALSE,"Fin_sched"}</definedName>
    <definedName name="wrn.schedules." localSheetId="11" hidden="1">{"schedule1",#N/A,FALSE,"Sheet1";"schedule2",#N/A,FALSE,"Sheet1";"schedule3",#N/A,FALSE,"Sheet1";"schedule4",#N/A,FALSE,"Sheet1";"schedule5",#N/A,FALSE,"Sheet1";"schedule6",#N/A,FALSE,"Sheet1"}</definedName>
    <definedName name="wrn.schedules." hidden="1">{"schedule1",#N/A,FALSE,"Sheet1";"schedule2",#N/A,FALSE,"Sheet1";"schedule3",#N/A,FALSE,"Sheet1";"schedule4",#N/A,FALSE,"Sheet1";"schedule5",#N/A,FALSE,"Sheet1";"schedule6",#N/A,FALSE,"Sheet1"}</definedName>
    <definedName name="wrn.SouthTrust." localSheetId="11" hidden="1">{"SouthTrust-Investor",#N/A,FALSE,"SouthTrust";"SouthTrust-Property",#N/A,FALSE,"SouthTrust"}</definedName>
    <definedName name="wrn.SouthTrust." hidden="1">{"SouthTrust-Investor",#N/A,FALSE,"SouthTrust";"SouthTrust-Property",#N/A,FALSE,"SouthTrust"}</definedName>
    <definedName name="wrn.Stadium._.PCD." hidden="1">{#N/A,#N/A,TRUE,"Ericsson Stadium PCD ";#N/A,#N/A,TRUE,"Ericsson Stadium IOR"}</definedName>
    <definedName name="wrn.Structural._.Frame." hidden="1">{"structural",#N/A,FALSE,"DETAIL.XLS"}</definedName>
    <definedName name="wrn.Sugar." localSheetId="11" hidden="1">{"Sugar-Investor",#N/A,FALSE,"Sugar";"Sugar-Property",#N/A,FALSE,"Sugar"}</definedName>
    <definedName name="wrn.Sugar." hidden="1">{"Sugar-Investor",#N/A,FALSE,"Sugar";"Sugar-Property",#N/A,FALSE,"Sugar"}</definedName>
    <definedName name="wrn.SUM._.ONLY." hidden="1">{"SUMMARY",#N/A,FALSE,"BIDSUM"}</definedName>
    <definedName name="wrn.SUM._.WITH._.GC." hidden="1">{"SUMMARY",#N/A,FALSE,"BIDSUM";"SUMALTS",#N/A,FALSE,"BIDSUM";#N/A,#N/A,FALSE,"GCOND"}</definedName>
    <definedName name="wrn.SUMMARY." hidden="1">{"SUMMARY",#N/A,FALSE,"Fin_sched"}</definedName>
    <definedName name="wrn.Syndication." localSheetId="3" hidden="1">{#N/A,#N/A,FALSE,"Assumptions";"Section 1",#N/A,FALSE,"SYNDICATION MODEL";"Section 2",#N/A,FALSE,"SYNDICATION MODEL";#N/A,#N/A,FALSE,"Input Sheet";#N/A,#N/A,FALSE,"SYNDICATION ROE"}</definedName>
    <definedName name="wrn.Syndication." hidden="1">{#N/A,#N/A,FALSE,"Assumptions";"Section 1",#N/A,FALSE,"SYNDICATION MODEL";"Section 2",#N/A,FALSE,"SYNDICATION MODEL";#N/A,#N/A,FALSE,"Input Sheet";#N/A,#N/A,FALSE,"SYNDICATION ROE"}</definedName>
    <definedName name="wrn.Total.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._.SHEETS." hidden="1">{#N/A,#N/A,FALSE,"DEV COSTS";#N/A,#N/A,FALSE,"10-YR C. F."}</definedName>
    <definedName name="wrn.TownPoint." localSheetId="11" hidden="1">{"Townpoint-Investor",#N/A,FALSE,"TownPoint";"Townpoint-Property",#N/A,FALSE,"TownPoint"}</definedName>
    <definedName name="wrn.TownPoint." hidden="1">{"Townpoint-Investor",#N/A,FALSE,"TownPoint";"Townpoint-Property",#N/A,FALSE,"TownPoint"}</definedName>
    <definedName name="wrn.Tycon._.Model." localSheetId="11" hidden="1">{"rtn",#N/A,FALSE,"RTN";"tables",#N/A,FALSE,"RTN";"cf",#N/A,FALSE,"CF";"stats",#N/A,FALSE,"Stats";"prop",#N/A,FALSE,"Prop"}</definedName>
    <definedName name="wrn.Tycon._.Model." hidden="1">{"rtn",#N/A,FALSE,"RTN";"tables",#N/A,FALSE,"RTN";"cf",#N/A,FALSE,"CF";"stats",#N/A,FALSE,"Stats";"prop",#N/A,FALSE,"Prop"}</definedName>
    <definedName name="wrn.Variance." hidden="1">{#N/A,#N/A,FALSE,"CCC Variance";#N/A,#N/A,FALSE,"CCC Notes"}</definedName>
    <definedName name="X" localSheetId="11" hidden="1">'[6]1999 BUDGET'!#REF!</definedName>
    <definedName name="X" hidden="1">'[6]1999 BUDGET'!#REF!</definedName>
    <definedName name="XREF_COLUMN_1">'[39]1. Leadsheet'!#REF!</definedName>
    <definedName name="XREF_COLUMN_2">'[40]LI Rollforward'!#REF!</definedName>
    <definedName name="XREF_COLUMN_3">#REF!</definedName>
    <definedName name="XREF_COLUMN_4">#REF!</definedName>
    <definedName name="XREF_COLUMN_5">#REF!</definedName>
    <definedName name="XRefActiveRow">#REF!</definedName>
    <definedName name="XRefCopy10">#REF!</definedName>
    <definedName name="XRefCopy10Row">#REF!</definedName>
    <definedName name="XRefCopy11">#REF!</definedName>
    <definedName name="XRefCopy11Row">#REF!</definedName>
    <definedName name="XRefCopy1Row">#REF!</definedName>
    <definedName name="XRefCopy4">#REF!</definedName>
    <definedName name="XRefCopy4Row">#REF!</definedName>
    <definedName name="XRefCopy5">#REF!</definedName>
    <definedName name="XRefCopy5Row">#REF!</definedName>
    <definedName name="XRefCopy6">#REF!</definedName>
    <definedName name="XRefCopy6Row">#REF!</definedName>
    <definedName name="XRefCopy7">#REF!</definedName>
    <definedName name="XRefCopy7Row">#REF!</definedName>
    <definedName name="XRefCopy8">#REF!</definedName>
    <definedName name="XRefCopy8Row">#REF!</definedName>
    <definedName name="XRefCopy9">#REF!</definedName>
    <definedName name="XRefCopy9Row">#REF!</definedName>
    <definedName name="ydfbgeartg">#REF!</definedName>
    <definedName name="year">#REF!</definedName>
    <definedName name="YearRange">[41]T12!#REF!</definedName>
    <definedName name="YTDOC">[18]Setup!$H$29</definedName>
    <definedName name="YTDOR">[18]Setup!$G$29</definedName>
    <definedName name="Z_2591A2B8_6D1C_4FD6_A6EA_F86ED2C499CF_.wvu.Cols" localSheetId="11" hidden="1">'Rent Comps'!#REF!</definedName>
    <definedName name="Z_2591A2B8_6D1C_4FD6_A6EA_F86ED2C499CF_.wvu.PrintArea" localSheetId="11" hidden="1">'Rent Comps'!$B$1:$AB$15</definedName>
    <definedName name="Z_259C486F_F52B_45B5_997E_BEF5C3776ADF_.wvu.Cols" localSheetId="11" hidden="1">'Rent Comps'!#REF!,'Rent Comps'!$Q:$Q,'Rent Comps'!$U:$U</definedName>
    <definedName name="Z_259C486F_F52B_45B5_997E_BEF5C3776ADF_.wvu.PrintArea" localSheetId="11" hidden="1">'Rent Comps'!$A$1:$AB$15</definedName>
    <definedName name="Z_3E50E8D2_E2A7_4F2C_9140_592C51503E22_.wvu.Cols" localSheetId="11" hidden="1">'Rent Comps'!#REF!</definedName>
    <definedName name="Z_3E50E8D2_E2A7_4F2C_9140_592C51503E22_.wvu.PrintArea" localSheetId="11" hidden="1">'Rent Comps'!$A$1:$AB$15</definedName>
    <definedName name="Z_59ABCACD_16FA_40A7_A28D_A36C0C2DABAC_.wvu.Cols" localSheetId="11" hidden="1">'Rent Comps'!#REF!,'Rent Comps'!$Q:$Q,'Rent Comps'!$U:$U</definedName>
    <definedName name="Z_59ABCACD_16FA_40A7_A28D_A36C0C2DABAC_.wvu.PrintArea" localSheetId="11" hidden="1">'Rent Comps'!$A$1:$AB$15</definedName>
    <definedName name="Z_5EBF3AC8_EBB1_4511_8AC3_216FC741A3A6_.wvu.Cols" localSheetId="11" hidden="1">'Rent Comps'!#REF!,'Rent Comps'!$N:$N,'Rent Comps'!$P:$P,'Rent Comps'!$R:$R,'Rent Comps'!$T:$T</definedName>
    <definedName name="Z_5EBF3AC8_EBB1_4511_8AC3_216FC741A3A6_.wvu.PrintArea" localSheetId="11" hidden="1">'Rent Comps'!$A$1:$AB$15</definedName>
    <definedName name="Z_893D3CDD_E6EC_4FBE_9F4B_7C063AADDAA3_.wvu.Rows">#REF!</definedName>
    <definedName name="Z_ECFDC207_2486_47EE_9059_1A16023DC9C9_.wvu.Cols" localSheetId="11" hidden="1">'Rent Comps'!#REF!,'Rent Comps'!$Q:$Q,'Rent Comps'!$U:$U</definedName>
    <definedName name="Z_ECFDC207_2486_47EE_9059_1A16023DC9C9_.wvu.PrintArea" localSheetId="11" hidden="1">'Rent Comps'!$A$1:$AB$15</definedName>
  </definedNames>
  <calcPr calcId="191029" calcMode="autoNoTable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09" l="1"/>
  <c r="Y10" i="405" l="1"/>
  <c r="Y9" i="405"/>
  <c r="Y8" i="405"/>
  <c r="Y7" i="405"/>
  <c r="AA3" i="405"/>
  <c r="Z2" i="405"/>
  <c r="Z3" i="405"/>
  <c r="B5" i="370" l="1"/>
  <c r="W12" i="383"/>
  <c r="T14" i="383"/>
  <c r="I16" i="357" l="1"/>
  <c r="J32" i="357" l="1"/>
  <c r="K32" i="357" s="1"/>
  <c r="L32" i="357" s="1"/>
  <c r="M32" i="357" s="1"/>
  <c r="N32" i="357" s="1"/>
  <c r="O32" i="357" s="1"/>
  <c r="J31" i="357"/>
  <c r="K31" i="357" s="1"/>
  <c r="L31" i="357" s="1"/>
  <c r="M31" i="357" s="1"/>
  <c r="N31" i="357" s="1"/>
  <c r="O31" i="357" s="1"/>
  <c r="J30" i="357"/>
  <c r="K30" i="357" s="1"/>
  <c r="L30" i="357" s="1"/>
  <c r="M30" i="357" s="1"/>
  <c r="N30" i="357" s="1"/>
  <c r="O30" i="357" s="1"/>
  <c r="J27" i="357"/>
  <c r="K27" i="357" s="1"/>
  <c r="L27" i="357" s="1"/>
  <c r="M27" i="357" s="1"/>
  <c r="N27" i="357" s="1"/>
  <c r="O27" i="357" s="1"/>
  <c r="J24" i="357"/>
  <c r="K24" i="357" s="1"/>
  <c r="L24" i="357" s="1"/>
  <c r="M24" i="357" s="1"/>
  <c r="N24" i="357" s="1"/>
  <c r="O24" i="357" s="1"/>
  <c r="J23" i="357"/>
  <c r="K23" i="357" s="1"/>
  <c r="L23" i="357" s="1"/>
  <c r="M23" i="357" s="1"/>
  <c r="N23" i="357" s="1"/>
  <c r="O23" i="357" s="1"/>
  <c r="J20" i="357"/>
  <c r="K20" i="357" s="1"/>
  <c r="L20" i="357" s="1"/>
  <c r="M20" i="357" s="1"/>
  <c r="N20" i="357" s="1"/>
  <c r="O20" i="357" s="1"/>
  <c r="F4" i="408"/>
  <c r="F5" i="408" s="1"/>
  <c r="F10" i="408"/>
  <c r="F11" i="408" s="1"/>
  <c r="J12" i="357"/>
  <c r="J13" i="357" s="1"/>
  <c r="K12" i="357"/>
  <c r="K13" i="357" s="1"/>
  <c r="K15" i="357"/>
  <c r="I26" i="357"/>
  <c r="J26" i="357" s="1"/>
  <c r="K26" i="357" s="1"/>
  <c r="L26" i="357" s="1"/>
  <c r="M26" i="357" s="1"/>
  <c r="N26" i="357" s="1"/>
  <c r="O26" i="357" s="1"/>
  <c r="I25" i="357"/>
  <c r="J25" i="357" s="1"/>
  <c r="K25" i="357" s="1"/>
  <c r="L25" i="357" s="1"/>
  <c r="M25" i="357" s="1"/>
  <c r="N25" i="357" s="1"/>
  <c r="O25" i="357" s="1"/>
  <c r="E8" i="383"/>
  <c r="C8" i="383"/>
  <c r="C18" i="374" l="1"/>
  <c r="E18" i="374" l="1"/>
  <c r="E17" i="374"/>
  <c r="E16" i="374"/>
  <c r="G14" i="383" l="1"/>
  <c r="F14" i="383"/>
  <c r="E14" i="383"/>
  <c r="D9" i="370"/>
  <c r="C4" i="408" l="1"/>
  <c r="D4" i="408"/>
  <c r="E4" i="408"/>
  <c r="I4" i="408"/>
  <c r="K4" i="408"/>
  <c r="C10" i="408"/>
  <c r="T8" i="383" s="1"/>
  <c r="T13" i="383" s="1"/>
  <c r="D10" i="408"/>
  <c r="C11" i="408" l="1"/>
  <c r="C5" i="416" s="1"/>
  <c r="E5" i="408"/>
  <c r="E10" i="408"/>
  <c r="V8" i="383" s="1"/>
  <c r="I5" i="408"/>
  <c r="K5" i="408"/>
  <c r="C5" i="408"/>
  <c r="D11" i="408"/>
  <c r="G10" i="408"/>
  <c r="D5" i="408"/>
  <c r="H10" i="408"/>
  <c r="G4" i="408"/>
  <c r="F8" i="383" s="1"/>
  <c r="J10" i="408"/>
  <c r="U8" i="383" l="1"/>
  <c r="J9" i="357"/>
  <c r="J10" i="357"/>
  <c r="J11" i="357" s="1"/>
  <c r="J11" i="408"/>
  <c r="K10" i="408"/>
  <c r="G11" i="408"/>
  <c r="C6" i="416" s="1"/>
  <c r="K14" i="357"/>
  <c r="J14" i="357"/>
  <c r="I10" i="408"/>
  <c r="D17" i="374"/>
  <c r="D16" i="374"/>
  <c r="D18" i="374"/>
  <c r="E11" i="408"/>
  <c r="J4" i="408"/>
  <c r="M4" i="408"/>
  <c r="L4" i="408"/>
  <c r="G8" i="383" s="1"/>
  <c r="G5" i="408"/>
  <c r="H11" i="408"/>
  <c r="J18" i="357"/>
  <c r="K9" i="357" l="1"/>
  <c r="J16" i="357"/>
  <c r="I11" i="408"/>
  <c r="C8" i="416"/>
  <c r="C7" i="416"/>
  <c r="K11" i="408"/>
  <c r="N4" i="408"/>
  <c r="M5" i="408"/>
  <c r="H5" i="408"/>
  <c r="J5" i="408"/>
  <c r="L5" i="408"/>
  <c r="H4" i="408"/>
  <c r="L9" i="357" l="1"/>
  <c r="K10" i="357"/>
  <c r="K11" i="357" s="1"/>
  <c r="N5" i="408"/>
  <c r="K16" i="357" l="1"/>
  <c r="K18" i="357" s="1"/>
  <c r="M9" i="357"/>
  <c r="L16" i="357"/>
  <c r="L18" i="357" s="1"/>
  <c r="L11" i="357"/>
  <c r="N9" i="357" l="1"/>
  <c r="M16" i="357"/>
  <c r="M18" i="357" s="1"/>
  <c r="M11" i="357"/>
  <c r="E9" i="370"/>
  <c r="F9" i="370"/>
  <c r="G7" i="370"/>
  <c r="G8" i="370"/>
  <c r="G6" i="370"/>
  <c r="B10" i="383"/>
  <c r="B11" i="383" s="1"/>
  <c r="B1" i="357"/>
  <c r="G11" i="370"/>
  <c r="B2" i="357"/>
  <c r="L5" i="357"/>
  <c r="O9" i="357" l="1"/>
  <c r="N16" i="357"/>
  <c r="N18" i="357" s="1"/>
  <c r="N11" i="357"/>
  <c r="L12" i="357"/>
  <c r="L13" i="357" s="1"/>
  <c r="L14" i="357" s="1"/>
  <c r="L15" i="357"/>
  <c r="W11" i="383"/>
  <c r="W10" i="383"/>
  <c r="W9" i="383"/>
  <c r="V14" i="383"/>
  <c r="G9" i="370"/>
  <c r="U14" i="383"/>
  <c r="M5" i="357"/>
  <c r="J28" i="357"/>
  <c r="U13" i="383"/>
  <c r="V13" i="383"/>
  <c r="O11" i="357" l="1"/>
  <c r="O16" i="357"/>
  <c r="O18" i="357" s="1"/>
  <c r="M12" i="357"/>
  <c r="M13" i="357" s="1"/>
  <c r="M14" i="357" s="1"/>
  <c r="M15" i="357"/>
  <c r="W14" i="383"/>
  <c r="N5" i="357"/>
  <c r="I33" i="357"/>
  <c r="W8" i="383"/>
  <c r="W13" i="383" s="1"/>
  <c r="N12" i="357" l="1"/>
  <c r="N13" i="357" s="1"/>
  <c r="N14" i="357" s="1"/>
  <c r="N15" i="357"/>
  <c r="J19" i="357"/>
  <c r="J21" i="357" s="1"/>
  <c r="O5" i="357"/>
  <c r="I28" i="357"/>
  <c r="I35" i="357" s="1"/>
  <c r="O12" i="357" l="1"/>
  <c r="O13" i="357" s="1"/>
  <c r="O14" i="357" s="1"/>
  <c r="O15" i="357"/>
  <c r="J17" i="357"/>
  <c r="P5" i="357"/>
  <c r="P20" i="357" l="1"/>
  <c r="P15" i="357"/>
  <c r="P12" i="357"/>
  <c r="P13" i="357" s="1"/>
  <c r="P14" i="357" s="1"/>
  <c r="P24" i="357"/>
  <c r="P26" i="357"/>
  <c r="P32" i="357"/>
  <c r="P25" i="357"/>
  <c r="P30" i="357"/>
  <c r="P27" i="357"/>
  <c r="P23" i="357"/>
  <c r="P31" i="357"/>
  <c r="Q5" i="357"/>
  <c r="Q15" i="357" s="1"/>
  <c r="R5" i="357" l="1"/>
  <c r="R15" i="357" s="1"/>
  <c r="S5" i="357" l="1"/>
  <c r="S15" i="357" s="1"/>
  <c r="T5" i="357" l="1"/>
  <c r="T15" i="357" s="1"/>
  <c r="U5" i="357" l="1"/>
  <c r="U15" i="357" s="1"/>
  <c r="I17" i="357" l="1"/>
  <c r="I19" i="357"/>
  <c r="I21" i="357" s="1"/>
  <c r="I37" i="357" l="1"/>
  <c r="Q27" i="357" l="1"/>
  <c r="R27" i="357" s="1"/>
  <c r="S27" i="357" s="1"/>
  <c r="T27" i="357" s="1"/>
  <c r="U27" i="357" s="1"/>
  <c r="Q39" i="357" l="1"/>
  <c r="R39" i="357"/>
  <c r="S39" i="357"/>
  <c r="U39" i="357"/>
  <c r="T39" i="357"/>
  <c r="K28" i="357" l="1"/>
  <c r="J33" i="357"/>
  <c r="J35" i="357" s="1"/>
  <c r="J37" i="357" s="1"/>
  <c r="C31" i="416" l="1"/>
  <c r="L28" i="357"/>
  <c r="Q24" i="357"/>
  <c r="Q26" i="357"/>
  <c r="M28" i="357" l="1"/>
  <c r="R24" i="357"/>
  <c r="R26" i="357"/>
  <c r="S24" i="357" l="1"/>
  <c r="S26" i="357"/>
  <c r="N28" i="357"/>
  <c r="Q23" i="357" l="1"/>
  <c r="T24" i="357"/>
  <c r="O28" i="357"/>
  <c r="Q31" i="357"/>
  <c r="T26" i="357"/>
  <c r="Q25" i="357"/>
  <c r="U26" i="357" l="1"/>
  <c r="P28" i="357"/>
  <c r="R31" i="357"/>
  <c r="R23" i="357"/>
  <c r="R25" i="357"/>
  <c r="Q30" i="357"/>
  <c r="U24" i="357"/>
  <c r="R30" i="357" l="1"/>
  <c r="S23" i="357"/>
  <c r="Q28" i="357"/>
  <c r="S25" i="357"/>
  <c r="S31" i="357"/>
  <c r="S30" i="357" l="1"/>
  <c r="T23" i="357"/>
  <c r="T31" i="357"/>
  <c r="T25" i="357"/>
  <c r="R28" i="357"/>
  <c r="T30" i="357" l="1"/>
  <c r="S28" i="357"/>
  <c r="U23" i="357"/>
  <c r="Q20" i="357"/>
  <c r="U25" i="357"/>
  <c r="U31" i="357"/>
  <c r="R20" i="357" l="1"/>
  <c r="U30" i="357"/>
  <c r="T28" i="357"/>
  <c r="U28" i="357" l="1"/>
  <c r="S20" i="357"/>
  <c r="T20" i="357" l="1"/>
  <c r="U20" i="357" l="1"/>
  <c r="P9" i="357" l="1"/>
  <c r="Q9" i="357"/>
  <c r="R9" i="357"/>
  <c r="S9" i="357"/>
  <c r="T9" i="357"/>
  <c r="U9" i="357"/>
  <c r="P10" i="357" l="1"/>
  <c r="Q10" i="357" l="1"/>
  <c r="R10" i="357" l="1"/>
  <c r="S10" i="357" l="1"/>
  <c r="T10" i="357" l="1"/>
  <c r="U10" i="357" l="1"/>
  <c r="P16" i="357" l="1"/>
  <c r="Q16" i="357"/>
  <c r="R16" i="357"/>
  <c r="S16" i="357"/>
  <c r="T16" i="357"/>
  <c r="U16" i="357"/>
  <c r="P18" i="357" l="1"/>
  <c r="Q18" i="357"/>
  <c r="R18" i="357"/>
  <c r="S18" i="357"/>
  <c r="T18" i="357"/>
  <c r="U18" i="357"/>
  <c r="R17" i="357" l="1"/>
  <c r="R19" i="357"/>
  <c r="S17" i="357"/>
  <c r="S19" i="357"/>
  <c r="P17" i="357"/>
  <c r="P19" i="357"/>
  <c r="O17" i="357"/>
  <c r="O19" i="357"/>
  <c r="K17" i="357"/>
  <c r="K19" i="357"/>
  <c r="Q17" i="357"/>
  <c r="Q19" i="357"/>
  <c r="N17" i="357"/>
  <c r="N19" i="357"/>
  <c r="U17" i="357"/>
  <c r="U19" i="357"/>
  <c r="M17" i="357"/>
  <c r="M19" i="357"/>
  <c r="T17" i="357"/>
  <c r="T19" i="357"/>
  <c r="L17" i="357"/>
  <c r="L19" i="357"/>
  <c r="T21" i="357" l="1"/>
  <c r="Q21" i="357"/>
  <c r="O21" i="357"/>
  <c r="S21" i="357"/>
  <c r="N21" i="357"/>
  <c r="U21" i="357"/>
  <c r="M21" i="357"/>
  <c r="R21" i="357"/>
  <c r="K21" i="357"/>
  <c r="L21" i="357"/>
  <c r="P21" i="357"/>
  <c r="U32" i="357" l="1"/>
  <c r="Q32" i="357"/>
  <c r="R32" i="357"/>
  <c r="T32" i="357"/>
  <c r="S32" i="357"/>
  <c r="U33" i="357" l="1"/>
  <c r="U35" i="357" s="1"/>
  <c r="U37" i="357" s="1"/>
  <c r="S33" i="357"/>
  <c r="S35" i="357" s="1"/>
  <c r="S37" i="357" s="1"/>
  <c r="K33" i="357"/>
  <c r="K35" i="357" s="1"/>
  <c r="K37" i="357" s="1"/>
  <c r="R33" i="357"/>
  <c r="R35" i="357" s="1"/>
  <c r="R37" i="357" s="1"/>
  <c r="O33" i="357"/>
  <c r="O35" i="357" s="1"/>
  <c r="O37" i="357" s="1"/>
  <c r="P33" i="357"/>
  <c r="P35" i="357" s="1"/>
  <c r="P37" i="357" s="1"/>
  <c r="M33" i="357"/>
  <c r="M35" i="357" s="1"/>
  <c r="M37" i="357" s="1"/>
  <c r="Q33" i="357"/>
  <c r="Q35" i="357" s="1"/>
  <c r="Q37" i="357" s="1"/>
  <c r="L33" i="357"/>
  <c r="L35" i="357" s="1"/>
  <c r="L37" i="357" s="1"/>
  <c r="N33" i="357"/>
  <c r="N35" i="357" s="1"/>
  <c r="N37" i="357" s="1"/>
  <c r="T33" i="357"/>
  <c r="T35" i="357" s="1"/>
  <c r="T37" i="357" s="1"/>
  <c r="C33" i="416" l="1"/>
  <c r="C29" i="416" s="1"/>
  <c r="I38" i="357" l="1"/>
  <c r="C20" i="416"/>
  <c r="C28" i="416" s="1"/>
  <c r="C27" i="416"/>
  <c r="C9" i="409"/>
  <c r="H6" i="409" s="1"/>
  <c r="G7" i="409"/>
  <c r="J38" i="357" l="1"/>
  <c r="I40" i="357"/>
  <c r="I41" i="357"/>
  <c r="I39" i="357"/>
  <c r="H8" i="409"/>
  <c r="K38" i="357"/>
  <c r="J39" i="357"/>
  <c r="C34" i="416"/>
  <c r="C32" i="416"/>
  <c r="C30" i="416"/>
  <c r="L38" i="357" l="1"/>
  <c r="K41" i="357"/>
  <c r="K40" i="357"/>
  <c r="J41" i="357"/>
  <c r="J40" i="357"/>
  <c r="K39" i="357"/>
  <c r="L41" i="357" l="1"/>
  <c r="L40" i="357"/>
  <c r="L39" i="357"/>
  <c r="M38" i="357"/>
  <c r="M41" i="357" l="1"/>
  <c r="M40" i="357"/>
  <c r="M39" i="357"/>
  <c r="N38" i="357"/>
  <c r="N41" i="357" l="1"/>
  <c r="N40" i="357"/>
  <c r="N39" i="357"/>
  <c r="O38" i="357"/>
  <c r="O41" i="357" l="1"/>
  <c r="O40" i="357"/>
  <c r="O39" i="357"/>
  <c r="P38" i="357"/>
  <c r="P39" i="357" s="1"/>
  <c r="H7" i="409"/>
</calcChain>
</file>

<file path=xl/sharedStrings.xml><?xml version="1.0" encoding="utf-8"?>
<sst xmlns="http://schemas.openxmlformats.org/spreadsheetml/2006/main" count="451" uniqueCount="245">
  <si>
    <t>Total</t>
  </si>
  <si>
    <t>Legal, Title, Closing Costs</t>
  </si>
  <si>
    <t>Occupancy</t>
  </si>
  <si>
    <t>Unit Type</t>
  </si>
  <si>
    <t># of Units</t>
  </si>
  <si>
    <t>Other Income</t>
  </si>
  <si>
    <t xml:space="preserve">Repairs &amp; Maintenance </t>
  </si>
  <si>
    <t>Landscape/Contracts</t>
  </si>
  <si>
    <t>Administration</t>
  </si>
  <si>
    <t>Marketing</t>
  </si>
  <si>
    <t>Total Controllable Expenses</t>
  </si>
  <si>
    <t>Insurance</t>
  </si>
  <si>
    <t>Property Management Fee</t>
  </si>
  <si>
    <t>Total Non-Controllable Expenses</t>
  </si>
  <si>
    <t>SF</t>
  </si>
  <si>
    <t>% of Total</t>
  </si>
  <si>
    <t>Total Capital Expenditures</t>
  </si>
  <si>
    <t>Notes</t>
  </si>
  <si>
    <t>Annual Pro-Forma</t>
  </si>
  <si>
    <t>In-Place</t>
  </si>
  <si>
    <t>Market Rent</t>
  </si>
  <si>
    <t>Rent from Interior Renovations</t>
  </si>
  <si>
    <t>Total GPR</t>
  </si>
  <si>
    <t>Vacancy %</t>
  </si>
  <si>
    <t>Net Rental Income</t>
  </si>
  <si>
    <t>Effective Gross Income</t>
  </si>
  <si>
    <t>Real Estate Taxes</t>
  </si>
  <si>
    <t>Total Operating Expenses</t>
  </si>
  <si>
    <t>NOI</t>
  </si>
  <si>
    <t>Units</t>
  </si>
  <si>
    <t>Total Units</t>
  </si>
  <si>
    <t xml:space="preserve">Total </t>
  </si>
  <si>
    <t>Property</t>
  </si>
  <si>
    <t>Year Built</t>
  </si>
  <si>
    <t>Occ. %</t>
  </si>
  <si>
    <t>Total/Weighted Avg (Market)</t>
  </si>
  <si>
    <t>Total/Weighted Avg (Market Less Subject)</t>
  </si>
  <si>
    <t>$/SF</t>
  </si>
  <si>
    <t>Avg. Eff Rent</t>
  </si>
  <si>
    <t>Sale Price</t>
  </si>
  <si>
    <t>Sale Date</t>
  </si>
  <si>
    <t>$ Amount</t>
  </si>
  <si>
    <t>Loss to Lease</t>
  </si>
  <si>
    <t>Modeled</t>
  </si>
  <si>
    <t>Interior Renovation Program</t>
  </si>
  <si>
    <t># Units</t>
  </si>
  <si>
    <t>Cycle</t>
  </si>
  <si>
    <t>Start Month</t>
  </si>
  <si>
    <t>Total Property Enhancement</t>
  </si>
  <si>
    <t>Property Enhancement</t>
  </si>
  <si>
    <t>Property Address</t>
  </si>
  <si>
    <t>Acreage</t>
  </si>
  <si>
    <t>County</t>
  </si>
  <si>
    <t>Year(s) Built</t>
  </si>
  <si>
    <t>End Month</t>
  </si>
  <si>
    <t>Market</t>
  </si>
  <si>
    <t xml:space="preserve">Overall Property </t>
  </si>
  <si>
    <t>3 Bedroom</t>
  </si>
  <si>
    <t>Dist.</t>
  </si>
  <si>
    <t>Property Name</t>
  </si>
  <si>
    <t>Price / Unit</t>
  </si>
  <si>
    <t>-</t>
  </si>
  <si>
    <t/>
  </si>
  <si>
    <t>In-Place Rent</t>
  </si>
  <si>
    <t>Cap Rate *</t>
  </si>
  <si>
    <t xml:space="preserve">Rent Comparable Survey - Unit Mix </t>
  </si>
  <si>
    <t>Studio</t>
  </si>
  <si>
    <t>Total/Avg. (w/out subject)</t>
  </si>
  <si>
    <t>Utilities</t>
  </si>
  <si>
    <t>Occupied</t>
  </si>
  <si>
    <t>Rent</t>
  </si>
  <si>
    <t>End</t>
  </si>
  <si>
    <t>Start</t>
  </si>
  <si>
    <t>Status</t>
  </si>
  <si>
    <t>Plan</t>
  </si>
  <si>
    <t>Lease</t>
  </si>
  <si>
    <t>Name</t>
  </si>
  <si>
    <t>Unit/Lease</t>
  </si>
  <si>
    <t>SQFT</t>
  </si>
  <si>
    <t>Floor</t>
  </si>
  <si>
    <t>Unit #</t>
  </si>
  <si>
    <t>Building</t>
  </si>
  <si>
    <t>Beverly</t>
  </si>
  <si>
    <t>Reno</t>
  </si>
  <si>
    <t xml:space="preserve"># </t>
  </si>
  <si>
    <t>BR</t>
  </si>
  <si>
    <t>Debt Yield</t>
  </si>
  <si>
    <t>Fully Funded Loan Balance</t>
  </si>
  <si>
    <t>Total SF</t>
  </si>
  <si>
    <t>Avg SF / Unit</t>
  </si>
  <si>
    <t># of Vacant Units</t>
  </si>
  <si>
    <t>Total / Average</t>
  </si>
  <si>
    <t>$ PSF</t>
  </si>
  <si>
    <t>$ / Month</t>
  </si>
  <si>
    <t>Property Unit Mix Summary</t>
  </si>
  <si>
    <t xml:space="preserve">Avg. In-Place Rent </t>
  </si>
  <si>
    <t>Units Renovated by Sponsor</t>
  </si>
  <si>
    <t>% of Unit Count Renovated</t>
  </si>
  <si>
    <t>Sources</t>
  </si>
  <si>
    <t>Uses</t>
  </si>
  <si>
    <t>Fully Funded</t>
  </si>
  <si>
    <t>Total $</t>
  </si>
  <si>
    <t>Number of Buildings</t>
  </si>
  <si>
    <t>Assessors Parcel Number(s)</t>
  </si>
  <si>
    <t>Avg In-Place Rent</t>
  </si>
  <si>
    <t>Avg Unit Size</t>
  </si>
  <si>
    <t>NAV</t>
  </si>
  <si>
    <t>Dec 2021</t>
  </si>
  <si>
    <r>
      <rPr>
        <vertAlign val="superscript"/>
        <sz val="11"/>
        <color theme="1"/>
        <rFont val="Californian FB"/>
        <family val="1"/>
      </rPr>
      <t>1</t>
    </r>
    <r>
      <rPr>
        <sz val="11"/>
        <color theme="1"/>
        <rFont val="Californian FB"/>
        <family val="1"/>
      </rPr>
      <t xml:space="preserve"> Rents shown for Subject are for renovated units only</t>
    </r>
  </si>
  <si>
    <t>Parking Spaces</t>
  </si>
  <si>
    <t>Property Website</t>
  </si>
  <si>
    <t xml:space="preserve">Estimate </t>
  </si>
  <si>
    <t>Sales Comparables Survey</t>
  </si>
  <si>
    <t>$ / Unit</t>
  </si>
  <si>
    <t>Loan Request</t>
  </si>
  <si>
    <t>Loan Amount</t>
  </si>
  <si>
    <t xml:space="preserve">Term </t>
  </si>
  <si>
    <t>3+1+1</t>
  </si>
  <si>
    <t>Amortization</t>
  </si>
  <si>
    <t>Full Term Interest Only</t>
  </si>
  <si>
    <t>Interest Rate Type</t>
  </si>
  <si>
    <t>Recourse</t>
  </si>
  <si>
    <t>Non Principal Recourse</t>
  </si>
  <si>
    <t>Loan Metrics</t>
  </si>
  <si>
    <t>Loan Basis (NRSF)</t>
  </si>
  <si>
    <t>Loan Basis ($ / Unit)</t>
  </si>
  <si>
    <t>Estimated Stabilized Value</t>
  </si>
  <si>
    <t>Estimated Stabilized Loan-to-Value (LTV)</t>
  </si>
  <si>
    <t>In-Place NOI</t>
  </si>
  <si>
    <t>In-Place NOI Debt Yield</t>
  </si>
  <si>
    <t>Stabilized NOI</t>
  </si>
  <si>
    <t>Stabilized NOI Debt Yield</t>
  </si>
  <si>
    <t>Expense</t>
  </si>
  <si>
    <t>The Sponsor is purchasing the Portfolio at an incredibly low basis of $171,480 / unit. Recent trades for comparable  apartment complex in the area have traded north of $210,000 / unit. </t>
  </si>
  <si>
    <t>Investment Highlights</t>
  </si>
  <si>
    <t>Unit Features Include:</t>
  </si>
  <si>
    <t>Community Amenities Include:</t>
  </si>
  <si>
    <t>​</t>
  </si>
  <si>
    <t>T-12</t>
  </si>
  <si>
    <t>Exterior Upgrades</t>
  </si>
  <si>
    <t>Interior Upgrades</t>
  </si>
  <si>
    <t>3 Bedroom / 2 Bath</t>
  </si>
  <si>
    <t>Priscilla Patterson</t>
  </si>
  <si>
    <t>John Sacca</t>
  </si>
  <si>
    <t>Georgina Jimenez</t>
  </si>
  <si>
    <t>John Swyers</t>
  </si>
  <si>
    <t>Emily Allred</t>
  </si>
  <si>
    <t>Yudith Mendez</t>
  </si>
  <si>
    <t>Pedro Cruz</t>
  </si>
  <si>
    <t>Ralph Walker</t>
  </si>
  <si>
    <t>kenneth bollen</t>
  </si>
  <si>
    <t>Desiree Morabalboa</t>
  </si>
  <si>
    <t>Elizabeth Nieder</t>
  </si>
  <si>
    <t>Dalia Paz</t>
  </si>
  <si>
    <t>Maxine Simpson</t>
  </si>
  <si>
    <t>Michelle Garrison</t>
  </si>
  <si>
    <t>Elizabeth Swyers</t>
  </si>
  <si>
    <t>Alfonzo Hernandez-Cortez</t>
  </si>
  <si>
    <t>Elizabeth Baird</t>
  </si>
  <si>
    <t>Casey Wolfe</t>
  </si>
  <si>
    <t>Sadie Binkley</t>
  </si>
  <si>
    <t>Barry White</t>
  </si>
  <si>
    <t>Carolyn Morris</t>
  </si>
  <si>
    <t>Thomas Weaver</t>
  </si>
  <si>
    <t>Terence Maesta</t>
  </si>
  <si>
    <t>Nelmaru Bolivar</t>
  </si>
  <si>
    <t>Lauren Clifton</t>
  </si>
  <si>
    <t>Savana Stewart</t>
  </si>
  <si>
    <t>JOAQUIM CABRAL</t>
  </si>
  <si>
    <t>Jose Trujillo</t>
  </si>
  <si>
    <t>Ashley Dixon</t>
  </si>
  <si>
    <t>MEHR MYRDDIN</t>
  </si>
  <si>
    <t>Danica Bjerklie</t>
  </si>
  <si>
    <t>Caridad Ortiz</t>
  </si>
  <si>
    <t>Tamekia Brown</t>
  </si>
  <si>
    <t>Alyson Parker</t>
  </si>
  <si>
    <t>Estuardo Rosales</t>
  </si>
  <si>
    <t>Frederick Wilcox</t>
  </si>
  <si>
    <t>Audrey Sandford</t>
  </si>
  <si>
    <t>Corrina Milner</t>
  </si>
  <si>
    <t>Natasha Johnson</t>
  </si>
  <si>
    <t>Sarah Milligan</t>
  </si>
  <si>
    <t>07/31/2023</t>
  </si>
  <si>
    <t>05/31/2023</t>
  </si>
  <si>
    <t>02/28/2023</t>
  </si>
  <si>
    <t>04/30/2023</t>
  </si>
  <si>
    <t>03/31/2023</t>
  </si>
  <si>
    <t>08/31/2023</t>
  </si>
  <si>
    <t>11/30/2022</t>
  </si>
  <si>
    <t>10/07/2022</t>
  </si>
  <si>
    <t>06/30/2023</t>
  </si>
  <si>
    <t>08/31/2024</t>
  </si>
  <si>
    <t>09/30/2023</t>
  </si>
  <si>
    <t>Repay Existing Debt</t>
  </si>
  <si>
    <t>% of Market Rent</t>
  </si>
  <si>
    <t>Vacancy &amp; Bad Debt</t>
  </si>
  <si>
    <t>Return of Equity</t>
  </si>
  <si>
    <t>DSCR (IO)</t>
  </si>
  <si>
    <t>DSCR (Amort)</t>
  </si>
  <si>
    <t>Bridge Loan</t>
  </si>
  <si>
    <t>Minimum Interest</t>
  </si>
  <si>
    <t>0-12 months</t>
  </si>
  <si>
    <t>Fixed or Floating Rate</t>
  </si>
  <si>
    <t>Whispering Trace Apartments</t>
  </si>
  <si>
    <t>133-145 Bentley Pky, Woodstock, GA 30188</t>
  </si>
  <si>
    <t>www.whisperingtrace.com</t>
  </si>
  <si>
    <t>Year Renovated</t>
  </si>
  <si>
    <t>3.81 acres</t>
  </si>
  <si>
    <t>Cherokee</t>
  </si>
  <si>
    <t>15N17A-00000-026-000, 15N17A-00000-030-000, 15N17A-00000-031-000</t>
  </si>
  <si>
    <t>On-Site Parking</t>
  </si>
  <si>
    <t xml:space="preserve">The Property is a 5-7 minute walk to downtown Woodstock. Residents are close to a number of restaurants, shopping destinations, an amphitheater, and a indoor swimming center. </t>
  </si>
  <si>
    <t xml:space="preserve">The Sponsor has renovated 38 out of the 40 units at the Property, spending an average of $22,105 / unit in renovation costs. The remaining two townhouses will be renovated as those units turn; however, the existing tenants have continued to elect to pay higher rents and remain on the Property. </t>
  </si>
  <si>
    <t xml:space="preserve">The Property is currently 100% occupied. </t>
  </si>
  <si>
    <t>The average sales price for townhouses in the immediate area range from $600,000 - $750,000.</t>
  </si>
  <si>
    <t>Walkable community</t>
  </si>
  <si>
    <t>Green space</t>
  </si>
  <si>
    <t>Community garden</t>
  </si>
  <si>
    <t>Dog park</t>
  </si>
  <si>
    <t>Fire pits</t>
  </si>
  <si>
    <t>Smoke-free</t>
  </si>
  <si>
    <t>BBQ/Picnic area</t>
  </si>
  <si>
    <t>Outdoor kitchen with stainless steel, gas grill</t>
  </si>
  <si>
    <t>Outdoor playground</t>
  </si>
  <si>
    <t>All newly remodeled homes include new kitchen, in-home washer/dryer unit options, updated bathrooms, flooring, and light fixtures</t>
  </si>
  <si>
    <t>Gourmet kitchens with granite countertops and a sleek subway tile backsplash</t>
  </si>
  <si>
    <t>In-home washer/dryer connections</t>
  </si>
  <si>
    <t>Covered entries</t>
  </si>
  <si>
    <t>Fenced patios</t>
  </si>
  <si>
    <t>Recent Capital Expenditures (2019 - Present)</t>
  </si>
  <si>
    <t>Money, the digital destination for personal finance and news, named Woodstock, Georgia the #17 best place to live in America.</t>
  </si>
  <si>
    <t>Avenues of Kennesaw East &amp; West</t>
  </si>
  <si>
    <t>Gregory Lane</t>
  </si>
  <si>
    <t>The Palmer</t>
  </si>
  <si>
    <t>Cherokee Summit Apartments</t>
  </si>
  <si>
    <t>VIC at Buckhead</t>
  </si>
  <si>
    <t>1000 Belmont</t>
  </si>
  <si>
    <t>Villas de las Colinas 3 Apartments</t>
  </si>
  <si>
    <t>Woodstock, GA</t>
  </si>
  <si>
    <t>1962/2020</t>
  </si>
  <si>
    <t>1972</t>
  </si>
  <si>
    <t>1973</t>
  </si>
  <si>
    <t>1990 / 2019</t>
  </si>
  <si>
    <t>Sep 2022</t>
  </si>
  <si>
    <t>Jul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</si>
</sst>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0.00%_);\(#0.00%\)"/>
    <numFmt numFmtId="167" formatCode="_(&quot;$&quot;* #,##0_);_(&quot;$&quot;* \(#,##0\);_(&quot;$&quot;* &quot;-&quot;??_);_(@_)"/>
    <numFmt numFmtId="169" formatCode="0.0%"/>
    <numFmt numFmtId="170" formatCode="&quot;$&quot;#,##0.00"/>
    <numFmt numFmtId="171" formatCode="#0.0%_);\(#0.0%\)"/>
    <numFmt numFmtId="172" formatCode="0.00_)"/>
    <numFmt numFmtId="174" formatCode=";;;"/>
    <numFmt numFmtId="175" formatCode="#,##0.0_);\(#,##0.0\)"/>
    <numFmt numFmtId="176" formatCode="_(* #,##0_);_(* \(#,##0\);_(* &quot;-&quot;??_);_(@_)"/>
    <numFmt numFmtId="177" formatCode="0_);\(0\)"/>
    <numFmt numFmtId="178" formatCode="&quot;Year&quot;\ 0"/>
    <numFmt numFmtId="179" formatCode="[$-409]mmmm\-yy;@"/>
    <numFmt numFmtId="180" formatCode="0.0000%"/>
    <numFmt numFmtId="181" formatCode="_(&quot;$&quot;* #,##0_);[Red]_(&quot;$&quot;* \(#,##0\);_(&quot;$&quot;* &quot;-&quot;_);_(@_)"/>
    <numFmt numFmtId="187" formatCode="General_)"/>
    <numFmt numFmtId="188" formatCode="0.000%"/>
    <numFmt numFmtId="192" formatCode="0.0"/>
    <numFmt numFmtId="193" formatCode="&quot;$&quot;#,##0.00_);[Red]&quot;\&quot;&quot;\&quot;&quot;\&quot;\(&quot;$&quot;#,##0.00&quot;\&quot;&quot;\&quot;&quot;\&quot;\)"/>
    <numFmt numFmtId="194" formatCode="&quot;$&quot;#,##0_);[Red]&quot;\&quot;&quot;\&quot;&quot;\&quot;\(&quot;$&quot;#,##0&quot;\&quot;&quot;\&quot;&quot;\&quot;\)"/>
    <numFmt numFmtId="195" formatCode="_-&quot;$&quot;* #,##0.00_-;&quot;\&quot;&quot;\&quot;&quot;\&quot;\-&quot;$&quot;* #,##0.00_-;_-&quot;$&quot;* &quot;-&quot;??_-;_-@_-"/>
    <numFmt numFmtId="196" formatCode="#.##\:\1"/>
    <numFmt numFmtId="197" formatCode="_([$€-2]* #,##0.00_);_([$€-2]* \(#,##0.00\);_([$€-2]* &quot;-&quot;??_)"/>
    <numFmt numFmtId="198" formatCode="#,##0.0\x_);\(#,##0.0\x\);#,##0.0\x_);@_)"/>
    <numFmt numFmtId="199" formatCode="&quot;\&quot;#,##0.00;[Red]\-&quot;\&quot;#,##0.00"/>
    <numFmt numFmtId="200" formatCode="#,##0.0\%_);\(#,##0.0\%\);#,##0.0\%_);@_)"/>
    <numFmt numFmtId="201" formatCode="#,###,;\(#,###,\)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_(* #,##0_);_(* \(#,##0\);_(* &quot;-      &quot;_);_(@_)"/>
    <numFmt numFmtId="208" formatCode="_(&quot;$&quot;* #,##0_);_(&quot;$&quot;* \(#,##0\);_(&quot;$&quot;* &quot;-      &quot;_);_(@_)"/>
    <numFmt numFmtId="209" formatCode="_(* #,##0.00_)%;_(* \(#,##0.00\)%;_(* &quot;-&quot;??_);_(@_)"/>
    <numFmt numFmtId="210" formatCode="&quot;Cash Flow w/Sale Yr. &quot;0"/>
    <numFmt numFmtId="211" formatCode="0.000_)"/>
    <numFmt numFmtId="212" formatCode="#,##0."/>
    <numFmt numFmtId="213" formatCode="&quot;$&quot;#."/>
    <numFmt numFmtId="214" formatCode="mmmm\,\ dd\ yyyy"/>
    <numFmt numFmtId="215" formatCode="m/d/yyyy\ \ h:mm\ AM/PM"/>
    <numFmt numFmtId="216" formatCode="_-* #,##0.0_-;\-* #,##0.0_-;_-* &quot;-&quot;??_-;_-@_-"/>
    <numFmt numFmtId="217" formatCode="#,##0.00&quot; $&quot;;\-#,##0.00&quot; $&quot;"/>
    <numFmt numFmtId="218" formatCode="mm/yyyy"/>
    <numFmt numFmtId="219" formatCode="_-* #,##0.00_-;\-* #,##0.00_-;_-* &quot;-&quot;??_-;_-@_-"/>
    <numFmt numFmtId="220" formatCode="_-&quot;$&quot;* #,##0.00_-;\-&quot;$&quot;* #,##0.00_-;_-&quot;$&quot;* &quot;-&quot;??_-;_-@_-"/>
    <numFmt numFmtId="221" formatCode="#,##0&quot; Month&quot;"/>
    <numFmt numFmtId="222" formatCode="#,##0&quot; Months&quot;"/>
    <numFmt numFmtId="223" formatCode="&quot;NOI in Year &quot;0"/>
    <numFmt numFmtId="224" formatCode="[&lt;=9999999]###\-####;\(###\)\ ###\-####"/>
    <numFmt numFmtId="225" formatCode="&quot;$&quot;#,##0.00&quot;/Yr.&quot;;\(&quot;$&quot;#,##0.00\)&quot;/Yr.&quot;"/>
    <numFmt numFmtId="226" formatCode="0.0%_;"/>
    <numFmt numFmtId="227" formatCode="&quot;$&quot;#,##0.00&quot; PSF&quot;;\(&quot;$&quot;#,##0.00\)&quot; PSF&quot;"/>
    <numFmt numFmtId="228" formatCode="_(#,##0_);_(\-#,##0_)"/>
    <numFmt numFmtId="229" formatCode="_(#,##0.00_);_(\-#,##0.00_)"/>
    <numFmt numFmtId="230" formatCode="_(#,##0.0_);_(\-#,##0.0_)"/>
    <numFmt numFmtId="231" formatCode="mmm\ yy"/>
    <numFmt numFmtId="232" formatCode="_(* #,##0_);_(* \(#,##0\)"/>
    <numFmt numFmtId="233" formatCode="00000"/>
    <numFmt numFmtId="234" formatCode="&quot;YEAR &quot;0&quot; SUMMARY&quot;"/>
    <numFmt numFmtId="235" formatCode="0&quot; Year Hold&quot;"/>
    <numFmt numFmtId="236" formatCode="&quot; Year &quot;0"/>
    <numFmt numFmtId="237" formatCode="0&quot; Year&quot;"/>
    <numFmt numFmtId="238" formatCode="0&quot; Years&quot;"/>
    <numFmt numFmtId="239" formatCode="_(* #,##0_);_(* \(#,##0\);_(* &quot; &quot;_);_(@_)"/>
    <numFmt numFmtId="240" formatCode="0_-"/>
    <numFmt numFmtId="241" formatCode="0.0\ \%"/>
    <numFmt numFmtId="242" formatCode="0%_);\(0%\)"/>
    <numFmt numFmtId="243" formatCode="#,##0_);\(#,##0\);&quot;-  &quot;;&quot; &quot;@"/>
    <numFmt numFmtId="244" formatCode="0.00%_);\-0.00%_);&quot;-  &quot;;&quot; &quot;@"/>
    <numFmt numFmtId="246" formatCode="&quot;Month &quot;\ #"/>
    <numFmt numFmtId="247" formatCode="_-&quot;£&quot;* #,##0_-;\-&quot;£&quot;* #,##0_-;_-&quot;£&quot;* &quot;-&quot;_-;_-@_-"/>
    <numFmt numFmtId="248" formatCode="_-* #,##0_-;\-* #,##0_-;_-* &quot;-&quot;_-;_-@_-"/>
    <numFmt numFmtId="249" formatCode="_-&quot;£&quot;* #,##0.00_-;\-&quot;£&quot;* #,##0.00_-;_-&quot;£&quot;* &quot;-&quot;??_-;_-@_-"/>
    <numFmt numFmtId="250" formatCode="\$#"/>
    <numFmt numFmtId="251" formatCode="#.00"/>
    <numFmt numFmtId="253" formatCode="[$-409]mmm\-yy;@"/>
    <numFmt numFmtId="256" formatCode="[$$-409]#,##0.00;\([$$-409]#,##0.00\)"/>
    <numFmt numFmtId="257" formatCode="mm/dd/yyyy"/>
    <numFmt numFmtId="258" formatCode="#0"/>
    <numFmt numFmtId="260" formatCode="0.000"/>
    <numFmt numFmtId="261" formatCode="#.00\x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Californian FB"/>
      <family val="1"/>
    </font>
    <font>
      <b/>
      <sz val="10"/>
      <name val="Californian FB"/>
      <family val="1"/>
    </font>
    <font>
      <b/>
      <sz val="10"/>
      <color indexed="9"/>
      <name val="Californian FB"/>
      <family val="1"/>
    </font>
    <font>
      <sz val="10"/>
      <color theme="1"/>
      <name val="Californian FB"/>
      <family val="1"/>
    </font>
    <font>
      <i/>
      <sz val="10"/>
      <name val="Californian FB"/>
      <family val="1"/>
    </font>
    <font>
      <b/>
      <sz val="11"/>
      <name val="Californian FB"/>
      <family val="1"/>
    </font>
    <font>
      <b/>
      <i/>
      <sz val="10"/>
      <name val="Californian FB"/>
      <family val="1"/>
    </font>
    <font>
      <sz val="11"/>
      <name val="Californian FB"/>
      <family val="1"/>
    </font>
    <font>
      <b/>
      <sz val="10"/>
      <color theme="1"/>
      <name val="Californian FB"/>
      <family val="1"/>
    </font>
    <font>
      <b/>
      <sz val="14"/>
      <name val="Californian FB"/>
      <family val="1"/>
    </font>
    <font>
      <sz val="11"/>
      <color theme="1"/>
      <name val="Californian FB"/>
      <family val="1"/>
    </font>
    <font>
      <b/>
      <sz val="10"/>
      <color theme="0"/>
      <name val="Californian FB"/>
      <family val="1"/>
    </font>
    <font>
      <sz val="10"/>
      <color theme="0"/>
      <name val="Californian FB"/>
      <family val="1"/>
    </font>
    <font>
      <b/>
      <sz val="11"/>
      <color theme="1"/>
      <name val="Californian FB"/>
      <family val="1"/>
    </font>
    <font>
      <sz val="14"/>
      <color theme="1"/>
      <name val="Californian FB"/>
      <family val="1"/>
    </font>
    <font>
      <sz val="14"/>
      <color rgb="FF0000FF"/>
      <name val="Californian FB"/>
      <family val="1"/>
    </font>
    <font>
      <sz val="10"/>
      <color rgb="FFFF0000"/>
      <name val="Californian FB"/>
      <family val="1"/>
    </font>
    <font>
      <sz val="11"/>
      <color rgb="FFFF0000"/>
      <name val="Californian FB"/>
      <family val="1"/>
    </font>
    <font>
      <b/>
      <u/>
      <sz val="11"/>
      <name val="Californian FB"/>
      <family val="1"/>
    </font>
    <font>
      <sz val="11"/>
      <color theme="0"/>
      <name val="Californian FB"/>
      <family val="1"/>
    </font>
    <font>
      <sz val="11"/>
      <color rgb="FF0000FF"/>
      <name val="Californian FB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ms Rmn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TimesNewRomanPS"/>
    </font>
    <font>
      <b/>
      <sz val="22"/>
      <color indexed="18"/>
      <name val="Times New Roman"/>
      <family val="1"/>
    </font>
    <font>
      <sz val="8"/>
      <name val="Palatino"/>
      <family val="1"/>
    </font>
    <font>
      <b/>
      <i/>
      <sz val="16"/>
      <name val="Helv"/>
    </font>
    <font>
      <b/>
      <sz val="26"/>
      <name val="Times New Roman"/>
      <family val="1"/>
    </font>
    <font>
      <sz val="9"/>
      <name val="Times New Roman"/>
      <family val="1"/>
    </font>
    <font>
      <b/>
      <sz val="10"/>
      <name val="MS Sans Serif"/>
      <family val="2"/>
    </font>
    <font>
      <sz val="9"/>
      <color indexed="8"/>
      <name val="Times New Roman"/>
      <family val="1"/>
    </font>
    <font>
      <sz val="10"/>
      <name val="Courier"/>
      <family val="3"/>
    </font>
    <font>
      <b/>
      <sz val="9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0"/>
      <name val="Book Antiqua"/>
      <family val="1"/>
    </font>
    <font>
      <sz val="10"/>
      <color indexed="12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11"/>
      <name val="Tms Rmn"/>
      <family val="1"/>
    </font>
    <font>
      <sz val="12"/>
      <name val="Helv"/>
    </font>
    <font>
      <sz val="1"/>
      <color indexed="8"/>
      <name val="Courier"/>
      <family val="3"/>
    </font>
    <font>
      <b/>
      <sz val="8"/>
      <name val="Times"/>
      <family val="1"/>
    </font>
    <font>
      <sz val="9"/>
      <name val="Arial"/>
      <family val="2"/>
    </font>
    <font>
      <u/>
      <sz val="10"/>
      <color indexed="20"/>
      <name val="Arial"/>
      <family val="2"/>
    </font>
    <font>
      <u/>
      <sz val="10"/>
      <color indexed="39"/>
      <name val="Arial"/>
      <family val="2"/>
    </font>
    <font>
      <b/>
      <sz val="10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b/>
      <u/>
      <sz val="11"/>
      <color indexed="37"/>
      <name val="Arial"/>
      <family val="2"/>
    </font>
    <font>
      <sz val="7"/>
      <name val="Small Fonts"/>
      <family val="2"/>
    </font>
    <font>
      <sz val="12"/>
      <color indexed="8"/>
      <name val="Garamond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sz val="12"/>
      <color indexed="10"/>
      <name val="Swis721 Cn BT"/>
    </font>
    <font>
      <b/>
      <sz val="12"/>
      <color indexed="10"/>
      <name val="Helv"/>
    </font>
    <font>
      <sz val="10"/>
      <color indexed="9"/>
      <name val="Arial"/>
      <family val="2"/>
    </font>
    <font>
      <sz val="24"/>
      <color indexed="9"/>
      <name val="Arial"/>
      <family val="2"/>
    </font>
    <font>
      <b/>
      <sz val="11"/>
      <color indexed="9"/>
      <name val="Arial"/>
      <family val="2"/>
    </font>
    <font>
      <b/>
      <u/>
      <sz val="10"/>
      <name val="Tahoma"/>
      <family val="2"/>
    </font>
    <font>
      <b/>
      <sz val="12"/>
      <color indexed="10"/>
      <name val="Arial"/>
      <family val="2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8"/>
      <color indexed="12"/>
      <name val="Arial"/>
      <family val="2"/>
    </font>
    <font>
      <b/>
      <sz val="10"/>
      <color indexed="5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WISS"/>
    </font>
    <font>
      <sz val="10"/>
      <color theme="1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indexed="48"/>
      <name val="Times New Roman"/>
      <family val="1"/>
    </font>
    <font>
      <sz val="12"/>
      <color indexed="12"/>
      <name val="Arial MT"/>
    </font>
    <font>
      <sz val="12"/>
      <color indexed="8"/>
      <name val="Helv"/>
    </font>
    <font>
      <sz val="10"/>
      <color indexed="18"/>
      <name val="Times New Roman"/>
      <family val="1"/>
    </font>
    <font>
      <sz val="12"/>
      <color indexed="13"/>
      <name val="Helv"/>
    </font>
    <font>
      <sz val="11"/>
      <color rgb="FF000000"/>
      <name val="Calibri"/>
      <family val="2"/>
    </font>
    <font>
      <sz val="12"/>
      <name val="Arial MT"/>
    </font>
    <font>
      <sz val="12"/>
      <color indexed="17"/>
      <name val="Helv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30"/>
      <name val="Tms Rmn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0"/>
      <name val="Verdana"/>
      <family val="2"/>
    </font>
    <font>
      <i/>
      <sz val="11"/>
      <color theme="1"/>
      <name val="Californian FB"/>
      <family val="1"/>
    </font>
    <font>
      <b/>
      <sz val="11"/>
      <color theme="0"/>
      <name val="Californian FB"/>
      <family val="1"/>
    </font>
    <font>
      <sz val="11"/>
      <color rgb="FF3228FC"/>
      <name val="Californian FB"/>
      <family val="1"/>
    </font>
    <font>
      <i/>
      <sz val="11"/>
      <name val="Californian FB"/>
      <family val="1"/>
    </font>
    <font>
      <sz val="12"/>
      <color indexed="8"/>
      <name val="Courier"/>
      <family val="3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8"/>
      <color indexed="8"/>
      <name val="Courier"/>
      <family val="3"/>
    </font>
    <font>
      <sz val="8"/>
      <color indexed="8"/>
      <name val="Courier"/>
      <family val="3"/>
    </font>
    <font>
      <b/>
      <sz val="10"/>
      <name val="Verdana"/>
      <family val="2"/>
    </font>
    <font>
      <sz val="10"/>
      <color indexed="9"/>
      <name val="Verdana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1"/>
      <name val="Arial"/>
      <family val="1"/>
    </font>
    <font>
      <vertAlign val="superscript"/>
      <sz val="11"/>
      <color theme="1"/>
      <name val="Californian FB"/>
      <family val="1"/>
    </font>
    <font>
      <u/>
      <sz val="11"/>
      <color theme="10"/>
      <name val="Calibri"/>
      <family val="2"/>
      <scheme val="minor"/>
    </font>
    <font>
      <sz val="8"/>
      <color rgb="FF454545"/>
      <name val="Californian FB"/>
      <family val="1"/>
    </font>
    <font>
      <b/>
      <sz val="8"/>
      <color theme="0"/>
      <name val="Californian FB"/>
      <family val="1"/>
    </font>
    <font>
      <b/>
      <sz val="12"/>
      <color theme="0"/>
      <name val="Californian FB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Poppins"/>
    </font>
    <font>
      <b/>
      <sz val="11"/>
      <color theme="1"/>
      <name val="Poppins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u/>
      <sz val="10"/>
      <color theme="0"/>
      <name val="Californian FB"/>
      <family val="1"/>
    </font>
    <font>
      <b/>
      <u/>
      <sz val="10"/>
      <name val="Californian FB"/>
      <family val="1"/>
    </font>
    <font>
      <b/>
      <sz val="10"/>
      <color rgb="FF000000"/>
      <name val="Californian FB"/>
      <family val="1"/>
    </font>
    <font>
      <sz val="10"/>
      <color rgb="FF000000"/>
      <name val="Californian FB"/>
      <family val="1"/>
    </font>
    <font>
      <b/>
      <sz val="11"/>
      <color rgb="FF334440"/>
      <name val="Poppins"/>
    </font>
    <font>
      <sz val="11"/>
      <color rgb="FF334440"/>
      <name val="Poppins"/>
    </font>
  </fonts>
  <fills count="5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0000"/>
      </patternFill>
    </fill>
    <fill>
      <patternFill patternType="gray125">
        <fgColor rgb="FF008000"/>
        <bgColor rgb="FFFFFFFF"/>
      </patternFill>
    </fill>
    <fill>
      <gradientFill>
        <stop position="0">
          <color rgb="FFFFCC99"/>
        </stop>
        <stop position="1">
          <color rgb="FFFFFFFF"/>
        </stop>
      </gradientFill>
    </fill>
    <fill>
      <patternFill patternType="solid">
        <fgColor rgb="FFF5F5F5"/>
      </patternFill>
    </fill>
    <fill>
      <patternFill patternType="lightUp"/>
    </fill>
    <fill>
      <patternFill patternType="solid">
        <fgColor indexed="1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91637"/>
        <bgColor indexed="64"/>
      </patternFill>
    </fill>
    <fill>
      <patternFill patternType="solid">
        <fgColor theme="9" tint="-0.499984740745262"/>
        <bgColor indexed="64"/>
      </patternFill>
    </fill>
  </fills>
  <borders count="18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 style="thick">
        <color indexed="1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56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5" borderId="134" applyNumberFormat="0"/>
    <xf numFmtId="0" fontId="2" fillId="5" borderId="133" applyNumberFormat="0" applyProtection="0">
      <alignment horizontal="center" vertical="center"/>
    </xf>
    <xf numFmtId="0" fontId="2" fillId="5" borderId="134" applyNumberFormat="0">
      <alignment horizontal="center" vertical="center"/>
    </xf>
    <xf numFmtId="0" fontId="2" fillId="0" borderId="82" applyNumberFormat="0"/>
    <xf numFmtId="0" fontId="2" fillId="36" borderId="132" applyNumberFormat="0"/>
    <xf numFmtId="0" fontId="2" fillId="36" borderId="132" applyNumberFormat="0"/>
    <xf numFmtId="0" fontId="2" fillId="36" borderId="131" applyNumberFormat="0">
      <alignment horizontal="left" vertical="center"/>
    </xf>
    <xf numFmtId="228" fontId="2" fillId="0" borderId="137"/>
    <xf numFmtId="0" fontId="32" fillId="0" borderId="61">
      <alignment horizontal="left"/>
    </xf>
    <xf numFmtId="0" fontId="79" fillId="33" borderId="136" applyNumberFormat="0">
      <alignment horizontal="right"/>
    </xf>
    <xf numFmtId="0" fontId="32" fillId="0" borderId="145">
      <alignment horizontal="left"/>
    </xf>
    <xf numFmtId="0" fontId="2" fillId="36" borderId="133" applyNumberFormat="0">
      <alignment horizontal="center" vertical="center"/>
    </xf>
    <xf numFmtId="37" fontId="2" fillId="0" borderId="0"/>
    <xf numFmtId="175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14" fontId="52" fillId="0" borderId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5" borderId="0" applyNumberFormat="0" applyBorder="0" applyAlignment="0" applyProtection="0"/>
    <xf numFmtId="0" fontId="30" fillId="26" borderId="22">
      <alignment horizontal="center" vertical="center"/>
    </xf>
    <xf numFmtId="187" fontId="28" fillId="0" borderId="0" applyNumberFormat="0" applyFont="0" applyAlignment="0">
      <alignment horizontal="left" indent="1"/>
    </xf>
    <xf numFmtId="0" fontId="92" fillId="9" borderId="0" applyNumberFormat="0" applyBorder="0" applyAlignment="0" applyProtection="0"/>
    <xf numFmtId="0" fontId="27" fillId="0" borderId="5" applyNumberFormat="0" applyFont="0" applyFill="0" applyAlignment="0" applyProtection="0"/>
    <xf numFmtId="187" fontId="3" fillId="0" borderId="23" applyNumberFormat="0" applyFont="0" applyAlignment="0" applyProtection="0"/>
    <xf numFmtId="207" fontId="51" fillId="0" borderId="0"/>
    <xf numFmtId="193" fontId="2" fillId="0" borderId="0" applyFill="0" applyBorder="0" applyAlignment="0"/>
    <xf numFmtId="193" fontId="2" fillId="0" borderId="0" applyFill="0" applyBorder="0" applyAlignment="0"/>
    <xf numFmtId="194" fontId="2" fillId="0" borderId="0" applyFill="0" applyBorder="0" applyAlignment="0"/>
    <xf numFmtId="195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208" fontId="51" fillId="0" borderId="0"/>
    <xf numFmtId="209" fontId="51" fillId="0" borderId="0"/>
    <xf numFmtId="0" fontId="93" fillId="27" borderId="24" applyNumberFormat="0" applyAlignment="0" applyProtection="0"/>
    <xf numFmtId="207" fontId="53" fillId="0" borderId="0" applyProtection="0">
      <alignment horizontal="left"/>
    </xf>
    <xf numFmtId="210" fontId="2" fillId="0" borderId="2" applyFont="0" applyFill="0" applyBorder="0" applyAlignment="0"/>
    <xf numFmtId="0" fontId="94" fillId="28" borderId="25" applyNumberFormat="0" applyAlignment="0" applyProtection="0"/>
    <xf numFmtId="0" fontId="54" fillId="26" borderId="0" applyNumberFormat="0">
      <alignment horizontal="center"/>
    </xf>
    <xf numFmtId="211" fontId="55" fillId="0" borderId="0"/>
    <xf numFmtId="211" fontId="55" fillId="0" borderId="0"/>
    <xf numFmtId="211" fontId="55" fillId="0" borderId="0"/>
    <xf numFmtId="211" fontId="55" fillId="0" borderId="0"/>
    <xf numFmtId="211" fontId="55" fillId="0" borderId="0"/>
    <xf numFmtId="211" fontId="55" fillId="0" borderId="0"/>
    <xf numFmtId="211" fontId="55" fillId="0" borderId="0"/>
    <xf numFmtId="211" fontId="55" fillId="0" borderId="0"/>
    <xf numFmtId="187" fontId="56" fillId="0" borderId="0"/>
    <xf numFmtId="187" fontId="56" fillId="0" borderId="0"/>
    <xf numFmtId="187" fontId="56" fillId="0" borderId="0"/>
    <xf numFmtId="187" fontId="56" fillId="0" borderId="0"/>
    <xf numFmtId="40" fontId="33" fillId="0" borderId="0" applyFont="0"/>
    <xf numFmtId="193" fontId="2" fillId="0" borderId="0" applyFont="0" applyFill="0" applyBorder="0" applyAlignment="0" applyProtection="0"/>
    <xf numFmtId="40" fontId="2" fillId="0" borderId="0">
      <protection locked="0"/>
    </xf>
    <xf numFmtId="3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/>
    <xf numFmtId="212" fontId="57" fillId="0" borderId="0">
      <protection locked="0"/>
    </xf>
    <xf numFmtId="0" fontId="56" fillId="0" borderId="0"/>
    <xf numFmtId="0" fontId="58" fillId="0" borderId="0"/>
    <xf numFmtId="212" fontId="57" fillId="0" borderId="0">
      <protection locked="0"/>
    </xf>
    <xf numFmtId="0" fontId="58" fillId="0" borderId="0"/>
    <xf numFmtId="39" fontId="2" fillId="0" borderId="0" applyNumberFormat="0" applyFont="0" applyAlignment="0"/>
    <xf numFmtId="187" fontId="56" fillId="0" borderId="0"/>
    <xf numFmtId="187" fontId="56" fillId="0" borderId="0"/>
    <xf numFmtId="187" fontId="56" fillId="0" borderId="0"/>
    <xf numFmtId="187" fontId="56" fillId="0" borderId="0"/>
    <xf numFmtId="0" fontId="56" fillId="0" borderId="0"/>
    <xf numFmtId="0" fontId="58" fillId="0" borderId="0"/>
    <xf numFmtId="0" fontId="56" fillId="0" borderId="0"/>
    <xf numFmtId="0" fontId="58" fillId="0" borderId="0"/>
    <xf numFmtId="8" fontId="2" fillId="0" borderId="0">
      <protection locked="0"/>
    </xf>
    <xf numFmtId="193" fontId="2" fillId="0" borderId="0" applyFon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57" fillId="0" borderId="0">
      <protection locked="0"/>
    </xf>
    <xf numFmtId="39" fontId="52" fillId="0" borderId="0">
      <alignment horizontal="right"/>
    </xf>
    <xf numFmtId="196" fontId="34" fillId="0" borderId="0" applyFont="0" applyFill="0" applyBorder="0" applyAlignment="0" applyProtection="0"/>
    <xf numFmtId="187" fontId="27" fillId="0" borderId="0" applyFont="0" applyFill="0" applyBorder="0" applyProtection="0">
      <alignment horizontal="right"/>
    </xf>
    <xf numFmtId="14" fontId="35" fillId="0" borderId="0" applyFill="0" applyBorder="0" applyAlignment="0"/>
    <xf numFmtId="214" fontId="2" fillId="0" borderId="0">
      <protection locked="0"/>
    </xf>
    <xf numFmtId="14" fontId="2" fillId="0" borderId="0">
      <protection locked="0"/>
    </xf>
    <xf numFmtId="215" fontId="59" fillId="0" borderId="0" applyFill="0" applyProtection="0">
      <alignment vertical="center"/>
    </xf>
    <xf numFmtId="38" fontId="36" fillId="0" borderId="26">
      <alignment vertical="center"/>
    </xf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7" fontId="2" fillId="0" borderId="0" applyFont="0" applyFill="0" applyBorder="0" applyAlignment="0" applyProtection="0"/>
    <xf numFmtId="0" fontId="2" fillId="0" borderId="27" applyNumberFormat="0" applyFont="0" applyFill="0" applyAlignment="0" applyProtection="0"/>
    <xf numFmtId="0" fontId="95" fillId="0" borderId="0" applyNumberFormat="0" applyFill="0" applyBorder="0" applyAlignment="0" applyProtection="0"/>
    <xf numFmtId="0" fontId="2" fillId="0" borderId="0"/>
    <xf numFmtId="43" fontId="2" fillId="0" borderId="0" applyBorder="0"/>
    <xf numFmtId="41" fontId="2" fillId="0" borderId="0" applyBorder="0"/>
    <xf numFmtId="44" fontId="2" fillId="0" borderId="0" applyBorder="0"/>
    <xf numFmtId="42" fontId="2" fillId="0" borderId="0" applyBorder="0"/>
    <xf numFmtId="0" fontId="60" fillId="0" borderId="0" applyNumberFormat="0" applyBorder="0"/>
    <xf numFmtId="0" fontId="61" fillId="0" borderId="0" applyNumberFormat="0" applyBorder="0"/>
    <xf numFmtId="9" fontId="2" fillId="0" borderId="0" applyBorder="0"/>
    <xf numFmtId="0" fontId="60" fillId="0" borderId="0" applyNumberFormat="0" applyBorder="0"/>
    <xf numFmtId="0" fontId="61" fillId="0" borderId="0" applyNumberFormat="0" applyBorder="0"/>
    <xf numFmtId="9" fontId="2" fillId="0" borderId="0" applyBorder="0"/>
    <xf numFmtId="0" fontId="60" fillId="0" borderId="0" applyNumberFormat="0" applyBorder="0"/>
    <xf numFmtId="0" fontId="61" fillId="0" borderId="0" applyNumberFormat="0" applyBorder="0"/>
    <xf numFmtId="9" fontId="2" fillId="0" borderId="0" applyBorder="0"/>
    <xf numFmtId="0" fontId="60" fillId="0" borderId="0" applyNumberFormat="0" applyBorder="0"/>
    <xf numFmtId="0" fontId="61" fillId="0" borderId="0" applyNumberFormat="0" applyBorder="0"/>
    <xf numFmtId="9" fontId="2" fillId="0" borderId="0" applyBorder="0"/>
    <xf numFmtId="169" fontId="52" fillId="0" borderId="0" applyBorder="0"/>
    <xf numFmtId="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16" fontId="2" fillId="0" borderId="0">
      <protection locked="0"/>
    </xf>
    <xf numFmtId="0" fontId="96" fillId="10" borderId="0" applyNumberFormat="0" applyBorder="0" applyAlignment="0" applyProtection="0"/>
    <xf numFmtId="0" fontId="62" fillId="0" borderId="0">
      <alignment horizontal="left" indent="2"/>
    </xf>
    <xf numFmtId="38" fontId="37" fillId="6" borderId="0" applyNumberFormat="0" applyBorder="0" applyAlignment="0" applyProtection="0"/>
    <xf numFmtId="0" fontId="2" fillId="0" borderId="0"/>
    <xf numFmtId="0" fontId="63" fillId="0" borderId="0" applyNumberFormat="0" applyFill="0" applyBorder="0" applyAlignment="0" applyProtection="0">
      <alignment horizontal="left"/>
    </xf>
    <xf numFmtId="0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>
      <alignment horizontal="left"/>
    </xf>
    <xf numFmtId="0" fontId="67" fillId="0" borderId="0" applyNumberFormat="0" applyFill="0" applyAlignment="0" applyProtection="0">
      <alignment horizontal="left"/>
    </xf>
    <xf numFmtId="0" fontId="66" fillId="0" borderId="0" applyNumberFormat="0" applyFill="0" applyBorder="0" applyAlignment="0" applyProtection="0">
      <alignment horizontal="left"/>
    </xf>
    <xf numFmtId="0" fontId="67" fillId="0" borderId="0" applyNumberFormat="0" applyFill="0" applyBorder="0" applyAlignment="0" applyProtection="0">
      <alignment horizontal="left"/>
    </xf>
    <xf numFmtId="0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>
      <alignment horizontal="left"/>
    </xf>
    <xf numFmtId="0" fontId="70" fillId="0" borderId="0" applyNumberFormat="0" applyFill="0" applyBorder="0" applyAlignment="0" applyProtection="0"/>
    <xf numFmtId="0" fontId="32" fillId="0" borderId="28" applyNumberFormat="0" applyAlignment="0" applyProtection="0">
      <alignment horizontal="left" vertical="center"/>
    </xf>
    <xf numFmtId="0" fontId="32" fillId="0" borderId="7">
      <alignment horizontal="left" vertical="center"/>
    </xf>
    <xf numFmtId="37" fontId="38" fillId="1" borderId="0"/>
    <xf numFmtId="0" fontId="97" fillId="0" borderId="29" applyNumberFormat="0" applyFill="0" applyAlignment="0" applyProtection="0"/>
    <xf numFmtId="0" fontId="98" fillId="0" borderId="30" applyNumberFormat="0" applyFill="0" applyAlignment="0" applyProtection="0"/>
    <xf numFmtId="0" fontId="99" fillId="0" borderId="31" applyNumberFormat="0" applyFill="0" applyAlignment="0" applyProtection="0"/>
    <xf numFmtId="0" fontId="99" fillId="0" borderId="0" applyNumberFormat="0" applyFill="0" applyBorder="0" applyAlignment="0" applyProtection="0"/>
    <xf numFmtId="217" fontId="2" fillId="0" borderId="0">
      <protection locked="0"/>
    </xf>
    <xf numFmtId="217" fontId="2" fillId="0" borderId="0">
      <protection locked="0"/>
    </xf>
    <xf numFmtId="0" fontId="2" fillId="26" borderId="11" applyNumberFormat="0" applyFont="0" applyBorder="0" applyAlignment="0" applyProtection="0"/>
    <xf numFmtId="0" fontId="51" fillId="0" borderId="32" applyNumberFormat="0" applyFill="0" applyAlignment="0" applyProtection="0"/>
    <xf numFmtId="37" fontId="52" fillId="0" borderId="0" applyBorder="0"/>
    <xf numFmtId="10" fontId="37" fillId="29" borderId="18" applyNumberFormat="0" applyBorder="0" applyAlignment="0" applyProtection="0"/>
    <xf numFmtId="0" fontId="100" fillId="13" borderId="24" applyNumberFormat="0" applyAlignment="0" applyProtection="0"/>
    <xf numFmtId="208" fontId="2" fillId="0" borderId="0">
      <protection locked="0"/>
    </xf>
    <xf numFmtId="209" fontId="2" fillId="0" borderId="0">
      <protection locked="0"/>
    </xf>
    <xf numFmtId="4" fontId="2" fillId="0" borderId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0" fontId="101" fillId="0" borderId="33" applyNumberFormat="0" applyFill="0" applyAlignment="0" applyProtection="0"/>
    <xf numFmtId="218" fontId="52" fillId="0" borderId="0"/>
    <xf numFmtId="37" fontId="39" fillId="0" borderId="0">
      <alignment horizontal="center"/>
    </xf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/>
    <xf numFmtId="222" fontId="4" fillId="0" borderId="0" applyFont="0" applyFill="0" applyBorder="0" applyAlignment="0"/>
    <xf numFmtId="198" fontId="40" fillId="0" borderId="0" applyFont="0" applyFill="0" applyBorder="0" applyProtection="0">
      <alignment horizontal="right"/>
    </xf>
    <xf numFmtId="38" fontId="30" fillId="0" borderId="0"/>
    <xf numFmtId="0" fontId="102" fillId="30" borderId="0" applyNumberFormat="0" applyBorder="0" applyAlignment="0" applyProtection="0"/>
    <xf numFmtId="5" fontId="4" fillId="0" borderId="34" applyFont="0" applyFill="0" applyBorder="0" applyAlignment="0">
      <alignment horizontal="right"/>
    </xf>
    <xf numFmtId="37" fontId="71" fillId="0" borderId="0"/>
    <xf numFmtId="223" fontId="2" fillId="0" borderId="2" applyFont="0" applyFill="0" applyBorder="0" applyAlignment="0"/>
    <xf numFmtId="172" fontId="41" fillId="0" borderId="0"/>
    <xf numFmtId="0" fontId="72" fillId="0" borderId="0"/>
    <xf numFmtId="0" fontId="2" fillId="0" borderId="106" applyNumberFormat="0" applyFont="0" applyFill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31" borderId="35" applyNumberFormat="0" applyFont="0" applyAlignment="0" applyProtection="0"/>
    <xf numFmtId="0" fontId="2" fillId="0" borderId="27" applyNumberFormat="0" applyFont="0" applyFill="0" applyAlignment="0" applyProtection="0"/>
    <xf numFmtId="0" fontId="103" fillId="27" borderId="36" applyNumberFormat="0" applyAlignment="0" applyProtection="0"/>
    <xf numFmtId="0" fontId="2" fillId="0" borderId="37" applyNumberFormat="0" applyFont="0" applyFill="0" applyAlignment="0" applyProtection="0"/>
    <xf numFmtId="0" fontId="2" fillId="0" borderId="38" applyNumberFormat="0" applyFont="0" applyFill="0" applyAlignment="0" applyProtection="0"/>
    <xf numFmtId="224" fontId="52" fillId="0" borderId="5" applyBorder="0"/>
    <xf numFmtId="0" fontId="42" fillId="0" borderId="0" applyFill="0" applyBorder="0" applyProtection="0">
      <alignment horizontal="left"/>
    </xf>
    <xf numFmtId="0" fontId="31" fillId="0" borderId="0" applyFill="0" applyBorder="0" applyProtection="0">
      <alignment horizontal="left"/>
    </xf>
    <xf numFmtId="225" fontId="2" fillId="0" borderId="0" applyFont="0" applyFill="0" applyBorder="0" applyAlignment="0"/>
    <xf numFmtId="0" fontId="56" fillId="0" borderId="0"/>
    <xf numFmtId="0" fontId="58" fillId="0" borderId="0"/>
    <xf numFmtId="9" fontId="2" fillId="0" borderId="0">
      <protection locked="0"/>
    </xf>
    <xf numFmtId="10" fontId="2" fillId="0" borderId="0">
      <protection locked="0"/>
    </xf>
    <xf numFmtId="193" fontId="2" fillId="0" borderId="0" applyFont="0" applyFill="0" applyBorder="0" applyAlignment="0" applyProtection="0"/>
    <xf numFmtId="199" fontId="4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27" fillId="0" borderId="0" applyFont="0" applyFill="0" applyBorder="0" applyProtection="0">
      <alignment horizontal="right"/>
    </xf>
    <xf numFmtId="226" fontId="73" fillId="0" borderId="34" applyFont="0" applyFill="0" applyBorder="0" applyAlignment="0">
      <alignment horizontal="right"/>
    </xf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227" fontId="2" fillId="0" borderId="0" applyFont="0" applyFill="0" applyBorder="0" applyAlignment="0"/>
    <xf numFmtId="0" fontId="44" fillId="0" borderId="5">
      <alignment horizontal="center"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207" fontId="74" fillId="0" borderId="0"/>
    <xf numFmtId="208" fontId="74" fillId="0" borderId="0"/>
    <xf numFmtId="209" fontId="7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3" borderId="0" applyNumberFormat="0" applyFont="0" applyBorder="0" applyAlignment="0" applyProtection="0"/>
    <xf numFmtId="201" fontId="45" fillId="0" borderId="0" applyFont="0" applyFill="0" applyBorder="0" applyAlignment="0" applyProtection="0"/>
    <xf numFmtId="0" fontId="2" fillId="26" borderId="0" applyNumberFormat="0" applyBorder="0" applyProtection="0">
      <alignment horizontal="center"/>
    </xf>
    <xf numFmtId="0" fontId="73" fillId="0" borderId="39"/>
    <xf numFmtId="0" fontId="32" fillId="34" borderId="0"/>
    <xf numFmtId="0" fontId="75" fillId="34" borderId="0"/>
    <xf numFmtId="0" fontId="76" fillId="0" borderId="40"/>
    <xf numFmtId="0" fontId="73" fillId="0" borderId="0"/>
    <xf numFmtId="0" fontId="73" fillId="0" borderId="41"/>
    <xf numFmtId="37" fontId="46" fillId="0" borderId="0"/>
    <xf numFmtId="0" fontId="77" fillId="5" borderId="0" applyNumberFormat="0" applyAlignment="0" applyProtection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78" fillId="37" borderId="0" applyNumberFormat="0" applyBorder="0" applyProtection="0">
      <alignment wrapText="1"/>
    </xf>
    <xf numFmtId="0" fontId="77" fillId="5" borderId="0" applyNumberFormat="0" applyAlignment="0" applyProtection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0" borderId="0" applyNumberFormat="0" applyBorder="0"/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28" fontId="2" fillId="0" borderId="49"/>
    <xf numFmtId="228" fontId="2" fillId="0" borderId="0" applyBorder="0"/>
    <xf numFmtId="228" fontId="2" fillId="0" borderId="50"/>
    <xf numFmtId="228" fontId="2" fillId="38" borderId="49"/>
    <xf numFmtId="228" fontId="2" fillId="38" borderId="0" applyBorder="0"/>
    <xf numFmtId="228" fontId="2" fillId="38" borderId="50"/>
    <xf numFmtId="229" fontId="2" fillId="0" borderId="50"/>
    <xf numFmtId="229" fontId="2" fillId="0" borderId="0" applyBorder="0"/>
    <xf numFmtId="229" fontId="2" fillId="38" borderId="0" applyBorder="0"/>
    <xf numFmtId="229" fontId="2" fillId="38" borderId="50"/>
    <xf numFmtId="229" fontId="2" fillId="38" borderId="49"/>
    <xf numFmtId="229" fontId="2" fillId="0" borderId="49"/>
    <xf numFmtId="230" fontId="2" fillId="0" borderId="50"/>
    <xf numFmtId="230" fontId="2" fillId="0" borderId="0" applyBorder="0"/>
    <xf numFmtId="230" fontId="2" fillId="38" borderId="0" applyBorder="0"/>
    <xf numFmtId="230" fontId="2" fillId="38" borderId="50"/>
    <xf numFmtId="230" fontId="2" fillId="38" borderId="49"/>
    <xf numFmtId="230" fontId="2" fillId="0" borderId="49"/>
    <xf numFmtId="0" fontId="30" fillId="0" borderId="49" applyNumberFormat="0">
      <alignment horizontal="right"/>
    </xf>
    <xf numFmtId="0" fontId="30" fillId="38" borderId="49" applyNumberFormat="0">
      <alignment horizontal="right"/>
    </xf>
    <xf numFmtId="228" fontId="2" fillId="0" borderId="46"/>
    <xf numFmtId="228" fontId="2" fillId="0" borderId="47"/>
    <xf numFmtId="228" fontId="2" fillId="0" borderId="48"/>
    <xf numFmtId="229" fontId="2" fillId="0" borderId="46"/>
    <xf numFmtId="229" fontId="2" fillId="0" borderId="47"/>
    <xf numFmtId="229" fontId="2" fillId="0" borderId="48"/>
    <xf numFmtId="230" fontId="2" fillId="0" borderId="46"/>
    <xf numFmtId="230" fontId="2" fillId="0" borderId="47"/>
    <xf numFmtId="230" fontId="2" fillId="0" borderId="48"/>
    <xf numFmtId="0" fontId="2" fillId="5" borderId="43" applyNumberFormat="0" applyFont="0"/>
    <xf numFmtId="0" fontId="2" fillId="33" borderId="43" applyNumberFormat="0" applyFont="0"/>
    <xf numFmtId="0" fontId="2" fillId="0" borderId="0" applyNumberFormat="0" applyBorder="0"/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30" fontId="2" fillId="0" borderId="50"/>
    <xf numFmtId="230" fontId="2" fillId="0" borderId="0" applyBorder="0"/>
    <xf numFmtId="230" fontId="2" fillId="38" borderId="0" applyBorder="0"/>
    <xf numFmtId="230" fontId="2" fillId="38" borderId="50"/>
    <xf numFmtId="230" fontId="2" fillId="38" borderId="49"/>
    <xf numFmtId="230" fontId="2" fillId="0" borderId="49"/>
    <xf numFmtId="0" fontId="30" fillId="0" borderId="49" applyNumberFormat="0">
      <alignment horizontal="right"/>
    </xf>
    <xf numFmtId="0" fontId="30" fillId="38" borderId="49" applyNumberFormat="0">
      <alignment horizontal="right"/>
    </xf>
    <xf numFmtId="230" fontId="2" fillId="0" borderId="46"/>
    <xf numFmtId="230" fontId="2" fillId="0" borderId="47"/>
    <xf numFmtId="230" fontId="2" fillId="0" borderId="48"/>
    <xf numFmtId="0" fontId="2" fillId="0" borderId="0" applyNumberFormat="0" applyBorder="0"/>
    <xf numFmtId="0" fontId="79" fillId="33" borderId="46" applyNumberFormat="0">
      <alignment horizontal="right"/>
    </xf>
    <xf numFmtId="0" fontId="79" fillId="33" borderId="47" applyNumberFormat="0">
      <alignment horizontal="right"/>
    </xf>
    <xf numFmtId="0" fontId="79" fillId="33" borderId="48" applyNumberFormat="0">
      <alignment horizontal="right"/>
    </xf>
    <xf numFmtId="0" fontId="79" fillId="33" borderId="35" applyNumberFormat="0"/>
    <xf numFmtId="230" fontId="2" fillId="0" borderId="50"/>
    <xf numFmtId="230" fontId="2" fillId="0" borderId="0" applyBorder="0"/>
    <xf numFmtId="230" fontId="2" fillId="38" borderId="0" applyBorder="0"/>
    <xf numFmtId="230" fontId="2" fillId="38" borderId="50"/>
    <xf numFmtId="230" fontId="2" fillId="38" borderId="49"/>
    <xf numFmtId="230" fontId="2" fillId="0" borderId="49"/>
    <xf numFmtId="0" fontId="30" fillId="0" borderId="49" applyNumberFormat="0">
      <alignment horizontal="right"/>
    </xf>
    <xf numFmtId="0" fontId="30" fillId="38" borderId="49" applyNumberFormat="0">
      <alignment horizontal="right"/>
    </xf>
    <xf numFmtId="0" fontId="2" fillId="0" borderId="51" applyNumberFormat="0"/>
    <xf numFmtId="228" fontId="2" fillId="0" borderId="50" applyFont="0" applyFill="0" applyAlignment="0" applyProtection="0"/>
    <xf numFmtId="228" fontId="2" fillId="38" borderId="49" applyFont="0" applyAlignment="0" applyProtection="0"/>
    <xf numFmtId="228" fontId="2" fillId="38" borderId="0" applyFont="0" applyBorder="0" applyAlignment="0" applyProtection="0"/>
    <xf numFmtId="228" fontId="2" fillId="38" borderId="50" applyFont="0" applyAlignment="0" applyProtection="0"/>
    <xf numFmtId="229" fontId="2" fillId="0" borderId="50" applyFont="0" applyFill="0" applyAlignment="0" applyProtection="0"/>
    <xf numFmtId="229" fontId="2" fillId="0" borderId="0" applyFont="0" applyFill="0" applyBorder="0" applyAlignment="0" applyProtection="0"/>
    <xf numFmtId="229" fontId="2" fillId="38" borderId="0" applyFont="0" applyBorder="0" applyAlignment="0" applyProtection="0"/>
    <xf numFmtId="229" fontId="2" fillId="38" borderId="50" applyFont="0" applyAlignment="0" applyProtection="0"/>
    <xf numFmtId="229" fontId="2" fillId="38" borderId="49" applyFont="0" applyAlignment="0" applyProtection="0"/>
    <xf numFmtId="229" fontId="2" fillId="0" borderId="49" applyFont="0" applyFill="0" applyAlignment="0" applyProtection="0"/>
    <xf numFmtId="0" fontId="2" fillId="5" borderId="49" applyNumberFormat="0">
      <alignment horizontal="left"/>
    </xf>
    <xf numFmtId="0" fontId="2" fillId="38" borderId="49" applyNumberFormat="0">
      <alignment horizontal="left"/>
    </xf>
    <xf numFmtId="0" fontId="2" fillId="5" borderId="49" applyNumberFormat="0">
      <alignment horizontal="right"/>
    </xf>
    <xf numFmtId="0" fontId="2" fillId="38" borderId="49" applyNumberFormat="0">
      <alignment horizontal="right"/>
    </xf>
    <xf numFmtId="0" fontId="2" fillId="5" borderId="49" applyNumberFormat="0">
      <alignment horizontal="center"/>
    </xf>
    <xf numFmtId="0" fontId="2" fillId="38" borderId="49" applyNumberFormat="0">
      <alignment horizontal="center"/>
    </xf>
    <xf numFmtId="0" fontId="2" fillId="35" borderId="0" applyNumberFormat="0" applyBorder="0"/>
    <xf numFmtId="0" fontId="2" fillId="0" borderId="51" applyNumberFormat="0"/>
    <xf numFmtId="0" fontId="2" fillId="0" borderId="49" applyNumberFormat="0"/>
    <xf numFmtId="228" fontId="2" fillId="0" borderId="47" applyFont="0" applyFill="0" applyAlignment="0" applyProtection="0"/>
    <xf numFmtId="228" fontId="2" fillId="0" borderId="48" applyFont="0" applyFill="0" applyAlignment="0" applyProtection="0"/>
    <xf numFmtId="229" fontId="2" fillId="0" borderId="46" applyFill="0" applyAlignment="0" applyProtection="0"/>
    <xf numFmtId="229" fontId="2" fillId="0" borderId="47" applyFont="0" applyFill="0" applyAlignment="0" applyProtection="0"/>
    <xf numFmtId="229" fontId="2" fillId="0" borderId="48" applyFont="0" applyFill="0" applyAlignment="0" applyProtection="0"/>
    <xf numFmtId="230" fontId="2" fillId="0" borderId="46" applyFill="0" applyAlignment="0" applyProtection="0"/>
    <xf numFmtId="0" fontId="2" fillId="0" borderId="0" applyNumberFormat="0" applyBorder="0"/>
    <xf numFmtId="0" fontId="2" fillId="0" borderId="18" applyNumberFormat="0">
      <alignment horizontal="center"/>
    </xf>
    <xf numFmtId="0" fontId="79" fillId="33" borderId="35" applyNumberFormat="0"/>
    <xf numFmtId="0" fontId="30" fillId="0" borderId="46" applyNumberFormat="0">
      <alignment horizontal="right"/>
    </xf>
    <xf numFmtId="0" fontId="2" fillId="0" borderId="52" applyNumberFormat="0"/>
    <xf numFmtId="0" fontId="2" fillId="0" borderId="53" applyNumberFormat="0"/>
    <xf numFmtId="0" fontId="2" fillId="0" borderId="49" applyNumberFormat="0"/>
    <xf numFmtId="0" fontId="2" fillId="0" borderId="50" applyNumberFormat="0"/>
    <xf numFmtId="0" fontId="2" fillId="0" borderId="54" applyNumberFormat="0"/>
    <xf numFmtId="0" fontId="2" fillId="0" borderId="55" applyNumberFormat="0"/>
    <xf numFmtId="229" fontId="2" fillId="0" borderId="50"/>
    <xf numFmtId="229" fontId="2" fillId="0" borderId="0" applyBorder="0"/>
    <xf numFmtId="229" fontId="2" fillId="38" borderId="0" applyBorder="0"/>
    <xf numFmtId="229" fontId="2" fillId="38" borderId="50"/>
    <xf numFmtId="230" fontId="2" fillId="0" borderId="50"/>
    <xf numFmtId="230" fontId="2" fillId="0" borderId="0" applyBorder="0"/>
    <xf numFmtId="230" fontId="2" fillId="38" borderId="0" applyBorder="0"/>
    <xf numFmtId="230" fontId="2" fillId="38" borderId="50"/>
    <xf numFmtId="0" fontId="30" fillId="0" borderId="49" applyNumberFormat="0">
      <alignment horizontal="right"/>
    </xf>
    <xf numFmtId="0" fontId="30" fillId="38" borderId="49" applyNumberFormat="0">
      <alignment horizontal="right"/>
    </xf>
    <xf numFmtId="0" fontId="2" fillId="0" borderId="51" applyNumberFormat="0"/>
    <xf numFmtId="0" fontId="2" fillId="35" borderId="0" applyNumberFormat="0" applyBorder="0"/>
    <xf numFmtId="0" fontId="2" fillId="0" borderId="0" applyNumberFormat="0" applyFont="0" applyFill="0" applyBorder="0" applyAlignment="0" applyProtection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30" fillId="0" borderId="47" applyNumberFormat="0" applyFill="0" applyProtection="0">
      <alignment horizontal="right"/>
    </xf>
    <xf numFmtId="0" fontId="30" fillId="0" borderId="48" applyNumberFormat="0" applyFill="0" applyProtection="0">
      <alignment horizontal="right"/>
    </xf>
    <xf numFmtId="230" fontId="2" fillId="0" borderId="50" applyFont="0" applyFill="0" applyAlignment="0" applyProtection="0"/>
    <xf numFmtId="230" fontId="2" fillId="0" borderId="0" applyFont="0" applyFill="0" applyBorder="0" applyAlignment="0" applyProtection="0"/>
    <xf numFmtId="230" fontId="2" fillId="38" borderId="0" applyFont="0" applyBorder="0" applyAlignment="0" applyProtection="0"/>
    <xf numFmtId="230" fontId="2" fillId="38" borderId="50" applyFont="0" applyAlignment="0" applyProtection="0"/>
    <xf numFmtId="230" fontId="2" fillId="38" borderId="49" applyFont="0" applyAlignment="0" applyProtection="0"/>
    <xf numFmtId="230" fontId="2" fillId="0" borderId="49" applyFont="0" applyFill="0" applyAlignment="0" applyProtection="0"/>
    <xf numFmtId="0" fontId="30" fillId="0" borderId="49" applyNumberFormat="0" applyFill="0" applyProtection="0">
      <alignment horizontal="right"/>
    </xf>
    <xf numFmtId="0" fontId="30" fillId="38" borderId="49" applyNumberFormat="0" applyProtection="0">
      <alignment horizontal="right"/>
    </xf>
    <xf numFmtId="230" fontId="2" fillId="0" borderId="46" applyFill="0" applyAlignment="0" applyProtection="0"/>
    <xf numFmtId="230" fontId="2" fillId="0" borderId="47" applyFont="0" applyFill="0" applyAlignment="0" applyProtection="0"/>
    <xf numFmtId="230" fontId="2" fillId="0" borderId="48" applyFont="0" applyFill="0" applyAlignment="0" applyProtection="0"/>
    <xf numFmtId="231" fontId="30" fillId="0" borderId="49">
      <alignment horizontal="right"/>
    </xf>
    <xf numFmtId="231" fontId="30" fillId="38" borderId="49">
      <alignment horizontal="right"/>
    </xf>
    <xf numFmtId="229" fontId="2" fillId="0" borderId="49"/>
    <xf numFmtId="229" fontId="2" fillId="38" borderId="49"/>
    <xf numFmtId="230" fontId="2" fillId="0" borderId="50"/>
    <xf numFmtId="230" fontId="2" fillId="38" borderId="50"/>
    <xf numFmtId="232" fontId="2" fillId="0" borderId="49"/>
    <xf numFmtId="228" fontId="2" fillId="38" borderId="49"/>
    <xf numFmtId="232" fontId="2" fillId="0" borderId="50"/>
    <xf numFmtId="232" fontId="2" fillId="38" borderId="50"/>
    <xf numFmtId="0" fontId="2" fillId="0" borderId="51" applyNumberFormat="0"/>
    <xf numFmtId="230" fontId="2" fillId="0" borderId="49"/>
    <xf numFmtId="230" fontId="2" fillId="38" borderId="49"/>
    <xf numFmtId="0" fontId="2" fillId="0" borderId="0" applyNumberFormat="0" applyFont="0" applyFill="0" applyBorder="0" applyAlignment="0" applyProtection="0"/>
    <xf numFmtId="0" fontId="79" fillId="33" borderId="46" applyNumberFormat="0" applyProtection="0">
      <alignment horizontal="right"/>
    </xf>
    <xf numFmtId="0" fontId="79" fillId="33" borderId="47" applyNumberFormat="0" applyProtection="0">
      <alignment horizontal="right"/>
    </xf>
    <xf numFmtId="0" fontId="79" fillId="33" borderId="48" applyNumberFormat="0" applyProtection="0">
      <alignment horizontal="right"/>
    </xf>
    <xf numFmtId="0" fontId="30" fillId="0" borderId="49" applyNumberFormat="0">
      <alignment horizontal="right"/>
    </xf>
    <xf numFmtId="0" fontId="30" fillId="38" borderId="49" applyNumberFormat="0">
      <alignment horizontal="right"/>
    </xf>
    <xf numFmtId="229" fontId="2" fillId="0" borderId="49"/>
    <xf numFmtId="229" fontId="2" fillId="38" borderId="49"/>
    <xf numFmtId="230" fontId="2" fillId="0" borderId="50"/>
    <xf numFmtId="230" fontId="2" fillId="38" borderId="50"/>
    <xf numFmtId="232" fontId="2" fillId="0" borderId="49"/>
    <xf numFmtId="228" fontId="2" fillId="38" borderId="49"/>
    <xf numFmtId="232" fontId="2" fillId="0" borderId="50"/>
    <xf numFmtId="232" fontId="2" fillId="38" borderId="50"/>
    <xf numFmtId="0" fontId="2" fillId="0" borderId="51" applyNumberFormat="0"/>
    <xf numFmtId="230" fontId="2" fillId="0" borderId="49"/>
    <xf numFmtId="230" fontId="2" fillId="38" borderId="49"/>
    <xf numFmtId="230" fontId="77" fillId="35" borderId="49"/>
    <xf numFmtId="230" fontId="77" fillId="35" borderId="50"/>
    <xf numFmtId="229" fontId="77" fillId="35" borderId="49"/>
    <xf numFmtId="228" fontId="77" fillId="35" borderId="49"/>
    <xf numFmtId="228" fontId="77" fillId="35" borderId="50"/>
    <xf numFmtId="0" fontId="77" fillId="35" borderId="49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18" applyNumberFormat="0" applyFont="0" applyFill="0" applyProtection="0">
      <alignment horizontal="center"/>
    </xf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2" fillId="5" borderId="49" applyNumberFormat="0">
      <alignment horizontal="left"/>
    </xf>
    <xf numFmtId="0" fontId="2" fillId="38" borderId="49" applyNumberFormat="0">
      <alignment horizontal="left"/>
    </xf>
    <xf numFmtId="0" fontId="2" fillId="5" borderId="49" applyNumberFormat="0">
      <alignment horizontal="right"/>
    </xf>
    <xf numFmtId="0" fontId="78" fillId="37" borderId="0" applyNumberFormat="0" applyBorder="0">
      <alignment horizontal="center" wrapText="1"/>
    </xf>
    <xf numFmtId="0" fontId="2" fillId="5" borderId="49" applyNumberFormat="0">
      <alignment horizontal="center"/>
    </xf>
    <xf numFmtId="0" fontId="2" fillId="38" borderId="49" applyNumberFormat="0">
      <alignment horizontal="center"/>
    </xf>
    <xf numFmtId="0" fontId="2" fillId="0" borderId="51" applyNumberFormat="0"/>
    <xf numFmtId="0" fontId="2" fillId="0" borderId="49" applyNumberFormat="0"/>
    <xf numFmtId="0" fontId="2" fillId="0" borderId="46" applyNumberFormat="0"/>
    <xf numFmtId="0" fontId="2" fillId="0" borderId="47" applyNumberFormat="0"/>
    <xf numFmtId="233" fontId="2" fillId="38" borderId="49">
      <alignment horizontal="left"/>
    </xf>
    <xf numFmtId="233" fontId="2" fillId="5" borderId="49">
      <alignment horizontal="left"/>
    </xf>
    <xf numFmtId="230" fontId="2" fillId="38" borderId="0" applyBorder="0" applyAlignment="0" applyProtection="0"/>
    <xf numFmtId="230" fontId="2" fillId="38" borderId="50" applyFont="0" applyAlignment="0" applyProtection="0"/>
    <xf numFmtId="0" fontId="30" fillId="0" borderId="49" applyNumberFormat="0" applyFill="0" applyProtection="0">
      <alignment horizontal="right"/>
    </xf>
    <xf numFmtId="0" fontId="30" fillId="38" borderId="49" applyNumberFormat="0" applyProtection="0">
      <alignment horizontal="right"/>
    </xf>
    <xf numFmtId="0" fontId="2" fillId="0" borderId="51" applyNumberFormat="0" applyFont="0" applyFill="0" applyAlignment="0" applyProtection="0"/>
    <xf numFmtId="0" fontId="78" fillId="37" borderId="0" applyNumberFormat="0" applyBorder="0">
      <alignment horizontal="center" wrapText="1"/>
    </xf>
    <xf numFmtId="231" fontId="30" fillId="0" borderId="49" applyFill="0" applyProtection="0">
      <alignment horizontal="right"/>
    </xf>
    <xf numFmtId="231" fontId="30" fillId="38" borderId="49" applyProtection="0">
      <alignment horizontal="right"/>
    </xf>
    <xf numFmtId="0" fontId="2" fillId="0" borderId="51" applyNumberFormat="0"/>
    <xf numFmtId="0" fontId="2" fillId="0" borderId="0" applyNumberFormat="0"/>
    <xf numFmtId="0" fontId="2" fillId="0" borderId="52" applyNumberFormat="0"/>
    <xf numFmtId="0" fontId="2" fillId="0" borderId="53" applyNumberFormat="0"/>
    <xf numFmtId="0" fontId="2" fillId="0" borderId="49" applyNumberFormat="0"/>
    <xf numFmtId="0" fontId="2" fillId="0" borderId="50" applyNumberFormat="0"/>
    <xf numFmtId="0" fontId="2" fillId="0" borderId="54" applyNumberFormat="0"/>
    <xf numFmtId="0" fontId="2" fillId="0" borderId="55" applyNumberFormat="0"/>
    <xf numFmtId="0" fontId="2" fillId="0" borderId="51" applyNumberFormat="0" applyFont="0" applyFill="0" applyAlignment="0" applyProtection="0"/>
    <xf numFmtId="230" fontId="2" fillId="0" borderId="49" applyFont="0" applyFill="0" applyAlignment="0" applyProtection="0"/>
    <xf numFmtId="230" fontId="2" fillId="38" borderId="49" applyFont="0" applyAlignment="0" applyProtection="0"/>
    <xf numFmtId="0" fontId="30" fillId="0" borderId="49" applyNumberFormat="0" applyFill="0" applyProtection="0">
      <alignment horizontal="right"/>
    </xf>
    <xf numFmtId="0" fontId="30" fillId="38" borderId="49" applyNumberFormat="0" applyProtection="0">
      <alignment horizontal="right"/>
    </xf>
    <xf numFmtId="229" fontId="2" fillId="0" borderId="49" applyFont="0" applyFill="0" applyAlignment="0" applyProtection="0"/>
    <xf numFmtId="229" fontId="2" fillId="38" borderId="49" applyFont="0" applyAlignment="0" applyProtection="0"/>
    <xf numFmtId="230" fontId="2" fillId="0" borderId="50" applyFont="0" applyFill="0" applyAlignment="0" applyProtection="0"/>
    <xf numFmtId="230" fontId="2" fillId="38" borderId="50" applyFont="0" applyAlignment="0" applyProtection="0"/>
    <xf numFmtId="232" fontId="2" fillId="0" borderId="49" applyFont="0" applyFill="0" applyAlignment="0" applyProtection="0"/>
    <xf numFmtId="228" fontId="2" fillId="38" borderId="49" applyFont="0" applyAlignment="0" applyProtection="0"/>
    <xf numFmtId="232" fontId="2" fillId="0" borderId="50" applyFont="0" applyFill="0" applyAlignment="0" applyProtection="0"/>
    <xf numFmtId="232" fontId="2" fillId="38" borderId="50" applyFont="0" applyAlignment="0" applyProtection="0"/>
    <xf numFmtId="0" fontId="2" fillId="0" borderId="51" applyNumberFormat="0" applyFont="0" applyFill="0" applyAlignment="0" applyProtection="0"/>
    <xf numFmtId="230" fontId="2" fillId="0" borderId="49" applyFont="0" applyFill="0" applyAlignment="0" applyProtection="0"/>
    <xf numFmtId="230" fontId="2" fillId="38" borderId="49" applyFont="0" applyAlignment="0" applyProtection="0"/>
    <xf numFmtId="230" fontId="77" fillId="35" borderId="49" applyAlignment="0" applyProtection="0"/>
    <xf numFmtId="230" fontId="77" fillId="35" borderId="50" applyAlignment="0" applyProtection="0"/>
    <xf numFmtId="229" fontId="77" fillId="35" borderId="49" applyAlignment="0" applyProtection="0"/>
    <xf numFmtId="228" fontId="77" fillId="35" borderId="49" applyAlignment="0" applyProtection="0"/>
    <xf numFmtId="228" fontId="77" fillId="35" borderId="50" applyAlignment="0" applyProtection="0"/>
    <xf numFmtId="0" fontId="77" fillId="35" borderId="49" applyNumberFormat="0" applyProtection="0">
      <alignment horizontal="right"/>
    </xf>
    <xf numFmtId="0" fontId="2" fillId="5" borderId="49" applyNumberFormat="0" applyFont="0" applyProtection="0">
      <alignment horizontal="left"/>
    </xf>
    <xf numFmtId="0" fontId="2" fillId="38" borderId="49" applyNumberFormat="0" applyFont="0" applyProtection="0">
      <alignment horizontal="left"/>
    </xf>
    <xf numFmtId="0" fontId="2" fillId="5" borderId="49" applyNumberFormat="0" applyFont="0" applyProtection="0">
      <alignment horizontal="right"/>
    </xf>
    <xf numFmtId="0" fontId="2" fillId="38" borderId="49" applyNumberFormat="0" applyFont="0" applyProtection="0">
      <alignment horizontal="right"/>
    </xf>
    <xf numFmtId="0" fontId="2" fillId="5" borderId="49" applyNumberFormat="0" applyFont="0" applyProtection="0">
      <alignment horizontal="center"/>
    </xf>
    <xf numFmtId="0" fontId="2" fillId="38" borderId="49" applyNumberFormat="0" applyFont="0" applyProtection="0">
      <alignment horizontal="center"/>
    </xf>
    <xf numFmtId="0" fontId="2" fillId="0" borderId="51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233" fontId="2" fillId="38" borderId="49" applyFont="0" applyProtection="0">
      <alignment horizontal="left"/>
    </xf>
    <xf numFmtId="233" fontId="2" fillId="5" borderId="49" applyFont="0" applyProtection="0">
      <alignment horizontal="left"/>
    </xf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1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78" fillId="37" borderId="0" applyNumberFormat="0" applyBorder="0">
      <alignment horizontal="center" wrapText="1"/>
    </xf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78" fillId="37" borderId="0" applyNumberFormat="0" applyBorder="0" applyProtection="0">
      <alignment horizontal="center" wrapText="1"/>
    </xf>
    <xf numFmtId="0" fontId="77" fillId="5" borderId="0" applyNumberFormat="0" applyAlignment="0" applyProtection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78" fillId="37" borderId="0" applyNumberFormat="0" applyBorder="0">
      <alignment horizontal="center" wrapText="1"/>
    </xf>
    <xf numFmtId="0" fontId="2" fillId="33" borderId="45" applyNumberFormat="0" applyProtection="0">
      <alignment horizontal="center" vertical="center"/>
    </xf>
    <xf numFmtId="0" fontId="78" fillId="37" borderId="0" applyNumberFormat="0" applyBorder="0" applyProtection="0">
      <alignment wrapText="1"/>
    </xf>
    <xf numFmtId="0" fontId="77" fillId="5" borderId="0" applyNumberFormat="0"/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73" fillId="0" borderId="0"/>
    <xf numFmtId="0" fontId="80" fillId="0" borderId="0">
      <alignment horizontal="left"/>
    </xf>
    <xf numFmtId="0" fontId="54" fillId="0" borderId="0">
      <alignment horizontal="left" indent="1"/>
    </xf>
    <xf numFmtId="234" fontId="81" fillId="4" borderId="56" applyFont="0" applyFill="0" applyBorder="0" applyAlignment="0"/>
    <xf numFmtId="49" fontId="52" fillId="0" borderId="0"/>
    <xf numFmtId="0" fontId="47" fillId="0" borderId="0" applyFill="0" applyBorder="0" applyProtection="0">
      <alignment horizontal="center" vertical="center"/>
    </xf>
    <xf numFmtId="0" fontId="47" fillId="0" borderId="0" applyFill="0" applyBorder="0" applyProtection="0"/>
    <xf numFmtId="0" fontId="30" fillId="0" borderId="0" applyFill="0" applyBorder="0" applyProtection="0">
      <alignment horizontal="left"/>
    </xf>
    <xf numFmtId="0" fontId="48" fillId="0" borderId="0" applyFill="0" applyBorder="0" applyProtection="0">
      <alignment horizontal="left" vertical="top"/>
    </xf>
    <xf numFmtId="49" fontId="35" fillId="0" borderId="0" applyFill="0" applyBorder="0" applyAlignment="0"/>
    <xf numFmtId="193" fontId="2" fillId="0" borderId="0" applyFill="0" applyBorder="0" applyAlignment="0"/>
    <xf numFmtId="193" fontId="2" fillId="0" borderId="0" applyFill="0" applyBorder="0" applyAlignment="0"/>
    <xf numFmtId="18" fontId="52" fillId="0" borderId="0" applyFill="0" applyProtection="0">
      <alignment horizontal="center"/>
    </xf>
    <xf numFmtId="40" fontId="49" fillId="0" borderId="0"/>
    <xf numFmtId="0" fontId="104" fillId="0" borderId="0" applyNumberFormat="0" applyFill="0" applyBorder="0" applyAlignment="0" applyProtection="0"/>
    <xf numFmtId="0" fontId="82" fillId="0" borderId="0">
      <alignment horizontal="center"/>
    </xf>
    <xf numFmtId="0" fontId="62" fillId="0" borderId="0">
      <alignment horizontal="center"/>
    </xf>
    <xf numFmtId="0" fontId="73" fillId="0" borderId="41"/>
    <xf numFmtId="0" fontId="105" fillId="0" borderId="57" applyNumberFormat="0" applyFill="0" applyAlignment="0" applyProtection="0"/>
    <xf numFmtId="0" fontId="83" fillId="0" borderId="0" applyNumberFormat="0" applyFill="0" applyBorder="0" applyAlignment="0" applyProtection="0">
      <alignment horizontal="left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86" fillId="0" borderId="0" applyNumberFormat="0" applyFill="0" applyBorder="0" applyAlignment="0" applyProtection="0">
      <alignment horizontal="left"/>
    </xf>
    <xf numFmtId="0" fontId="87" fillId="0" borderId="0" applyNumberFormat="0" applyFill="0" applyBorder="0" applyAlignment="0" applyProtection="0">
      <alignment horizontal="left"/>
    </xf>
    <xf numFmtId="0" fontId="86" fillId="0" borderId="0" applyNumberFormat="0" applyFill="0" applyBorder="0" applyAlignment="0" applyProtection="0">
      <alignment horizontal="left"/>
    </xf>
    <xf numFmtId="0" fontId="87" fillId="0" borderId="0" applyNumberFormat="0" applyFill="0" applyBorder="0" applyAlignment="0" applyProtection="0">
      <alignment horizontal="left"/>
    </xf>
    <xf numFmtId="0" fontId="88" fillId="0" borderId="0">
      <alignment horizontal="left"/>
    </xf>
    <xf numFmtId="0" fontId="52" fillId="0" borderId="0" applyNumberFormat="0" applyFill="0" applyBorder="0" applyAlignment="0" applyProtection="0">
      <alignment horizontal="left"/>
    </xf>
    <xf numFmtId="0" fontId="2" fillId="26" borderId="0" applyNumberFormat="0" applyFont="0" applyBorder="0" applyAlignment="0" applyProtection="0"/>
    <xf numFmtId="0" fontId="2" fillId="0" borderId="5" applyNumberFormat="0" applyFont="0" applyFill="0" applyAlignment="0" applyProtection="0"/>
    <xf numFmtId="37" fontId="37" fillId="4" borderId="0" applyNumberFormat="0" applyBorder="0" applyAlignment="0" applyProtection="0"/>
    <xf numFmtId="37" fontId="37" fillId="0" borderId="0"/>
    <xf numFmtId="3" fontId="89" fillId="0" borderId="32" applyProtection="0"/>
    <xf numFmtId="0" fontId="106" fillId="0" borderId="0" applyNumberFormat="0" applyFill="0" applyBorder="0" applyAlignment="0" applyProtection="0"/>
    <xf numFmtId="187" fontId="27" fillId="0" borderId="0" applyFont="0" applyFill="0" applyBorder="0" applyProtection="0">
      <alignment horizontal="right"/>
    </xf>
    <xf numFmtId="235" fontId="2" fillId="0" borderId="58" applyFont="0" applyFill="0" applyBorder="0" applyAlignment="0"/>
    <xf numFmtId="236" fontId="2" fillId="0" borderId="59" applyFont="0" applyFill="0" applyBorder="0" applyAlignment="0"/>
    <xf numFmtId="237" fontId="2" fillId="0" borderId="0" applyFont="0" applyFill="0" applyBorder="0" applyAlignment="0"/>
    <xf numFmtId="238" fontId="4" fillId="4" borderId="18" applyFont="0" applyFill="0" applyBorder="0" applyAlignment="0"/>
    <xf numFmtId="239" fontId="90" fillId="0" borderId="0"/>
    <xf numFmtId="44" fontId="2" fillId="0" borderId="0" applyFont="0" applyFill="0" applyBorder="0" applyAlignment="0" applyProtection="0"/>
    <xf numFmtId="0" fontId="100" fillId="13" borderId="24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87" fontId="3" fillId="0" borderId="23" applyNumberFormat="0" applyFon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61">
      <alignment horizontal="lef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7" fillId="0" borderId="0"/>
    <xf numFmtId="43" fontId="10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9" fontId="108" fillId="0" borderId="0" applyFont="0" applyFill="0" applyBorder="0" applyAlignment="0" applyProtection="0"/>
    <xf numFmtId="0" fontId="108" fillId="0" borderId="0"/>
    <xf numFmtId="0" fontId="35" fillId="0" borderId="0">
      <alignment vertical="top"/>
    </xf>
    <xf numFmtId="3" fontId="2" fillId="0" borderId="0">
      <alignment horizontal="right"/>
    </xf>
    <xf numFmtId="3" fontId="2" fillId="0" borderId="0">
      <alignment horizontal="right"/>
    </xf>
    <xf numFmtId="3" fontId="2" fillId="0" borderId="0"/>
    <xf numFmtId="3" fontId="2" fillId="0" borderId="0"/>
    <xf numFmtId="0" fontId="109" fillId="39" borderId="63">
      <alignment horizontal="center" vertical="center"/>
    </xf>
    <xf numFmtId="0" fontId="32" fillId="40" borderId="64">
      <alignment horizontal="left" vertical="center"/>
    </xf>
    <xf numFmtId="0" fontId="110" fillId="41" borderId="17">
      <alignment horizontal="left" vertical="center"/>
    </xf>
    <xf numFmtId="0" fontId="73" fillId="42" borderId="62"/>
    <xf numFmtId="0" fontId="3" fillId="0" borderId="0" applyFill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 applyFill="0"/>
    <xf numFmtId="44" fontId="2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46" fillId="0" borderId="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40" fontId="112" fillId="0" borderId="0">
      <alignment vertical="top"/>
    </xf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0" fontId="3" fillId="0" borderId="65"/>
    <xf numFmtId="8" fontId="113" fillId="0" borderId="66">
      <protection locked="0"/>
    </xf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4" fontId="2" fillId="0" borderId="0" applyFill="0" applyBorder="0" applyAlignment="0"/>
    <xf numFmtId="0" fontId="59" fillId="0" borderId="0" applyFill="0" applyBorder="0" applyAlignment="0"/>
    <xf numFmtId="195" fontId="2" fillId="0" borderId="0" applyFill="0" applyBorder="0" applyAlignment="0"/>
    <xf numFmtId="0" fontId="59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5" fontId="56" fillId="0" borderId="67" applyFont="0" applyFill="0" applyBorder="0" applyProtection="0">
      <alignment horizontal="center"/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37" fontId="3" fillId="0" borderId="68">
      <protection locked="0"/>
    </xf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38" fontId="56" fillId="0" borderId="0" applyFill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/>
    </xf>
    <xf numFmtId="0" fontId="32" fillId="0" borderId="28" applyNumberFormat="0" applyAlignme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 vertical="center"/>
    </xf>
    <xf numFmtId="174" fontId="114" fillId="0" borderId="0" applyFont="0" applyFill="0" applyBorder="0" applyAlignment="0" applyProtection="0">
      <alignment horizontal="right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241" fontId="3" fillId="0" borderId="0">
      <protection locked="0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5" fillId="0" borderId="0">
      <protection locked="0"/>
    </xf>
    <xf numFmtId="37" fontId="116" fillId="0" borderId="67" applyNumberFormat="0" applyFont="0" applyFill="0" applyAlignment="0" applyProtection="0">
      <alignment horizontal="center" vertical="center"/>
    </xf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37" fontId="116" fillId="0" borderId="67" applyNumberFormat="0" applyFont="0" applyFill="0" applyAlignment="0" applyProtection="0">
      <alignment horizontal="center" vertical="center"/>
    </xf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3" fillId="43" borderId="0"/>
    <xf numFmtId="0" fontId="2" fillId="0" borderId="0"/>
    <xf numFmtId="0" fontId="117" fillId="0" borderId="0"/>
    <xf numFmtId="0" fontId="118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37" fontId="119" fillId="0" borderId="0" applyFill="0" applyBorder="0" applyAlignment="0" applyProtection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242" fontId="73" fillId="0" borderId="0" applyFont="0" applyFill="0" applyBorder="0" applyAlignment="0" applyProtection="0">
      <alignment vertical="center"/>
    </xf>
    <xf numFmtId="9" fontId="2" fillId="0" borderId="0">
      <protection locked="0"/>
    </xf>
    <xf numFmtId="0" fontId="59" fillId="0" borderId="0" applyFont="0" applyFill="0" applyBorder="0" applyAlignment="0" applyProtection="0"/>
    <xf numFmtId="0" fontId="4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45" fillId="0" borderId="0" applyFont="0" applyFill="0" applyBorder="0" applyAlignment="0" applyProtection="0"/>
    <xf numFmtId="37" fontId="46" fillId="0" borderId="0"/>
    <xf numFmtId="0" fontId="120" fillId="0" borderId="0" applyNumberFormat="0" applyBorder="0" applyAlignment="0"/>
    <xf numFmtId="0" fontId="121" fillId="0" borderId="0" applyNumberFormat="0" applyBorder="0" applyAlignment="0"/>
    <xf numFmtId="0" fontId="2" fillId="0" borderId="0" applyFill="0" applyBorder="0" applyAlignment="0"/>
    <xf numFmtId="193" fontId="2" fillId="0" borderId="0" applyFill="0" applyBorder="0" applyAlignment="0"/>
    <xf numFmtId="0" fontId="59" fillId="0" borderId="0" applyFill="0" applyBorder="0" applyAlignment="0"/>
    <xf numFmtId="193" fontId="2" fillId="0" borderId="0" applyFill="0" applyBorder="0" applyAlignment="0"/>
    <xf numFmtId="39" fontId="122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7" fillId="0" borderId="5" applyNumberFormat="0" applyFont="0" applyFill="0" applyAlignment="0" applyProtection="0"/>
    <xf numFmtId="187" fontId="3" fillId="0" borderId="23" applyNumberFormat="0" applyFont="0" applyAlignment="0" applyProtection="0"/>
    <xf numFmtId="0" fontId="93" fillId="27" borderId="24" applyNumberFormat="0" applyAlignment="0" applyProtection="0"/>
    <xf numFmtId="10" fontId="37" fillId="29" borderId="62" applyNumberFormat="0" applyBorder="0" applyAlignment="0" applyProtection="0"/>
    <xf numFmtId="0" fontId="100" fillId="13" borderId="24" applyNumberFormat="0" applyAlignment="0" applyProtection="0"/>
    <xf numFmtId="0" fontId="103" fillId="27" borderId="36" applyNumberFormat="0" applyAlignment="0" applyProtection="0"/>
    <xf numFmtId="224" fontId="52" fillId="0" borderId="5" applyBorder="0"/>
    <xf numFmtId="0" fontId="73" fillId="0" borderId="39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0" borderId="62" applyNumberFormat="0">
      <alignment horizontal="center"/>
    </xf>
    <xf numFmtId="0" fontId="2" fillId="0" borderId="54" applyNumberFormat="0"/>
    <xf numFmtId="0" fontId="2" fillId="0" borderId="55" applyNumberFormat="0"/>
    <xf numFmtId="0" fontId="2" fillId="0" borderId="62" applyNumberFormat="0" applyFont="0" applyFill="0" applyProtection="0">
      <alignment horizontal="center"/>
    </xf>
    <xf numFmtId="0" fontId="2" fillId="0" borderId="54" applyNumberFormat="0"/>
    <xf numFmtId="0" fontId="2" fillId="0" borderId="55" applyNumberForma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0" borderId="5" applyNumberFormat="0" applyFont="0" applyFill="0" applyAlignment="0" applyProtection="0"/>
    <xf numFmtId="238" fontId="4" fillId="4" borderId="62" applyFont="0" applyFill="0" applyBorder="0" applyAlignment="0"/>
    <xf numFmtId="0" fontId="100" fillId="13" borderId="24" applyNumberFormat="0" applyAlignment="0" applyProtection="0"/>
    <xf numFmtId="187" fontId="3" fillId="0" borderId="23" applyNumberFormat="0" applyFont="0" applyAlignment="0" applyProtection="0"/>
    <xf numFmtId="0" fontId="73" fillId="42" borderId="21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238" fontId="4" fillId="4" borderId="21" applyFont="0" applyFill="0" applyBorder="0" applyAlignment="0"/>
    <xf numFmtId="0" fontId="2" fillId="33" borderId="43" applyNumberFormat="0" applyFont="0"/>
    <xf numFmtId="0" fontId="2" fillId="33" borderId="42" applyNumberFormat="0" applyFon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0" fontId="2" fillId="5" borderId="42" applyNumberFormat="0" applyFont="0"/>
    <xf numFmtId="10" fontId="37" fillId="5" borderId="21" applyNumberFormat="0" applyBorder="0" applyAlignment="0" applyProtection="0"/>
    <xf numFmtId="0" fontId="2" fillId="33" borderId="43" applyNumberFormat="0" applyFont="0"/>
    <xf numFmtId="0" fontId="2" fillId="5" borderId="43" applyNumberFormat="0" applyFon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103" fillId="27" borderId="36" applyNumberFormat="0" applyAlignment="0" applyProtection="0"/>
    <xf numFmtId="0" fontId="100" fillId="13" borderId="24" applyNumberFormat="0" applyAlignment="0" applyProtection="0"/>
    <xf numFmtId="0" fontId="93" fillId="27" borderId="24" applyNumberFormat="0" applyAlignment="0" applyProtection="0"/>
    <xf numFmtId="187" fontId="3" fillId="0" borderId="23" applyNumberFormat="0" applyFont="0" applyAlignment="0" applyProtection="0"/>
    <xf numFmtId="0" fontId="79" fillId="33" borderId="35" applyNumberFormat="0"/>
    <xf numFmtId="0" fontId="2" fillId="0" borderId="54" applyNumberFormat="0"/>
    <xf numFmtId="0" fontId="2" fillId="0" borderId="54" applyNumberFormat="0"/>
    <xf numFmtId="0" fontId="93" fillId="27" borderId="24" applyNumberFormat="0" applyAlignment="0" applyProtection="0"/>
    <xf numFmtId="210" fontId="2" fillId="0" borderId="2" applyFont="0" applyFill="0" applyBorder="0" applyAlignment="0"/>
    <xf numFmtId="0" fontId="2" fillId="0" borderId="21" applyNumberFormat="0" applyFont="0" applyFill="0" applyProtection="0">
      <alignment horizontal="center"/>
    </xf>
    <xf numFmtId="0" fontId="2" fillId="0" borderId="55" applyNumberFormat="0"/>
    <xf numFmtId="0" fontId="2" fillId="0" borderId="54" applyNumberFormat="0"/>
    <xf numFmtId="0" fontId="32" fillId="0" borderId="20">
      <alignment horizontal="left"/>
    </xf>
    <xf numFmtId="187" fontId="3" fillId="0" borderId="23" applyNumberFormat="0" applyFont="0" applyAlignment="0" applyProtection="0"/>
    <xf numFmtId="235" fontId="2" fillId="0" borderId="58" applyFont="0" applyFill="0" applyBorder="0" applyAlignment="0"/>
    <xf numFmtId="10" fontId="37" fillId="29" borderId="21" applyNumberFormat="0" applyBorder="0" applyAlignment="0" applyProtection="0"/>
    <xf numFmtId="0" fontId="32" fillId="0" borderId="20">
      <alignment horizontal="left"/>
    </xf>
    <xf numFmtId="10" fontId="37" fillId="29" borderId="21" applyNumberFormat="0" applyBorder="0" applyAlignment="0" applyProtection="0"/>
    <xf numFmtId="0" fontId="32" fillId="0" borderId="20">
      <alignment horizontal="left" vertical="center"/>
    </xf>
    <xf numFmtId="0" fontId="73" fillId="0" borderId="39"/>
    <xf numFmtId="0" fontId="103" fillId="27" borderId="36" applyNumberFormat="0" applyAlignment="0" applyProtection="0"/>
    <xf numFmtId="0" fontId="2" fillId="0" borderId="55" applyNumberFormat="0" applyFont="0" applyFill="0" applyAlignment="0" applyProtection="0"/>
    <xf numFmtId="10" fontId="37" fillId="29" borderId="21" applyNumberFormat="0" applyBorder="0" applyAlignment="0" applyProtection="0"/>
    <xf numFmtId="0" fontId="100" fillId="13" borderId="24" applyNumberFormat="0" applyAlignment="0" applyProtection="0"/>
    <xf numFmtId="0" fontId="2" fillId="0" borderId="54" applyNumberFormat="0"/>
    <xf numFmtId="223" fontId="2" fillId="0" borderId="2" applyFont="0" applyFill="0" applyBorder="0" applyAlignment="0"/>
    <xf numFmtId="0" fontId="32" fillId="0" borderId="20">
      <alignment horizontal="left"/>
    </xf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31" borderId="35" applyNumberFormat="0" applyFont="0" applyAlignment="0" applyProtection="0"/>
    <xf numFmtId="0" fontId="103" fillId="27" borderId="36" applyNumberFormat="0" applyAlignment="0" applyProtection="0"/>
    <xf numFmtId="0" fontId="2" fillId="0" borderId="37" applyNumberFormat="0" applyFont="0" applyFill="0" applyAlignment="0" applyProtection="0"/>
    <xf numFmtId="0" fontId="2" fillId="0" borderId="19" applyNumberFormat="0" applyFont="0" applyFill="0" applyAlignment="0" applyProtection="0"/>
    <xf numFmtId="0" fontId="79" fillId="33" borderId="35" applyNumberFormat="0" applyAlignment="0" applyProtection="0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105" fillId="0" borderId="57" applyNumberFormat="0" applyFill="0" applyAlignment="0" applyProtection="0"/>
    <xf numFmtId="0" fontId="2" fillId="36" borderId="44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5" applyNumberForma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235" fontId="2" fillId="0" borderId="58" applyFont="0" applyFill="0" applyBorder="0" applyAlignment="0"/>
    <xf numFmtId="0" fontId="2" fillId="0" borderId="54" applyNumberFormat="0" applyFont="0" applyFill="0" applyAlignment="0" applyProtection="0"/>
    <xf numFmtId="0" fontId="2" fillId="0" borderId="21" applyNumberFormat="0" applyFont="0" applyFill="0" applyProtection="0">
      <alignment horizontal="center"/>
    </xf>
    <xf numFmtId="187" fontId="3" fillId="0" borderId="23" applyNumberFormat="0" applyFont="0" applyAlignment="0" applyProtection="0"/>
    <xf numFmtId="0" fontId="32" fillId="0" borderId="20">
      <alignment horizontal="left"/>
    </xf>
    <xf numFmtId="238" fontId="4" fillId="4" borderId="21" applyFont="0" applyFill="0" applyBorder="0" applyAlignment="0"/>
    <xf numFmtId="238" fontId="4" fillId="4" borderId="21" applyFont="0" applyFill="0" applyBorder="0" applyAlignment="0"/>
    <xf numFmtId="0" fontId="73" fillId="0" borderId="39"/>
    <xf numFmtId="0" fontId="2" fillId="0" borderId="21" applyNumberFormat="0" applyFont="0" applyFill="0" applyProtection="0">
      <alignment horizontal="center"/>
    </xf>
    <xf numFmtId="0" fontId="2" fillId="0" borderId="37" applyNumberFormat="0" applyFont="0" applyFill="0" applyAlignment="0" applyProtection="0"/>
    <xf numFmtId="0" fontId="79" fillId="33" borderId="35" applyNumberFormat="0"/>
    <xf numFmtId="10" fontId="37" fillId="5" borderId="21" applyNumberFormat="0" applyBorder="0" applyAlignment="0" applyProtection="0"/>
    <xf numFmtId="0" fontId="79" fillId="33" borderId="35" applyNumberFormat="0" applyAlignment="0" applyProtection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79" fillId="33" borderId="35" applyNumberFormat="0"/>
    <xf numFmtId="0" fontId="2" fillId="0" borderId="21" applyNumberFormat="0">
      <alignment horizontal="center"/>
    </xf>
    <xf numFmtId="0" fontId="2" fillId="0" borderId="55" applyNumberFormat="0"/>
    <xf numFmtId="0" fontId="2" fillId="0" borderId="54" applyNumberFormat="0"/>
    <xf numFmtId="0" fontId="79" fillId="33" borderId="35" applyNumberFormat="0"/>
    <xf numFmtId="0" fontId="73" fillId="0" borderId="39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55" applyNumberFormat="0"/>
    <xf numFmtId="0" fontId="2" fillId="0" borderId="62" applyNumberFormat="0" applyFont="0" applyFill="0" applyProtection="0">
      <alignment horizontal="center"/>
    </xf>
    <xf numFmtId="0" fontId="79" fillId="33" borderId="35" applyNumberFormat="0"/>
    <xf numFmtId="0" fontId="79" fillId="33" borderId="35" applyNumberFormat="0"/>
    <xf numFmtId="0" fontId="73" fillId="0" borderId="39"/>
    <xf numFmtId="0" fontId="103" fillId="27" borderId="36" applyNumberFormat="0" applyAlignment="0" applyProtection="0"/>
    <xf numFmtId="0" fontId="2" fillId="0" borderId="19" applyNumberFormat="0" applyFont="0" applyFill="0" applyAlignment="0" applyProtection="0"/>
    <xf numFmtId="0" fontId="79" fillId="33" borderId="35" applyNumberFormat="0"/>
    <xf numFmtId="0" fontId="2" fillId="0" borderId="21" applyNumberFormat="0" applyFont="0" applyFill="0" applyProtection="0">
      <alignment horizontal="center"/>
    </xf>
    <xf numFmtId="0" fontId="2" fillId="33" borderId="43" applyNumberFormat="0" applyFont="0"/>
    <xf numFmtId="0" fontId="2" fillId="5" borderId="43" applyNumberFormat="0" applyFont="0"/>
    <xf numFmtId="0" fontId="2" fillId="0" borderId="21" applyNumberFormat="0">
      <alignment horizontal="center"/>
    </xf>
    <xf numFmtId="0" fontId="79" fillId="33" borderId="35" applyNumberFormat="0"/>
    <xf numFmtId="0" fontId="79" fillId="33" borderId="35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4" applyNumberFormat="0"/>
    <xf numFmtId="0" fontId="2" fillId="0" borderId="62" applyNumberFormat="0">
      <alignment horizontal="center"/>
    </xf>
    <xf numFmtId="0" fontId="2" fillId="0" borderId="21" applyNumberFormat="0">
      <alignment horizontal="center"/>
    </xf>
    <xf numFmtId="0" fontId="2" fillId="0" borderId="21" applyNumberFormat="0">
      <alignment horizontal="center"/>
    </xf>
    <xf numFmtId="0" fontId="79" fillId="33" borderId="35" applyNumberFormat="0" applyAlignment="0" applyProtection="0"/>
    <xf numFmtId="0" fontId="79" fillId="33" borderId="35" applyNumberForma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79" fillId="33" borderId="35" applyNumberFormat="0"/>
    <xf numFmtId="0" fontId="2" fillId="0" borderId="21" applyNumberFormat="0" applyFont="0" applyFill="0" applyProtection="0">
      <alignment horizontal="center"/>
    </xf>
    <xf numFmtId="0" fontId="79" fillId="33" borderId="35" applyNumberFormat="0" applyAlignment="0" applyProtection="0"/>
    <xf numFmtId="0" fontId="79" fillId="33" borderId="35" applyNumberFormat="0"/>
    <xf numFmtId="0" fontId="2" fillId="0" borderId="21" applyNumberFormat="0">
      <alignment horizontal="center"/>
    </xf>
    <xf numFmtId="0" fontId="79" fillId="33" borderId="35" applyNumberFormat="0" applyAlignment="0" applyProtection="0"/>
    <xf numFmtId="0" fontId="32" fillId="0" borderId="20">
      <alignment horizontal="left"/>
    </xf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2" fillId="0" borderId="19" applyNumberFormat="0" applyFont="0" applyFill="0" applyAlignment="0" applyProtection="0"/>
    <xf numFmtId="0" fontId="2" fillId="0" borderId="37" applyNumberFormat="0" applyFont="0" applyFill="0" applyAlignment="0" applyProtection="0"/>
    <xf numFmtId="0" fontId="103" fillId="27" borderId="36" applyNumberFormat="0" applyAlignment="0" applyProtection="0"/>
    <xf numFmtId="0" fontId="2" fillId="0" borderId="54" applyNumberFormat="0" applyFont="0" applyFill="0" applyAlignment="0" applyProtection="0"/>
    <xf numFmtId="0" fontId="2" fillId="31" borderId="35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238" fontId="4" fillId="4" borderId="21" applyFont="0" applyFill="0" applyBorder="0" applyAlignment="0"/>
    <xf numFmtId="0" fontId="32" fillId="0" borderId="20">
      <alignment horizontal="left"/>
    </xf>
    <xf numFmtId="187" fontId="3" fillId="0" borderId="23" applyNumberFormat="0" applyFont="0" applyAlignment="0" applyProtection="0"/>
    <xf numFmtId="0" fontId="100" fillId="13" borderId="24" applyNumberFormat="0" applyAlignment="0" applyProtection="0"/>
    <xf numFmtId="0" fontId="32" fillId="0" borderId="20">
      <alignment horizontal="left"/>
    </xf>
    <xf numFmtId="10" fontId="37" fillId="29" borderId="21" applyNumberFormat="0" applyBorder="0" applyAlignment="0" applyProtection="0"/>
    <xf numFmtId="0" fontId="2" fillId="0" borderId="54" applyNumberFormat="0"/>
    <xf numFmtId="0" fontId="2" fillId="0" borderId="55" applyNumberFormat="0"/>
    <xf numFmtId="0" fontId="32" fillId="0" borderId="20">
      <alignment horizontal="left" vertical="center"/>
    </xf>
    <xf numFmtId="187" fontId="3" fillId="0" borderId="23" applyNumberFormat="0" applyFont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/>
    <xf numFmtId="187" fontId="3" fillId="0" borderId="23" applyNumberFormat="0" applyFont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0" borderId="21" applyNumberFormat="0">
      <alignment horizontal="center"/>
    </xf>
    <xf numFmtId="10" fontId="37" fillId="5" borderId="21" applyNumberFormat="0" applyBorder="0" applyAlignment="0" applyProtection="0"/>
    <xf numFmtId="0" fontId="2" fillId="0" borderId="55" applyNumberFormat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3" fillId="0" borderId="39"/>
    <xf numFmtId="238" fontId="4" fillId="4" borderId="21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0" fontId="73" fillId="0" borderId="39"/>
    <xf numFmtId="0" fontId="32" fillId="0" borderId="20">
      <alignment horizontal="left"/>
    </xf>
    <xf numFmtId="0" fontId="32" fillId="0" borderId="20">
      <alignment horizontal="left"/>
    </xf>
    <xf numFmtId="10" fontId="37" fillId="29" borderId="21" applyNumberFormat="0" applyBorder="0" applyAlignment="0" applyProtection="0"/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0" borderId="54" applyNumberFormat="0"/>
    <xf numFmtId="0" fontId="32" fillId="0" borderId="20">
      <alignment horizontal="left"/>
    </xf>
    <xf numFmtId="0" fontId="32" fillId="0" borderId="20">
      <alignment horizontal="left"/>
    </xf>
    <xf numFmtId="0" fontId="2" fillId="33" borderId="44" applyNumberFormat="0" applyFont="0"/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3" fillId="42" borderId="21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21" applyNumberFormat="0" applyFont="0" applyFill="0" applyProtection="0">
      <alignment horizontal="center"/>
    </xf>
    <xf numFmtId="0" fontId="73" fillId="0" borderId="39"/>
    <xf numFmtId="0" fontId="2" fillId="0" borderId="55" applyNumberFormat="0" applyFont="0" applyFill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61">
      <alignment horizontal="left" vertical="center"/>
    </xf>
    <xf numFmtId="0" fontId="2" fillId="0" borderId="54" applyNumberFormat="0" applyFont="0" applyFill="0" applyAlignment="0" applyProtection="0"/>
    <xf numFmtId="0" fontId="32" fillId="0" borderId="20">
      <alignment horizontal="left" vertical="center"/>
    </xf>
    <xf numFmtId="0" fontId="2" fillId="0" borderId="54" applyNumberFormat="0" applyFont="0" applyFill="0" applyAlignment="0" applyProtection="0"/>
    <xf numFmtId="0" fontId="32" fillId="0" borderId="20">
      <alignment horizontal="left"/>
    </xf>
    <xf numFmtId="0" fontId="73" fillId="0" borderId="39"/>
    <xf numFmtId="238" fontId="4" fillId="4" borderId="62" applyFont="0" applyFill="0" applyBorder="0" applyAlignment="0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32" fillId="0" borderId="20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100" fillId="13" borderId="24" applyNumberFormat="0" applyAlignment="0" applyProtection="0"/>
    <xf numFmtId="0" fontId="73" fillId="0" borderId="39"/>
    <xf numFmtId="187" fontId="3" fillId="0" borderId="23" applyNumberFormat="0" applyFont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87" fontId="3" fillId="0" borderId="23" applyNumberFormat="0" applyFont="0" applyAlignment="0" applyProtection="0"/>
    <xf numFmtId="238" fontId="4" fillId="4" borderId="21" applyFont="0" applyFill="0" applyBorder="0" applyAlignment="0"/>
    <xf numFmtId="0" fontId="73" fillId="42" borderId="21"/>
    <xf numFmtId="0" fontId="2" fillId="0" borderId="55" applyNumberFormat="0"/>
    <xf numFmtId="0" fontId="32" fillId="0" borderId="20">
      <alignment horizontal="left"/>
    </xf>
    <xf numFmtId="0" fontId="32" fillId="0" borderId="20">
      <alignment horizontal="left"/>
    </xf>
    <xf numFmtId="238" fontId="4" fillId="4" borderId="21" applyFont="0" applyFill="0" applyBorder="0" applyAlignment="0"/>
    <xf numFmtId="0" fontId="2" fillId="0" borderId="54" applyNumberFormat="0"/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3" borderId="45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>
      <alignment horizontal="left"/>
    </xf>
    <xf numFmtId="0" fontId="2" fillId="5" borderId="45" applyNumberFormat="0"/>
    <xf numFmtId="0" fontId="2" fillId="5" borderId="44" applyNumberFormat="0"/>
    <xf numFmtId="0" fontId="2" fillId="5" borderId="43" applyNumberFormat="0"/>
    <xf numFmtId="0" fontId="2" fillId="5" borderId="42" applyNumberFormat="0">
      <alignment horizontal="left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/>
    <xf numFmtId="0" fontId="2" fillId="5" borderId="44" applyNumberFormat="0"/>
    <xf numFmtId="0" fontId="2" fillId="5" borderId="43" applyNumberFormat="0"/>
    <xf numFmtId="0" fontId="2" fillId="5" borderId="42" applyNumberFormat="0"/>
    <xf numFmtId="0" fontId="2" fillId="33" borderId="45" applyNumberFormat="0" applyFont="0"/>
    <xf numFmtId="0" fontId="2" fillId="33" borderId="44" applyNumberFormat="0" applyFont="0"/>
    <xf numFmtId="0" fontId="2" fillId="33" borderId="43" applyNumberFormat="0" applyFont="0"/>
    <xf numFmtId="0" fontId="2" fillId="33" borderId="42" applyNumberFormat="0" applyFont="0"/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" fillId="5" borderId="42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93" fillId="27" borderId="24" applyNumberFormat="0" applyAlignment="0" applyProtection="0"/>
    <xf numFmtId="187" fontId="3" fillId="0" borderId="23" applyNumberFormat="0" applyFont="0" applyAlignment="0" applyProtection="0"/>
    <xf numFmtId="0" fontId="2" fillId="0" borderId="54" applyNumberFormat="0"/>
    <xf numFmtId="0" fontId="2" fillId="0" borderId="54" applyNumberFormat="0"/>
    <xf numFmtId="235" fontId="2" fillId="0" borderId="58" applyFont="0" applyFill="0" applyBorder="0" applyAlignment="0"/>
    <xf numFmtId="0" fontId="32" fillId="0" borderId="20">
      <alignment horizontal="left" vertical="center"/>
    </xf>
    <xf numFmtId="0" fontId="27" fillId="0" borderId="5" applyNumberFormat="0" applyFont="0" applyFill="0" applyAlignment="0" applyProtection="0"/>
    <xf numFmtId="0" fontId="32" fillId="0" borderId="20">
      <alignment horizontal="left"/>
    </xf>
    <xf numFmtId="224" fontId="52" fillId="0" borderId="5" applyBorder="0"/>
    <xf numFmtId="0" fontId="79" fillId="33" borderId="35" applyNumberFormat="0" applyAlignment="0" applyProtection="0"/>
    <xf numFmtId="10" fontId="37" fillId="5" borderId="21" applyNumberFormat="0" applyBorder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10" fontId="37" fillId="29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2" fillId="0" borderId="55" applyNumberFormat="0"/>
    <xf numFmtId="0" fontId="2" fillId="0" borderId="54" applyNumberFormat="0"/>
    <xf numFmtId="0" fontId="32" fillId="0" borderId="20">
      <alignment horizontal="left"/>
    </xf>
    <xf numFmtId="0" fontId="2" fillId="0" borderId="54" applyNumberFormat="0"/>
    <xf numFmtId="0" fontId="32" fillId="0" borderId="20">
      <alignment horizontal="left" vertical="center"/>
    </xf>
    <xf numFmtId="10" fontId="37" fillId="29" borderId="21" applyNumberFormat="0" applyBorder="0" applyAlignment="0" applyProtection="0"/>
    <xf numFmtId="0" fontId="93" fillId="27" borderId="24" applyNumberFormat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0" borderId="54" applyNumberFormat="0" applyFont="0" applyFill="0" applyAlignment="0" applyProtection="0"/>
    <xf numFmtId="0" fontId="2" fillId="0" borderId="5" applyNumberFormat="0" applyFont="0" applyFill="0" applyAlignment="0" applyProtection="0"/>
    <xf numFmtId="0" fontId="100" fillId="13" borderId="24" applyNumberFormat="0" applyAlignment="0" applyProtection="0"/>
    <xf numFmtId="0" fontId="73" fillId="42" borderId="21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87" fontId="3" fillId="0" borderId="23" applyNumberFormat="0" applyFont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33" borderId="45" applyNumberFormat="0" applyFont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100" fillId="13" borderId="24" applyNumberFormat="0" applyAlignment="0" applyProtection="0"/>
    <xf numFmtId="0" fontId="73" fillId="42" borderId="62"/>
    <xf numFmtId="0" fontId="2" fillId="0" borderId="21" applyNumberFormat="0" applyFont="0" applyFill="0" applyProtection="0">
      <alignment horizontal="center"/>
    </xf>
    <xf numFmtId="0" fontId="73" fillId="0" borderId="39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235" fontId="2" fillId="0" borderId="58" applyFont="0" applyFill="0" applyBorder="0" applyAlignmen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32" fillId="0" borderId="20">
      <alignment horizontal="left" vertical="center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0" fontId="73" fillId="0" borderId="39"/>
    <xf numFmtId="0" fontId="100" fillId="13" borderId="24" applyNumberFormat="0" applyAlignment="0" applyProtection="0"/>
    <xf numFmtId="0" fontId="32" fillId="0" borderId="20">
      <alignment horizontal="left"/>
    </xf>
    <xf numFmtId="0" fontId="2" fillId="31" borderId="35" applyNumberFormat="0" applyFont="0" applyAlignment="0" applyProtection="0"/>
    <xf numFmtId="0" fontId="73" fillId="0" borderId="39"/>
    <xf numFmtId="0" fontId="2" fillId="0" borderId="21" applyNumberFormat="0">
      <alignment horizontal="center"/>
    </xf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10" fontId="37" fillId="29" borderId="62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54" applyNumberFormat="0"/>
    <xf numFmtId="0" fontId="2" fillId="0" borderId="55" applyNumberFormat="0"/>
    <xf numFmtId="187" fontId="3" fillId="0" borderId="23" applyNumberFormat="0" applyFont="0" applyAlignment="0" applyProtection="0"/>
    <xf numFmtId="0" fontId="73" fillId="42" borderId="21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73" fillId="42" borderId="21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73" fillId="42" borderId="21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243" fontId="123" fillId="0" borderId="0" applyFont="0" applyFill="0" applyBorder="0" applyProtection="0">
      <alignment vertical="top"/>
    </xf>
    <xf numFmtId="0" fontId="2" fillId="5" borderId="45" applyNumberFormat="0" applyProtection="0">
      <alignment horizontal="center" vertical="center"/>
    </xf>
    <xf numFmtId="0" fontId="2" fillId="36" borderId="45" applyNumberFormat="0"/>
    <xf numFmtId="0" fontId="2" fillId="33" borderId="44" applyNumberFormat="0" applyProtection="0">
      <alignment horizontal="center" vertical="center"/>
    </xf>
    <xf numFmtId="0" fontId="2" fillId="0" borderId="51" applyNumberFormat="0"/>
    <xf numFmtId="0" fontId="32" fillId="0" borderId="20">
      <alignment horizontal="left"/>
    </xf>
    <xf numFmtId="0" fontId="2" fillId="0" borderId="54" applyNumberFormat="0"/>
    <xf numFmtId="0" fontId="2" fillId="35" borderId="45" applyNumberFormat="0">
      <alignment horizontal="center" vertical="center"/>
    </xf>
    <xf numFmtId="0" fontId="32" fillId="0" borderId="20">
      <alignment horizontal="left"/>
    </xf>
    <xf numFmtId="235" fontId="2" fillId="0" borderId="3" applyFont="0" applyFill="0" applyBorder="0" applyAlignment="0"/>
    <xf numFmtId="0" fontId="2" fillId="5" borderId="42" applyNumberFormat="0">
      <alignment horizontal="left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4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3" applyNumberFormat="0" applyProtection="0">
      <alignment horizontal="center" vertical="center"/>
    </xf>
    <xf numFmtId="0" fontId="2" fillId="33" borderId="42" applyNumberFormat="0" applyFont="0"/>
    <xf numFmtId="187" fontId="3" fillId="0" borderId="23" applyNumberFormat="0" applyFont="0" applyAlignment="0" applyProtection="0"/>
    <xf numFmtId="0" fontId="2" fillId="36" borderId="45" applyNumberFormat="0">
      <alignment horizontal="center" vertical="center"/>
    </xf>
    <xf numFmtId="0" fontId="2" fillId="5" borderId="44" applyNumberFormat="0" applyProtection="0">
      <alignment horizontal="center" vertical="center"/>
    </xf>
    <xf numFmtId="0" fontId="93" fillId="27" borderId="24" applyNumberFormat="0" applyAlignment="0" applyProtection="0"/>
    <xf numFmtId="10" fontId="37" fillId="5" borderId="21" applyNumberFormat="0" applyBorder="0" applyAlignment="0" applyProtection="0"/>
    <xf numFmtId="0" fontId="2" fillId="5" borderId="44" applyNumberFormat="0">
      <alignment horizontal="center" vertical="center"/>
    </xf>
    <xf numFmtId="230" fontId="2" fillId="0" borderId="46"/>
    <xf numFmtId="0" fontId="2" fillId="33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2" fillId="5" borderId="45" applyNumberFormat="0"/>
    <xf numFmtId="0" fontId="2" fillId="5" borderId="43" applyNumberFormat="0"/>
    <xf numFmtId="0" fontId="2" fillId="5" borderId="45" applyNumberFormat="0"/>
    <xf numFmtId="0" fontId="2" fillId="36" borderId="43" applyNumberForma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10" fontId="37" fillId="5" borderId="21" applyNumberFormat="0" applyBorder="0" applyAlignment="0" applyProtection="0"/>
    <xf numFmtId="0" fontId="79" fillId="33" borderId="35" applyNumberFormat="0" applyAlignment="0" applyProtection="0"/>
    <xf numFmtId="0" fontId="2" fillId="36" borderId="44" applyNumberFormat="0"/>
    <xf numFmtId="0" fontId="2" fillId="5" borderId="45" applyNumberFormat="0"/>
    <xf numFmtId="10" fontId="37" fillId="5" borderId="21" applyNumberFormat="0" applyBorder="0" applyAlignment="0" applyProtection="0"/>
    <xf numFmtId="230" fontId="2" fillId="0" borderId="46"/>
    <xf numFmtId="0" fontId="2" fillId="36" borderId="43" applyNumberFormat="0"/>
    <xf numFmtId="0" fontId="79" fillId="33" borderId="35" applyNumberFormat="0"/>
    <xf numFmtId="0" fontId="2" fillId="33" borderId="42" applyNumberFormat="0" applyFont="0" applyProtection="0">
      <alignment horizontal="left" vertical="center"/>
    </xf>
    <xf numFmtId="0" fontId="2" fillId="5" borderId="43" applyNumberFormat="0"/>
    <xf numFmtId="0" fontId="2" fillId="5" borderId="43" applyNumberFormat="0">
      <alignment horizontal="center" vertical="center"/>
    </xf>
    <xf numFmtId="10" fontId="37" fillId="5" borderId="21" applyNumberFormat="0" applyBorder="0" applyAlignment="0" applyProtection="0"/>
    <xf numFmtId="0" fontId="103" fillId="27" borderId="36" applyNumberFormat="0" applyAlignment="0" applyProtection="0"/>
    <xf numFmtId="10" fontId="37" fillId="5" borderId="21" applyNumberFormat="0" applyBorder="0" applyAlignment="0" applyProtection="0"/>
    <xf numFmtId="0" fontId="2" fillId="5" borderId="42" applyNumberFormat="0">
      <alignment horizontal="left"/>
    </xf>
    <xf numFmtId="0" fontId="32" fillId="0" borderId="20">
      <alignment horizontal="left"/>
    </xf>
    <xf numFmtId="0" fontId="30" fillId="0" borderId="46" applyNumberFormat="0">
      <alignment horizontal="right"/>
    </xf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32" fillId="0" borderId="61">
      <alignment horizontal="left" vertical="center"/>
    </xf>
    <xf numFmtId="0" fontId="2" fillId="5" borderId="43" applyNumberFormat="0"/>
    <xf numFmtId="10" fontId="37" fillId="29" borderId="62" applyNumberFormat="0" applyBorder="0" applyAlignment="0" applyProtection="0"/>
    <xf numFmtId="0" fontId="100" fillId="13" borderId="24" applyNumberFormat="0" applyAlignment="0" applyProtection="0"/>
    <xf numFmtId="0" fontId="2" fillId="5" borderId="42" applyNumberFormat="0" applyFont="0" applyProtection="0">
      <alignment horizontal="left" vertical="center"/>
    </xf>
    <xf numFmtId="0" fontId="2" fillId="36" borderId="44" applyNumberFormat="0"/>
    <xf numFmtId="0" fontId="2" fillId="5" borderId="45" applyNumberFormat="0"/>
    <xf numFmtId="0" fontId="2" fillId="5" borderId="42" applyNumberFormat="0">
      <alignment horizontal="left"/>
    </xf>
    <xf numFmtId="0" fontId="2" fillId="36" borderId="44" applyNumberFormat="0"/>
    <xf numFmtId="0" fontId="2" fillId="5" borderId="4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1" applyNumberFormat="0" applyFont="0" applyFill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2" fillId="0" borderId="55" applyNumberFormat="0"/>
    <xf numFmtId="0" fontId="2" fillId="5" borderId="44" applyNumberFormat="0"/>
    <xf numFmtId="0" fontId="2" fillId="36" borderId="43" applyNumberFormat="0"/>
    <xf numFmtId="0" fontId="2" fillId="36" borderId="42" applyNumberFormat="0"/>
    <xf numFmtId="0" fontId="2" fillId="5" borderId="45" applyNumberFormat="0"/>
    <xf numFmtId="0" fontId="2" fillId="5" borderId="44" applyNumberFormat="0"/>
    <xf numFmtId="0" fontId="2" fillId="5" borderId="43" applyNumberFormat="0"/>
    <xf numFmtId="0" fontId="2" fillId="31" borderId="35" applyNumberFormat="0" applyFont="0" applyAlignment="0" applyProtection="0"/>
    <xf numFmtId="0" fontId="2" fillId="5" borderId="42" applyNumberFormat="0"/>
    <xf numFmtId="0" fontId="103" fillId="27" borderId="36" applyNumberFormat="0" applyAlignment="0" applyProtection="0"/>
    <xf numFmtId="0" fontId="2" fillId="0" borderId="37" applyNumberFormat="0" applyFont="0" applyFill="0" applyAlignment="0" applyProtection="0"/>
    <xf numFmtId="0" fontId="2" fillId="0" borderId="47" applyNumberFormat="0"/>
    <xf numFmtId="0" fontId="2" fillId="0" borderId="53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33" borderId="45" applyNumberFormat="0" applyFont="0"/>
    <xf numFmtId="0" fontId="2" fillId="36" borderId="45" applyNumberFormat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9" fillId="33" borderId="48" applyNumberFormat="0" applyProtection="0">
      <alignment horizontal="right"/>
    </xf>
    <xf numFmtId="0" fontId="79" fillId="33" borderId="46" applyNumberFormat="0" applyProtection="0">
      <alignment horizontal="right"/>
    </xf>
    <xf numFmtId="230" fontId="2" fillId="0" borderId="47" applyFont="0" applyFill="0" applyAlignment="0" applyProtection="0"/>
    <xf numFmtId="230" fontId="2" fillId="0" borderId="46" applyFill="0" applyAlignment="0" applyProtection="0"/>
    <xf numFmtId="0" fontId="2" fillId="33" borderId="43" applyNumberFormat="0" applyProtection="0">
      <alignment horizontal="center" vertical="center"/>
    </xf>
    <xf numFmtId="0" fontId="79" fillId="33" borderId="35" applyNumberFormat="0"/>
    <xf numFmtId="0" fontId="2" fillId="0" borderId="54" applyNumberFormat="0"/>
    <xf numFmtId="0" fontId="2" fillId="0" borderId="53" applyNumberFormat="0"/>
    <xf numFmtId="0" fontId="2" fillId="33" borderId="42" applyNumberFormat="0" applyFont="0" applyProtection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73" fillId="0" borderId="39"/>
    <xf numFmtId="0" fontId="73" fillId="0" borderId="39"/>
    <xf numFmtId="0" fontId="32" fillId="0" borderId="20">
      <alignment horizontal="left"/>
    </xf>
    <xf numFmtId="0" fontId="32" fillId="0" borderId="20">
      <alignment horizontal="left"/>
    </xf>
    <xf numFmtId="0" fontId="76" fillId="0" borderId="40"/>
    <xf numFmtId="0" fontId="32" fillId="0" borderId="20">
      <alignment horizontal="left"/>
    </xf>
    <xf numFmtId="0" fontId="73" fillId="0" borderId="41"/>
    <xf numFmtId="0" fontId="32" fillId="0" borderId="20">
      <alignment horizontal="left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8" fontId="113" fillId="0" borderId="66">
      <protection locked="0"/>
    </xf>
    <xf numFmtId="0" fontId="2" fillId="36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2" applyNumberFormat="0">
      <alignment horizontal="left" vertical="center"/>
    </xf>
    <xf numFmtId="228" fontId="2" fillId="0" borderId="46"/>
    <xf numFmtId="228" fontId="2" fillId="0" borderId="47"/>
    <xf numFmtId="228" fontId="2" fillId="0" borderId="48"/>
    <xf numFmtId="229" fontId="2" fillId="0" borderId="46"/>
    <xf numFmtId="229" fontId="2" fillId="0" borderId="47"/>
    <xf numFmtId="229" fontId="2" fillId="0" borderId="48"/>
    <xf numFmtId="230" fontId="2" fillId="0" borderId="46"/>
    <xf numFmtId="230" fontId="2" fillId="0" borderId="47"/>
    <xf numFmtId="230" fontId="2" fillId="0" borderId="48"/>
    <xf numFmtId="0" fontId="2" fillId="5" borderId="43" applyNumberFormat="0" applyFont="0"/>
    <xf numFmtId="0" fontId="2" fillId="33" borderId="43" applyNumberFormat="0" applyFont="0"/>
    <xf numFmtId="0" fontId="2" fillId="33" borderId="43" applyNumberFormat="0" applyProtection="0">
      <alignment horizontal="center" vertical="center"/>
    </xf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0" fontId="2" fillId="5" borderId="44" applyNumberFormat="0"/>
    <xf numFmtId="0" fontId="2" fillId="0" borderId="52" applyNumberFormat="0" applyFont="0" applyFill="0" applyAlignment="0" applyProtection="0"/>
    <xf numFmtId="0" fontId="2" fillId="33" borderId="45" applyNumberFormat="0" applyFont="0"/>
    <xf numFmtId="0" fontId="2" fillId="0" borderId="51" applyNumberFormat="0"/>
    <xf numFmtId="230" fontId="2" fillId="0" borderId="46"/>
    <xf numFmtId="230" fontId="2" fillId="0" borderId="47"/>
    <xf numFmtId="230" fontId="2" fillId="0" borderId="48"/>
    <xf numFmtId="0" fontId="2" fillId="0" borderId="51" applyNumberFormat="0"/>
    <xf numFmtId="0" fontId="79" fillId="33" borderId="46" applyNumberFormat="0">
      <alignment horizontal="right"/>
    </xf>
    <xf numFmtId="0" fontId="79" fillId="33" borderId="47" applyNumberFormat="0">
      <alignment horizontal="right"/>
    </xf>
    <xf numFmtId="0" fontId="79" fillId="33" borderId="48" applyNumberFormat="0">
      <alignment horizontal="right"/>
    </xf>
    <xf numFmtId="0" fontId="79" fillId="33" borderId="35" applyNumberFormat="0"/>
    <xf numFmtId="0" fontId="2" fillId="0" borderId="38" applyNumberFormat="0" applyFont="0" applyFill="0" applyAlignment="0" applyProtection="0"/>
    <xf numFmtId="0" fontId="30" fillId="0" borderId="48" applyNumberFormat="0" applyFill="0" applyProtection="0">
      <alignment horizontal="right"/>
    </xf>
    <xf numFmtId="0" fontId="2" fillId="0" borderId="51" applyNumberFormat="0"/>
    <xf numFmtId="0" fontId="30" fillId="0" borderId="47" applyNumberFormat="0">
      <alignment horizontal="right"/>
    </xf>
    <xf numFmtId="0" fontId="2" fillId="0" borderId="51" applyNumberFormat="0"/>
    <xf numFmtId="228" fontId="2" fillId="0" borderId="47" applyFont="0" applyFill="0" applyAlignment="0" applyProtection="0"/>
    <xf numFmtId="228" fontId="2" fillId="0" borderId="48" applyFont="0" applyFill="0" applyAlignment="0" applyProtection="0"/>
    <xf numFmtId="229" fontId="2" fillId="0" borderId="46" applyFill="0" applyAlignment="0" applyProtection="0"/>
    <xf numFmtId="229" fontId="2" fillId="0" borderId="47" applyFont="0" applyFill="0" applyAlignment="0" applyProtection="0"/>
    <xf numFmtId="229" fontId="2" fillId="0" borderId="48" applyFont="0" applyFill="0" applyAlignment="0" applyProtection="0"/>
    <xf numFmtId="230" fontId="2" fillId="0" borderId="46" applyFill="0" applyAlignment="0" applyProtection="0"/>
    <xf numFmtId="0" fontId="2" fillId="0" borderId="62" applyNumberFormat="0">
      <alignment horizontal="center"/>
    </xf>
    <xf numFmtId="0" fontId="79" fillId="33" borderId="35" applyNumberFormat="0"/>
    <xf numFmtId="0" fontId="30" fillId="0" borderId="46" applyNumberFormat="0">
      <alignment horizontal="right"/>
    </xf>
    <xf numFmtId="0" fontId="2" fillId="0" borderId="52" applyNumberFormat="0"/>
    <xf numFmtId="0" fontId="2" fillId="0" borderId="53" applyNumberFormat="0"/>
    <xf numFmtId="0" fontId="2" fillId="0" borderId="54" applyNumberFormat="0"/>
    <xf numFmtId="0" fontId="2" fillId="0" borderId="55" applyNumberFormat="0"/>
    <xf numFmtId="0" fontId="2" fillId="35" borderId="45" applyNumberFormat="0" applyFon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0" borderId="51" applyNumberFormat="0"/>
    <xf numFmtId="10" fontId="37" fillId="5" borderId="21" applyNumberFormat="0" applyBorder="0" applyAlignment="0" applyProtection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30" fillId="0" borderId="47" applyNumberFormat="0" applyFill="0" applyProtection="0">
      <alignment horizontal="right"/>
    </xf>
    <xf numFmtId="0" fontId="30" fillId="0" borderId="48" applyNumberFormat="0" applyFill="0" applyProtection="0">
      <alignment horizontal="right"/>
    </xf>
    <xf numFmtId="0" fontId="2" fillId="5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2" applyNumberFormat="0">
      <alignment horizontal="left" vertical="center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230" fontId="2" fillId="0" borderId="46" applyFill="0" applyAlignment="0" applyProtection="0"/>
    <xf numFmtId="230" fontId="2" fillId="0" borderId="47" applyFont="0" applyFill="0" applyAlignment="0" applyProtection="0"/>
    <xf numFmtId="230" fontId="2" fillId="0" borderId="48" applyFont="0" applyFill="0" applyAlignment="0" applyProtection="0"/>
    <xf numFmtId="0" fontId="32" fillId="0" borderId="20">
      <alignment horizontal="left" vertical="center"/>
    </xf>
    <xf numFmtId="0" fontId="2" fillId="33" borderId="42" applyNumberFormat="0" applyFont="0"/>
    <xf numFmtId="0" fontId="2" fillId="36" borderId="45" applyNumberFormat="0"/>
    <xf numFmtId="0" fontId="2" fillId="0" borderId="51" applyNumberFormat="0"/>
    <xf numFmtId="0" fontId="79" fillId="33" borderId="46" applyNumberFormat="0" applyProtection="0">
      <alignment horizontal="right"/>
    </xf>
    <xf numFmtId="0" fontId="79" fillId="33" borderId="47" applyNumberFormat="0" applyProtection="0">
      <alignment horizontal="right"/>
    </xf>
    <xf numFmtId="0" fontId="79" fillId="33" borderId="48" applyNumberFormat="0" applyProtection="0">
      <alignment horizontal="right"/>
    </xf>
    <xf numFmtId="0" fontId="2" fillId="0" borderId="51" applyNumberFormat="0"/>
    <xf numFmtId="0" fontId="2" fillId="0" borderId="62" applyNumberFormat="0" applyFont="0" applyFill="0" applyProtection="0">
      <alignment horizontal="center"/>
    </xf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10" fontId="37" fillId="29" borderId="21" applyNumberFormat="0" applyBorder="0" applyAlignment="0" applyProtection="0"/>
    <xf numFmtId="10" fontId="37" fillId="5" borderId="21" applyNumberFormat="0" applyBorder="0" applyAlignment="0" applyProtection="0"/>
    <xf numFmtId="0" fontId="2" fillId="36" borderId="42" applyNumberFormat="0">
      <alignment horizontal="left"/>
    </xf>
    <xf numFmtId="0" fontId="2" fillId="0" borderId="51" applyNumberFormat="0"/>
    <xf numFmtId="0" fontId="2" fillId="0" borderId="46" applyNumberFormat="0"/>
    <xf numFmtId="0" fontId="2" fillId="0" borderId="47" applyNumberFormat="0"/>
    <xf numFmtId="0" fontId="2" fillId="5" borderId="44" applyNumberFormat="0" applyProtection="0">
      <alignment horizontal="center" vertical="center"/>
    </xf>
    <xf numFmtId="0" fontId="79" fillId="33" borderId="35" applyNumberFormat="0"/>
    <xf numFmtId="238" fontId="4" fillId="4" borderId="21" applyFont="0" applyFill="0" applyBorder="0" applyAlignment="0"/>
    <xf numFmtId="0" fontId="2" fillId="0" borderId="51" applyNumberFormat="0" applyFont="0" applyFill="0" applyAlignment="0" applyProtection="0"/>
    <xf numFmtId="0" fontId="2" fillId="0" borderId="51" applyNumberFormat="0"/>
    <xf numFmtId="0" fontId="2" fillId="0" borderId="52" applyNumberFormat="0"/>
    <xf numFmtId="0" fontId="2" fillId="0" borderId="53" applyNumberFormat="0"/>
    <xf numFmtId="0" fontId="2" fillId="0" borderId="54" applyNumberFormat="0"/>
    <xf numFmtId="0" fontId="2" fillId="0" borderId="55" applyNumberFormat="0"/>
    <xf numFmtId="0" fontId="2" fillId="0" borderId="51" applyNumberFormat="0" applyFont="0" applyFill="0" applyAlignment="0" applyProtection="0"/>
    <xf numFmtId="0" fontId="30" fillId="0" borderId="47" applyNumberFormat="0" applyFill="0" applyProtection="0">
      <alignment horizontal="right"/>
    </xf>
    <xf numFmtId="0" fontId="2" fillId="0" borderId="21" applyNumberFormat="0">
      <alignment horizontal="center"/>
    </xf>
    <xf numFmtId="228" fontId="2" fillId="0" borderId="48" applyFont="0" applyFill="0" applyAlignment="0" applyProtection="0"/>
    <xf numFmtId="0" fontId="2" fillId="0" borderId="51" applyNumberFormat="0" applyFont="0" applyFill="0" applyAlignment="0" applyProtection="0"/>
    <xf numFmtId="0" fontId="2" fillId="5" borderId="43" applyNumberFormat="0">
      <alignment horizontal="center" vertical="center"/>
    </xf>
    <xf numFmtId="0" fontId="76" fillId="0" borderId="40"/>
    <xf numFmtId="0" fontId="2" fillId="0" borderId="51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10" fontId="37" fillId="5" borderId="21" applyNumberFormat="0" applyBorder="0" applyAlignment="0" applyProtection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1" applyNumberFormat="0" applyFont="0" applyFill="0" applyAlignment="0" applyProtection="0"/>
    <xf numFmtId="0" fontId="2" fillId="5" borderId="44" applyNumberFormat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10" fontId="37" fillId="5" borderId="21" applyNumberFormat="0" applyBorder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10" fontId="37" fillId="29" borderId="21" applyNumberFormat="0" applyBorder="0" applyAlignment="0" applyProtection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3" applyNumberFormat="0" applyFont="0"/>
    <xf numFmtId="0" fontId="2" fillId="33" borderId="45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234" fontId="81" fillId="4" borderId="56" applyFont="0" applyFill="0" applyBorder="0" applyAlignment="0"/>
    <xf numFmtId="0" fontId="30" fillId="0" borderId="46" applyNumberFormat="0" applyFill="0" applyProtection="0">
      <alignment horizontal="right"/>
    </xf>
    <xf numFmtId="0" fontId="2" fillId="5" borderId="43" applyNumberFormat="0" applyProtection="0">
      <alignment horizontal="center" vertical="center"/>
    </xf>
    <xf numFmtId="0" fontId="2" fillId="36" borderId="44" applyNumberFormat="0"/>
    <xf numFmtId="10" fontId="37" fillId="5" borderId="21" applyNumberFormat="0" applyBorder="0" applyAlignment="0" applyProtection="0"/>
    <xf numFmtId="0" fontId="73" fillId="0" borderId="41"/>
    <xf numFmtId="0" fontId="105" fillId="0" borderId="57" applyNumberFormat="0" applyFill="0" applyAlignment="0" applyProtection="0"/>
    <xf numFmtId="0" fontId="2" fillId="5" borderId="42" applyNumberFormat="0"/>
    <xf numFmtId="0" fontId="2" fillId="35" borderId="45" applyNumberFormat="0" applyFont="0" applyProtection="0">
      <alignment horizontal="center" vertical="center"/>
    </xf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0" fontId="2" fillId="33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1" borderId="35" applyNumberFormat="0" applyFont="0" applyAlignment="0" applyProtection="0"/>
    <xf numFmtId="235" fontId="2" fillId="0" borderId="3" applyFont="0" applyFill="0" applyBorder="0" applyAlignment="0"/>
    <xf numFmtId="236" fontId="2" fillId="0" borderId="59" applyFont="0" applyFill="0" applyBorder="0" applyAlignment="0"/>
    <xf numFmtId="238" fontId="4" fillId="4" borderId="62" applyFont="0" applyFill="0" applyBorder="0" applyAlignment="0"/>
    <xf numFmtId="0" fontId="2" fillId="33" borderId="43" applyNumberFormat="0" applyProtection="0">
      <alignment horizontal="center" vertical="center"/>
    </xf>
    <xf numFmtId="0" fontId="100" fillId="13" borderId="24" applyNumberFormat="0" applyAlignment="0" applyProtection="0"/>
    <xf numFmtId="0" fontId="2" fillId="0" borderId="21" applyNumberFormat="0">
      <alignment horizontal="center"/>
    </xf>
    <xf numFmtId="187" fontId="3" fillId="0" borderId="23" applyNumberFormat="0" applyFont="0" applyAlignment="0" applyProtection="0"/>
    <xf numFmtId="0" fontId="32" fillId="0" borderId="61">
      <alignment horizontal="left" vertical="center"/>
    </xf>
    <xf numFmtId="0" fontId="30" fillId="0" borderId="48" applyNumberFormat="0" applyFill="0" applyProtection="0">
      <alignment horizontal="right"/>
    </xf>
    <xf numFmtId="0" fontId="2" fillId="0" borderId="51" applyNumberFormat="0" applyFont="0" applyFill="0" applyAlignment="0" applyProtection="0"/>
    <xf numFmtId="0" fontId="2" fillId="36" borderId="43" applyNumberFormat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6" borderId="44" applyNumberFormat="0"/>
    <xf numFmtId="0" fontId="2" fillId="36" borderId="43" applyNumberFormat="0"/>
    <xf numFmtId="0" fontId="2" fillId="36" borderId="42" applyNumberFormat="0">
      <alignment horizontal="left"/>
    </xf>
    <xf numFmtId="0" fontId="2" fillId="0" borderId="51" applyNumberFormat="0" applyFont="0" applyFill="0" applyAlignment="0" applyProtection="0"/>
    <xf numFmtId="0" fontId="30" fillId="0" borderId="47" applyNumberFormat="0" applyFill="0" applyProtection="0">
      <alignment horizontal="right"/>
    </xf>
    <xf numFmtId="0" fontId="2" fillId="5" borderId="44" applyNumberFormat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5" borderId="43" applyNumberFormat="0" applyFont="0"/>
    <xf numFmtId="0" fontId="2" fillId="36" borderId="45" applyNumberFormat="0"/>
    <xf numFmtId="229" fontId="2" fillId="0" borderId="46"/>
    <xf numFmtId="0" fontId="105" fillId="0" borderId="57" applyNumberFormat="0" applyFill="0" applyAlignment="0" applyProtection="0"/>
    <xf numFmtId="0" fontId="73" fillId="42" borderId="62"/>
    <xf numFmtId="0" fontId="2" fillId="5" borderId="44" applyNumberFormat="0" applyProtection="0">
      <alignment horizontal="center" vertical="center"/>
    </xf>
    <xf numFmtId="0" fontId="30" fillId="0" borderId="46" applyNumberFormat="0" applyFill="0" applyProtection="0">
      <alignment horizontal="right"/>
    </xf>
    <xf numFmtId="0" fontId="2" fillId="5" borderId="43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/>
    <xf numFmtId="0" fontId="79" fillId="33" borderId="35" applyNumberFormat="0"/>
    <xf numFmtId="0" fontId="79" fillId="33" borderId="35" applyNumberFormat="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3" fillId="0" borderId="60"/>
    <xf numFmtId="0" fontId="2" fillId="5" borderId="43" applyNumberFormat="0" applyProtection="0">
      <alignment horizontal="center" vertical="center"/>
    </xf>
    <xf numFmtId="0" fontId="2" fillId="5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6" borderId="45" applyNumberFormat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32" fillId="0" borderId="20">
      <alignment horizontal="left"/>
    </xf>
    <xf numFmtId="0" fontId="32" fillId="0" borderId="20">
      <alignment horizontal="left"/>
    </xf>
    <xf numFmtId="0" fontId="2" fillId="5" borderId="45" applyNumberFormat="0">
      <alignment horizontal="center" vertical="center"/>
    </xf>
    <xf numFmtId="0" fontId="2" fillId="0" borderId="51" applyNumberFormat="0" applyFont="0" applyFill="0" applyAlignment="0" applyProtection="0"/>
    <xf numFmtId="0" fontId="30" fillId="0" borderId="46" applyNumberFormat="0" applyFill="0" applyProtection="0">
      <alignment horizontal="right"/>
    </xf>
    <xf numFmtId="229" fontId="2" fillId="0" borderId="46" applyFill="0" applyAlignment="0" applyProtection="0"/>
    <xf numFmtId="0" fontId="2" fillId="33" borderId="44" applyNumberFormat="0" applyProtection="0">
      <alignment horizontal="center" vertical="center"/>
    </xf>
    <xf numFmtId="0" fontId="2" fillId="0" borderId="21" applyNumberFormat="0" applyFont="0" applyFill="0" applyProtection="0">
      <alignment horizontal="center"/>
    </xf>
    <xf numFmtId="0" fontId="100" fillId="13" borderId="24" applyNumberFormat="0" applyAlignment="0" applyProtection="0"/>
    <xf numFmtId="0" fontId="105" fillId="0" borderId="57" applyNumberFormat="0" applyFill="0" applyAlignment="0" applyProtection="0"/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/>
    <xf numFmtId="0" fontId="2" fillId="36" borderId="42" applyNumberFormat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2" fillId="0" borderId="21" applyNumberFormat="0">
      <alignment horizontal="center"/>
    </xf>
    <xf numFmtId="0" fontId="2" fillId="36" borderId="44" applyNumberFormat="0">
      <alignment horizontal="center" vertical="center"/>
    </xf>
    <xf numFmtId="8" fontId="113" fillId="0" borderId="66">
      <protection locked="0"/>
    </xf>
    <xf numFmtId="0" fontId="2" fillId="5" borderId="44" applyNumberFormat="0"/>
    <xf numFmtId="0" fontId="2" fillId="5" borderId="44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4" applyNumberFormat="0" applyProtection="0">
      <alignment horizontal="center" vertical="center"/>
    </xf>
    <xf numFmtId="0" fontId="2" fillId="36" borderId="45" applyNumberFormat="0">
      <alignment horizontal="center" vertical="center"/>
    </xf>
    <xf numFmtId="0" fontId="2" fillId="5" borderId="43" applyNumberFormat="0">
      <alignment horizontal="center" vertical="center"/>
    </xf>
    <xf numFmtId="0" fontId="2" fillId="0" borderId="21" applyNumberFormat="0">
      <alignment horizontal="center"/>
    </xf>
    <xf numFmtId="0" fontId="2" fillId="0" borderId="21" applyNumberFormat="0">
      <alignment horizontal="center"/>
    </xf>
    <xf numFmtId="0" fontId="32" fillId="0" borderId="20">
      <alignment horizontal="left"/>
    </xf>
    <xf numFmtId="0" fontId="79" fillId="33" borderId="47" applyNumberFormat="0">
      <alignment horizontal="right"/>
    </xf>
    <xf numFmtId="0" fontId="2" fillId="36" borderId="44" applyNumberFormat="0"/>
    <xf numFmtId="0" fontId="2" fillId="5" borderId="44" applyNumberFormat="0" applyProtection="0">
      <alignment horizontal="center" vertical="center"/>
    </xf>
    <xf numFmtId="10" fontId="37" fillId="5" borderId="21" applyNumberFormat="0" applyBorder="0" applyAlignment="0" applyProtection="0"/>
    <xf numFmtId="0" fontId="79" fillId="33" borderId="35" applyNumberFormat="0" applyAlignment="0" applyProtection="0"/>
    <xf numFmtId="10" fontId="37" fillId="5" borderId="21" applyNumberFormat="0" applyBorder="0" applyAlignment="0" applyProtection="0"/>
    <xf numFmtId="0" fontId="2" fillId="36" borderId="43" applyNumberFormat="0">
      <alignment horizontal="center" vertical="center"/>
    </xf>
    <xf numFmtId="0" fontId="2" fillId="0" borderId="51" applyNumberFormat="0"/>
    <xf numFmtId="0" fontId="2" fillId="5" borderId="45" applyNumberFormat="0" applyProtection="0">
      <alignment horizontal="center" vertical="center"/>
    </xf>
    <xf numFmtId="0" fontId="2" fillId="5" borderId="45" applyNumberFormat="0"/>
    <xf numFmtId="0" fontId="100" fillId="13" borderId="24" applyNumberFormat="0" applyAlignment="0" applyProtection="0"/>
    <xf numFmtId="0" fontId="2" fillId="5" borderId="44" applyNumberFormat="0" applyProtection="0">
      <alignment horizontal="center" vertical="center"/>
    </xf>
    <xf numFmtId="0" fontId="2" fillId="36" borderId="42" applyNumberFormat="0"/>
    <xf numFmtId="0" fontId="2" fillId="5" borderId="45" applyNumberFormat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2" applyNumberFormat="0" applyFont="0" applyProtection="0">
      <alignment horizontal="left" vertical="center"/>
    </xf>
    <xf numFmtId="0" fontId="2" fillId="5" borderId="43" applyNumberFormat="0">
      <alignment horizontal="center" vertical="center"/>
    </xf>
    <xf numFmtId="235" fontId="2" fillId="0" borderId="3" applyFont="0" applyFill="0" applyBorder="0" applyAlignment="0"/>
    <xf numFmtId="0" fontId="2" fillId="5" borderId="43" applyNumberFormat="0" applyProtection="0">
      <alignment horizontal="center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36" borderId="42" applyNumberFormat="0"/>
    <xf numFmtId="0" fontId="2" fillId="33" borderId="44" applyNumberFormat="0" applyFont="0"/>
    <xf numFmtId="0" fontId="2" fillId="33" borderId="43" applyNumberFormat="0" applyFont="0"/>
    <xf numFmtId="0" fontId="2" fillId="5" borderId="44" applyNumberFormat="0" applyFont="0"/>
    <xf numFmtId="0" fontId="2" fillId="33" borderId="43" applyNumberFormat="0" applyFont="0"/>
    <xf numFmtId="0" fontId="2" fillId="5" borderId="43" applyNumberFormat="0" applyFont="0"/>
    <xf numFmtId="0" fontId="2" fillId="35" borderId="45" applyNumberFormat="0" applyFon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93" fillId="27" borderId="24" applyNumberFormat="0" applyAlignment="0" applyProtection="0"/>
    <xf numFmtId="0" fontId="2" fillId="33" borderId="45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5" applyNumberFormat="0"/>
    <xf numFmtId="0" fontId="2" fillId="36" borderId="43" applyNumberFormat="0"/>
    <xf numFmtId="0" fontId="2" fillId="36" borderId="42" applyNumberFormat="0">
      <alignment horizontal="left"/>
    </xf>
    <xf numFmtId="0" fontId="2" fillId="5" borderId="44" applyNumberFormat="0"/>
    <xf numFmtId="0" fontId="2" fillId="5" borderId="43" applyNumberFormat="0"/>
    <xf numFmtId="0" fontId="2" fillId="36" borderId="45" applyNumberFormat="0"/>
    <xf numFmtId="0" fontId="2" fillId="36" borderId="43" applyNumberFormat="0"/>
    <xf numFmtId="0" fontId="2" fillId="36" borderId="42" applyNumberFormat="0"/>
    <xf numFmtId="0" fontId="2" fillId="5" borderId="44" applyNumberFormat="0"/>
    <xf numFmtId="0" fontId="2" fillId="5" borderId="43" applyNumberFormat="0"/>
    <xf numFmtId="0" fontId="2" fillId="5" borderId="42" applyNumberFormat="0"/>
    <xf numFmtId="0" fontId="2" fillId="33" borderId="45" applyNumberFormat="0" applyFont="0"/>
    <xf numFmtId="0" fontId="2" fillId="33" borderId="44" applyNumberFormat="0" applyFont="0"/>
    <xf numFmtId="0" fontId="2" fillId="33" borderId="43" applyNumberFormat="0" applyFont="0"/>
    <xf numFmtId="0" fontId="2" fillId="33" borderId="42" applyNumberFormat="0" applyFon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0" fontId="2" fillId="5" borderId="42" applyNumberFormat="0" applyFont="0"/>
    <xf numFmtId="0" fontId="2" fillId="0" borderId="47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5" borderId="45" applyNumberFormat="0"/>
    <xf numFmtId="0" fontId="2" fillId="0" borderId="53" applyNumberFormat="0"/>
    <xf numFmtId="0" fontId="2" fillId="0" borderId="52" applyNumberFormat="0"/>
    <xf numFmtId="0" fontId="2" fillId="5" borderId="43" applyNumberFormat="0"/>
    <xf numFmtId="0" fontId="2" fillId="0" borderId="51" applyNumberFormat="0"/>
    <xf numFmtId="0" fontId="2" fillId="5" borderId="42" applyNumberFormat="0">
      <alignment horizontal="left"/>
    </xf>
    <xf numFmtId="0" fontId="2" fillId="36" borderId="45" applyNumberFormat="0"/>
    <xf numFmtId="0" fontId="2" fillId="36" borderId="44" applyNumberFormat="0"/>
    <xf numFmtId="0" fontId="2" fillId="0" borderId="51" applyNumberFormat="0" applyFont="0" applyFill="0" applyAlignment="0" applyProtection="0"/>
    <xf numFmtId="0" fontId="2" fillId="0" borderId="46" applyNumberFormat="0"/>
    <xf numFmtId="0" fontId="2" fillId="33" borderId="44" applyNumberFormat="0" applyFont="0"/>
    <xf numFmtId="0" fontId="2" fillId="33" borderId="42" applyNumberFormat="0" applyFont="0"/>
    <xf numFmtId="0" fontId="2" fillId="5" borderId="45" applyNumberFormat="0" applyFont="0"/>
    <xf numFmtId="0" fontId="30" fillId="0" borderId="46" applyNumberFormat="0" applyFill="0" applyProtection="0">
      <alignment horizontal="right"/>
    </xf>
    <xf numFmtId="0" fontId="79" fillId="33" borderId="48" applyNumberFormat="0" applyProtection="0">
      <alignment horizontal="right"/>
    </xf>
    <xf numFmtId="0" fontId="2" fillId="0" borderId="51" applyNumberFormat="0"/>
    <xf numFmtId="238" fontId="4" fillId="4" borderId="21" applyFont="0" applyFill="0" applyBorder="0" applyAlignment="0"/>
    <xf numFmtId="0" fontId="32" fillId="0" borderId="20">
      <alignment horizontal="left"/>
    </xf>
    <xf numFmtId="0" fontId="79" fillId="33" borderId="47" applyNumberFormat="0" applyProtection="0">
      <alignment horizontal="right"/>
    </xf>
    <xf numFmtId="0" fontId="32" fillId="0" borderId="20">
      <alignment horizontal="left" vertical="center"/>
    </xf>
    <xf numFmtId="0" fontId="2" fillId="0" borderId="51" applyNumberFormat="0"/>
    <xf numFmtId="10" fontId="37" fillId="29" borderId="21" applyNumberFormat="0" applyBorder="0" applyAlignment="0" applyProtection="0"/>
    <xf numFmtId="0" fontId="32" fillId="0" borderId="20">
      <alignment horizontal="left"/>
    </xf>
    <xf numFmtId="0" fontId="100" fillId="13" borderId="24" applyNumberFormat="0" applyAlignment="0" applyProtection="0"/>
    <xf numFmtId="0" fontId="79" fillId="33" borderId="35" applyNumberFormat="0"/>
    <xf numFmtId="0" fontId="79" fillId="33" borderId="35" applyNumberFormat="0" applyAlignment="0" applyProtection="0"/>
    <xf numFmtId="0" fontId="2" fillId="0" borderId="21" applyNumberFormat="0" applyFont="0" applyFill="0" applyProtection="0">
      <alignment horizontal="center"/>
    </xf>
    <xf numFmtId="0" fontId="79" fillId="33" borderId="35" applyNumberFormat="0"/>
    <xf numFmtId="0" fontId="2" fillId="5" borderId="42" applyNumberFormat="0" applyFont="0" applyProtection="0">
      <alignment horizontal="left" vertical="center"/>
    </xf>
    <xf numFmtId="230" fontId="2" fillId="0" borderId="48" applyFont="0" applyFill="0" applyAlignment="0" applyProtection="0"/>
    <xf numFmtId="0" fontId="2" fillId="33" borderId="43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31" borderId="35" applyNumberFormat="0" applyFont="0" applyAlignment="0" applyProtection="0"/>
    <xf numFmtId="10" fontId="37" fillId="29" borderId="21" applyNumberFormat="0" applyBorder="0" applyAlignment="0" applyProtection="0"/>
    <xf numFmtId="0" fontId="2" fillId="0" borderId="55" applyNumberFormat="0"/>
    <xf numFmtId="10" fontId="37" fillId="29" borderId="21" applyNumberFormat="0" applyBorder="0" applyAlignment="0" applyProtection="0"/>
    <xf numFmtId="0" fontId="100" fillId="13" borderId="24" applyNumberFormat="0" applyAlignment="0" applyProtection="0"/>
    <xf numFmtId="0" fontId="2" fillId="0" borderId="52" applyNumberFormat="0"/>
    <xf numFmtId="0" fontId="30" fillId="0" borderId="46" applyNumberFormat="0">
      <alignment horizontal="right"/>
    </xf>
    <xf numFmtId="230" fontId="2" fillId="0" borderId="46" applyFill="0" applyAlignment="0" applyProtection="0"/>
    <xf numFmtId="229" fontId="2" fillId="0" borderId="48" applyFont="0" applyFill="0" applyAlignment="0" applyProtection="0"/>
    <xf numFmtId="229" fontId="2" fillId="0" borderId="47" applyFont="0" applyFill="0" applyAlignment="0" applyProtection="0"/>
    <xf numFmtId="229" fontId="2" fillId="0" borderId="46" applyFill="0" applyAlignment="0" applyProtection="0"/>
    <xf numFmtId="228" fontId="2" fillId="0" borderId="48" applyFont="0" applyFill="0" applyAlignment="0" applyProtection="0"/>
    <xf numFmtId="228" fontId="2" fillId="0" borderId="47" applyFont="0" applyFill="0" applyAlignment="0" applyProtection="0"/>
    <xf numFmtId="0" fontId="2" fillId="0" borderId="51" applyNumberFormat="0"/>
    <xf numFmtId="0" fontId="2" fillId="0" borderId="51" applyNumberFormat="0"/>
    <xf numFmtId="0" fontId="79" fillId="33" borderId="48" applyNumberFormat="0">
      <alignment horizontal="right"/>
    </xf>
    <xf numFmtId="0" fontId="79" fillId="33" borderId="47" applyNumberFormat="0">
      <alignment horizontal="right"/>
    </xf>
    <xf numFmtId="0" fontId="79" fillId="33" borderId="46" applyNumberFormat="0">
      <alignment horizontal="right"/>
    </xf>
    <xf numFmtId="230" fontId="2" fillId="0" borderId="48"/>
    <xf numFmtId="230" fontId="2" fillId="0" borderId="47"/>
    <xf numFmtId="230" fontId="2" fillId="0" borderId="46"/>
    <xf numFmtId="0" fontId="30" fillId="0" borderId="47" applyNumberFormat="0">
      <alignment horizontal="right"/>
    </xf>
    <xf numFmtId="0" fontId="2" fillId="33" borderId="43" applyNumberFormat="0" applyFont="0"/>
    <xf numFmtId="230" fontId="2" fillId="0" borderId="48"/>
    <xf numFmtId="230" fontId="2" fillId="0" borderId="46"/>
    <xf numFmtId="229" fontId="2" fillId="0" borderId="47"/>
    <xf numFmtId="228" fontId="2" fillId="0" borderId="48"/>
    <xf numFmtId="228" fontId="2" fillId="0" borderId="46"/>
    <xf numFmtId="0" fontId="30" fillId="0" borderId="48" applyNumberFormat="0">
      <alignment horizontal="right"/>
    </xf>
    <xf numFmtId="0" fontId="30" fillId="0" borderId="47" applyNumberFormat="0">
      <alignment horizontal="right"/>
    </xf>
    <xf numFmtId="0" fontId="30" fillId="0" borderId="46" applyNumberFormat="0">
      <alignment horizontal="right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36" borderId="42" applyNumberFormat="0">
      <alignment horizontal="left"/>
    </xf>
    <xf numFmtId="187" fontId="3" fillId="0" borderId="23" applyNumberFormat="0" applyFont="0" applyAlignment="0" applyProtection="0"/>
    <xf numFmtId="0" fontId="2" fillId="0" borderId="37" applyNumberFormat="0" applyFont="0" applyFill="0" applyAlignment="0" applyProtection="0"/>
    <xf numFmtId="0" fontId="2" fillId="5" borderId="43" applyNumberFormat="0" applyProtection="0">
      <alignment horizontal="center" vertical="center"/>
    </xf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93" fillId="27" borderId="24" applyNumberFormat="0" applyAlignment="0" applyProtection="0"/>
    <xf numFmtId="10" fontId="37" fillId="29" borderId="62" applyNumberFormat="0" applyBorder="0" applyAlignment="0" applyProtection="0"/>
    <xf numFmtId="0" fontId="100" fillId="13" borderId="24" applyNumberFormat="0" applyAlignment="0" applyProtection="0"/>
    <xf numFmtId="0" fontId="103" fillId="27" borderId="36" applyNumberFormat="0" applyAlignment="0" applyProtection="0"/>
    <xf numFmtId="0" fontId="2" fillId="0" borderId="51" applyNumberFormat="0"/>
    <xf numFmtId="0" fontId="73" fillId="0" borderId="39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0" borderId="62" applyNumberFormat="0">
      <alignment horizontal="center"/>
    </xf>
    <xf numFmtId="0" fontId="2" fillId="0" borderId="54" applyNumberFormat="0"/>
    <xf numFmtId="0" fontId="2" fillId="0" borderId="55" applyNumberFormat="0"/>
    <xf numFmtId="0" fontId="2" fillId="0" borderId="62" applyNumberFormat="0" applyFont="0" applyFill="0" applyProtection="0">
      <alignment horizontal="center"/>
    </xf>
    <xf numFmtId="0" fontId="2" fillId="0" borderId="54" applyNumberFormat="0"/>
    <xf numFmtId="0" fontId="2" fillId="0" borderId="55" applyNumberForma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36" borderId="43" applyNumberFormat="0"/>
    <xf numFmtId="238" fontId="4" fillId="4" borderId="62" applyFont="0" applyFill="0" applyBorder="0" applyAlignment="0"/>
    <xf numFmtId="0" fontId="100" fillId="13" borderId="24" applyNumberFormat="0" applyAlignment="0" applyProtection="0"/>
    <xf numFmtId="187" fontId="3" fillId="0" borderId="23" applyNumberFormat="0" applyFont="0" applyAlignment="0" applyProtection="0"/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238" fontId="4" fillId="4" borderId="62" applyFont="0" applyFill="0" applyBorder="0" applyAlignment="0"/>
    <xf numFmtId="0" fontId="2" fillId="33" borderId="43" applyNumberFormat="0" applyFont="0"/>
    <xf numFmtId="0" fontId="2" fillId="33" borderId="42" applyNumberFormat="0" applyFon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0" fontId="2" fillId="5" borderId="42" applyNumberFormat="0" applyFont="0"/>
    <xf numFmtId="10" fontId="37" fillId="5" borderId="62" applyNumberFormat="0" applyBorder="0" applyAlignment="0" applyProtection="0"/>
    <xf numFmtId="0" fontId="2" fillId="33" borderId="43" applyNumberFormat="0" applyFont="0"/>
    <xf numFmtId="0" fontId="2" fillId="5" borderId="43" applyNumberFormat="0" applyFon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103" fillId="27" borderId="36" applyNumberFormat="0" applyAlignment="0" applyProtection="0"/>
    <xf numFmtId="0" fontId="100" fillId="13" borderId="24" applyNumberFormat="0" applyAlignment="0" applyProtection="0"/>
    <xf numFmtId="0" fontId="93" fillId="27" borderId="24" applyNumberFormat="0" applyAlignment="0" applyProtection="0"/>
    <xf numFmtId="187" fontId="3" fillId="0" borderId="23" applyNumberFormat="0" applyFont="0" applyAlignment="0" applyProtection="0"/>
    <xf numFmtId="0" fontId="79" fillId="33" borderId="35" applyNumberFormat="0"/>
    <xf numFmtId="0" fontId="2" fillId="0" borderId="54" applyNumberFormat="0"/>
    <xf numFmtId="0" fontId="2" fillId="0" borderId="54" applyNumberFormat="0"/>
    <xf numFmtId="0" fontId="93" fillId="27" borderId="24" applyNumberFormat="0" applyAlignment="0" applyProtection="0"/>
    <xf numFmtId="0" fontId="2" fillId="0" borderId="62" applyNumberFormat="0" applyFont="0" applyFill="0" applyProtection="0">
      <alignment horizontal="center"/>
    </xf>
    <xf numFmtId="0" fontId="2" fillId="0" borderId="55" applyNumberFormat="0"/>
    <xf numFmtId="0" fontId="2" fillId="0" borderId="54" applyNumberFormat="0"/>
    <xf numFmtId="0" fontId="32" fillId="0" borderId="61">
      <alignment horizontal="left"/>
    </xf>
    <xf numFmtId="187" fontId="3" fillId="0" borderId="23" applyNumberFormat="0" applyFont="0" applyAlignment="0" applyProtection="0"/>
    <xf numFmtId="235" fontId="2" fillId="0" borderId="3" applyFont="0" applyFill="0" applyBorder="0" applyAlignment="0"/>
    <xf numFmtId="10" fontId="37" fillId="29" borderId="62" applyNumberFormat="0" applyBorder="0" applyAlignment="0" applyProtection="0"/>
    <xf numFmtId="0" fontId="32" fillId="0" borderId="61">
      <alignment horizontal="left"/>
    </xf>
    <xf numFmtId="10" fontId="37" fillId="29" borderId="62" applyNumberFormat="0" applyBorder="0" applyAlignment="0" applyProtection="0"/>
    <xf numFmtId="0" fontId="32" fillId="0" borderId="61">
      <alignment horizontal="left" vertical="center"/>
    </xf>
    <xf numFmtId="0" fontId="73" fillId="0" borderId="39"/>
    <xf numFmtId="0" fontId="103" fillId="27" borderId="36" applyNumberFormat="0" applyAlignment="0" applyProtection="0"/>
    <xf numFmtId="0" fontId="2" fillId="0" borderId="55" applyNumberFormat="0" applyFont="0" applyFill="0" applyAlignment="0" applyProtection="0"/>
    <xf numFmtId="10" fontId="37" fillId="29" borderId="62" applyNumberFormat="0" applyBorder="0" applyAlignment="0" applyProtection="0"/>
    <xf numFmtId="0" fontId="100" fillId="13" borderId="24" applyNumberFormat="0" applyAlignment="0" applyProtection="0"/>
    <xf numFmtId="0" fontId="2" fillId="0" borderId="54" applyNumberFormat="0"/>
    <xf numFmtId="0" fontId="32" fillId="0" borderId="61">
      <alignment horizontal="left"/>
    </xf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31" borderId="35" applyNumberFormat="0" applyFont="0" applyAlignment="0" applyProtection="0"/>
    <xf numFmtId="0" fontId="103" fillId="27" borderId="36" applyNumberFormat="0" applyAlignment="0" applyProtection="0"/>
    <xf numFmtId="0" fontId="2" fillId="0" borderId="37" applyNumberFormat="0" applyFont="0" applyFill="0" applyAlignment="0" applyProtection="0"/>
    <xf numFmtId="0" fontId="2" fillId="0" borderId="38" applyNumberFormat="0" applyFont="0" applyFill="0" applyAlignment="0" applyProtection="0"/>
    <xf numFmtId="0" fontId="79" fillId="33" borderId="35" applyNumberFormat="0" applyAlignment="0" applyProtection="0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105" fillId="0" borderId="57" applyNumberFormat="0" applyFill="0" applyAlignment="0" applyProtection="0"/>
    <xf numFmtId="0" fontId="2" fillId="36" borderId="44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5" applyNumberForma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235" fontId="2" fillId="0" borderId="3" applyFont="0" applyFill="0" applyBorder="0" applyAlignment="0"/>
    <xf numFmtId="0" fontId="2" fillId="0" borderId="54" applyNumberFormat="0" applyFont="0" applyFill="0" applyAlignment="0" applyProtection="0"/>
    <xf numFmtId="0" fontId="2" fillId="0" borderId="62" applyNumberFormat="0" applyFont="0" applyFill="0" applyProtection="0">
      <alignment horizontal="center"/>
    </xf>
    <xf numFmtId="187" fontId="3" fillId="0" borderId="23" applyNumberFormat="0" applyFont="0" applyAlignment="0" applyProtection="0"/>
    <xf numFmtId="0" fontId="32" fillId="0" borderId="61">
      <alignment horizontal="left"/>
    </xf>
    <xf numFmtId="238" fontId="4" fillId="4" borderId="62" applyFont="0" applyFill="0" applyBorder="0" applyAlignment="0"/>
    <xf numFmtId="238" fontId="4" fillId="4" borderId="62" applyFont="0" applyFill="0" applyBorder="0" applyAlignment="0"/>
    <xf numFmtId="0" fontId="73" fillId="0" borderId="39"/>
    <xf numFmtId="0" fontId="2" fillId="0" borderId="62" applyNumberFormat="0" applyFont="0" applyFill="0" applyProtection="0">
      <alignment horizontal="center"/>
    </xf>
    <xf numFmtId="0" fontId="2" fillId="0" borderId="37" applyNumberFormat="0" applyFont="0" applyFill="0" applyAlignment="0" applyProtection="0"/>
    <xf numFmtId="0" fontId="79" fillId="33" borderId="35" applyNumberFormat="0"/>
    <xf numFmtId="10" fontId="37" fillId="5" borderId="62" applyNumberFormat="0" applyBorder="0" applyAlignment="0" applyProtection="0"/>
    <xf numFmtId="0" fontId="79" fillId="33" borderId="35" applyNumberFormat="0" applyAlignment="0" applyProtection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79" fillId="33" borderId="35" applyNumberFormat="0"/>
    <xf numFmtId="0" fontId="2" fillId="0" borderId="62" applyNumberFormat="0">
      <alignment horizontal="center"/>
    </xf>
    <xf numFmtId="0" fontId="2" fillId="0" borderId="55" applyNumberFormat="0"/>
    <xf numFmtId="0" fontId="2" fillId="0" borderId="54" applyNumberFormat="0"/>
    <xf numFmtId="0" fontId="79" fillId="33" borderId="35" applyNumberFormat="0"/>
    <xf numFmtId="0" fontId="73" fillId="0" borderId="39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5" applyNumberFormat="0"/>
    <xf numFmtId="0" fontId="2" fillId="0" borderId="62" applyNumberFormat="0" applyFont="0" applyFill="0" applyProtection="0">
      <alignment horizontal="center"/>
    </xf>
    <xf numFmtId="0" fontId="79" fillId="33" borderId="35" applyNumberFormat="0"/>
    <xf numFmtId="0" fontId="79" fillId="33" borderId="35" applyNumberFormat="0"/>
    <xf numFmtId="0" fontId="73" fillId="0" borderId="39"/>
    <xf numFmtId="0" fontId="103" fillId="27" borderId="36" applyNumberFormat="0" applyAlignment="0" applyProtection="0"/>
    <xf numFmtId="0" fontId="2" fillId="0" borderId="38" applyNumberFormat="0" applyFont="0" applyFill="0" applyAlignment="0" applyProtection="0"/>
    <xf numFmtId="0" fontId="79" fillId="33" borderId="35" applyNumberFormat="0"/>
    <xf numFmtId="0" fontId="2" fillId="0" borderId="62" applyNumberFormat="0" applyFont="0" applyFill="0" applyProtection="0">
      <alignment horizontal="center"/>
    </xf>
    <xf numFmtId="0" fontId="2" fillId="33" borderId="43" applyNumberFormat="0" applyFont="0"/>
    <xf numFmtId="0" fontId="2" fillId="5" borderId="43" applyNumberFormat="0" applyFont="0"/>
    <xf numFmtId="0" fontId="2" fillId="0" borderId="62" applyNumberFormat="0">
      <alignment horizontal="center"/>
    </xf>
    <xf numFmtId="0" fontId="79" fillId="33" borderId="35" applyNumberFormat="0"/>
    <xf numFmtId="0" fontId="79" fillId="33" borderId="35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4" applyNumberFormat="0"/>
    <xf numFmtId="0" fontId="2" fillId="0" borderId="62" applyNumberFormat="0">
      <alignment horizontal="center"/>
    </xf>
    <xf numFmtId="0" fontId="2" fillId="0" borderId="62" applyNumberFormat="0">
      <alignment horizontal="center"/>
    </xf>
    <xf numFmtId="0" fontId="2" fillId="0" borderId="62" applyNumberFormat="0">
      <alignment horizontal="center"/>
    </xf>
    <xf numFmtId="0" fontId="79" fillId="33" borderId="35" applyNumberFormat="0" applyAlignment="0" applyProtection="0"/>
    <xf numFmtId="0" fontId="79" fillId="33" borderId="35" applyNumberForma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79" fillId="33" borderId="35" applyNumberFormat="0"/>
    <xf numFmtId="0" fontId="2" fillId="0" borderId="62" applyNumberFormat="0" applyFont="0" applyFill="0" applyProtection="0">
      <alignment horizontal="center"/>
    </xf>
    <xf numFmtId="0" fontId="79" fillId="33" borderId="35" applyNumberFormat="0" applyAlignment="0" applyProtection="0"/>
    <xf numFmtId="0" fontId="79" fillId="33" borderId="35" applyNumberFormat="0"/>
    <xf numFmtId="0" fontId="2" fillId="0" borderId="62" applyNumberFormat="0">
      <alignment horizontal="center"/>
    </xf>
    <xf numFmtId="0" fontId="79" fillId="33" borderId="35" applyNumberFormat="0" applyAlignment="0" applyProtection="0"/>
    <xf numFmtId="0" fontId="32" fillId="0" borderId="61">
      <alignment horizontal="left"/>
    </xf>
    <xf numFmtId="0" fontId="32" fillId="0" borderId="61">
      <alignment horizontal="left" vertical="center"/>
    </xf>
    <xf numFmtId="10" fontId="37" fillId="5" borderId="62" applyNumberFormat="0" applyBorder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2" fillId="0" borderId="38" applyNumberFormat="0" applyFont="0" applyFill="0" applyAlignment="0" applyProtection="0"/>
    <xf numFmtId="0" fontId="2" fillId="0" borderId="37" applyNumberFormat="0" applyFont="0" applyFill="0" applyAlignment="0" applyProtection="0"/>
    <xf numFmtId="0" fontId="103" fillId="27" borderId="36" applyNumberFormat="0" applyAlignment="0" applyProtection="0"/>
    <xf numFmtId="0" fontId="2" fillId="0" borderId="54" applyNumberFormat="0" applyFont="0" applyFill="0" applyAlignment="0" applyProtection="0"/>
    <xf numFmtId="0" fontId="2" fillId="31" borderId="35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238" fontId="4" fillId="4" borderId="62" applyFont="0" applyFill="0" applyBorder="0" applyAlignment="0"/>
    <xf numFmtId="0" fontId="32" fillId="0" borderId="61">
      <alignment horizontal="left"/>
    </xf>
    <xf numFmtId="187" fontId="3" fillId="0" borderId="23" applyNumberFormat="0" applyFont="0" applyAlignment="0" applyProtection="0"/>
    <xf numFmtId="0" fontId="100" fillId="13" borderId="24" applyNumberFormat="0" applyAlignment="0" applyProtection="0"/>
    <xf numFmtId="0" fontId="32" fillId="0" borderId="61">
      <alignment horizontal="left"/>
    </xf>
    <xf numFmtId="10" fontId="37" fillId="29" borderId="62" applyNumberFormat="0" applyBorder="0" applyAlignment="0" applyProtection="0"/>
    <xf numFmtId="0" fontId="2" fillId="0" borderId="54" applyNumberFormat="0"/>
    <xf numFmtId="0" fontId="2" fillId="0" borderId="55" applyNumberFormat="0"/>
    <xf numFmtId="0" fontId="32" fillId="0" borderId="61">
      <alignment horizontal="left" vertical="center"/>
    </xf>
    <xf numFmtId="187" fontId="3" fillId="0" borderId="23" applyNumberFormat="0" applyFont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/>
    <xf numFmtId="187" fontId="3" fillId="0" borderId="23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62" applyNumberFormat="0">
      <alignment horizontal="center"/>
    </xf>
    <xf numFmtId="10" fontId="37" fillId="5" borderId="62" applyNumberFormat="0" applyBorder="0" applyAlignment="0" applyProtection="0"/>
    <xf numFmtId="0" fontId="2" fillId="0" borderId="55" applyNumberFormat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73" fillId="0" borderId="39"/>
    <xf numFmtId="238" fontId="4" fillId="4" borderId="62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0" fontId="73" fillId="0" borderId="39"/>
    <xf numFmtId="0" fontId="32" fillId="0" borderId="61">
      <alignment horizontal="left"/>
    </xf>
    <xf numFmtId="0" fontId="32" fillId="0" borderId="61">
      <alignment horizontal="left"/>
    </xf>
    <xf numFmtId="10" fontId="37" fillId="29" borderId="62" applyNumberFormat="0" applyBorder="0" applyAlignment="0" applyProtection="0"/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0" borderId="54" applyNumberFormat="0"/>
    <xf numFmtId="0" fontId="32" fillId="0" borderId="61">
      <alignment horizontal="left"/>
    </xf>
    <xf numFmtId="0" fontId="32" fillId="0" borderId="61">
      <alignment horizontal="left"/>
    </xf>
    <xf numFmtId="0" fontId="2" fillId="33" borderId="44" applyNumberFormat="0" applyFont="0"/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73" fillId="42" borderId="62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62" applyNumberFormat="0" applyFont="0" applyFill="0" applyProtection="0">
      <alignment horizontal="center"/>
    </xf>
    <xf numFmtId="0" fontId="73" fillId="0" borderId="39"/>
    <xf numFmtId="0" fontId="2" fillId="0" borderId="55" applyNumberFormat="0" applyFont="0" applyFill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 vertical="center"/>
    </xf>
    <xf numFmtId="0" fontId="2" fillId="0" borderId="54" applyNumberFormat="0" applyFont="0" applyFill="0" applyAlignment="0" applyProtection="0"/>
    <xf numFmtId="0" fontId="32" fillId="0" borderId="61">
      <alignment horizontal="left" vertical="center"/>
    </xf>
    <xf numFmtId="0" fontId="2" fillId="0" borderId="54" applyNumberFormat="0" applyFont="0" applyFill="0" applyAlignment="0" applyProtection="0"/>
    <xf numFmtId="0" fontId="32" fillId="0" borderId="61">
      <alignment horizontal="left"/>
    </xf>
    <xf numFmtId="0" fontId="73" fillId="0" borderId="39"/>
    <xf numFmtId="238" fontId="4" fillId="4" borderId="62" applyFont="0" applyFill="0" applyBorder="0" applyAlignment="0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100" fillId="13" borderId="24" applyNumberFormat="0" applyAlignment="0" applyProtection="0"/>
    <xf numFmtId="0" fontId="73" fillId="0" borderId="39"/>
    <xf numFmtId="187" fontId="3" fillId="0" borderId="23" applyNumberFormat="0" applyFont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87" fontId="3" fillId="0" borderId="23" applyNumberFormat="0" applyFont="0" applyAlignment="0" applyProtection="0"/>
    <xf numFmtId="238" fontId="4" fillId="4" borderId="62" applyFont="0" applyFill="0" applyBorder="0" applyAlignment="0"/>
    <xf numFmtId="0" fontId="73" fillId="42" borderId="62"/>
    <xf numFmtId="0" fontId="2" fillId="0" borderId="55" applyNumberFormat="0"/>
    <xf numFmtId="0" fontId="32" fillId="0" borderId="61">
      <alignment horizontal="left"/>
    </xf>
    <xf numFmtId="0" fontId="32" fillId="0" borderId="61">
      <alignment horizontal="left"/>
    </xf>
    <xf numFmtId="238" fontId="4" fillId="4" borderId="62" applyFont="0" applyFill="0" applyBorder="0" applyAlignment="0"/>
    <xf numFmtId="0" fontId="2" fillId="0" borderId="54" applyNumberFormat="0"/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3" borderId="45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>
      <alignment horizontal="left"/>
    </xf>
    <xf numFmtId="0" fontId="2" fillId="5" borderId="45" applyNumberFormat="0"/>
    <xf numFmtId="0" fontId="2" fillId="5" borderId="44" applyNumberFormat="0"/>
    <xf numFmtId="0" fontId="2" fillId="5" borderId="43" applyNumberFormat="0"/>
    <xf numFmtId="0" fontId="2" fillId="5" borderId="42" applyNumberFormat="0">
      <alignment horizontal="left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/>
    <xf numFmtId="0" fontId="2" fillId="5" borderId="44" applyNumberFormat="0"/>
    <xf numFmtId="0" fontId="2" fillId="5" borderId="43" applyNumberFormat="0"/>
    <xf numFmtId="0" fontId="2" fillId="5" borderId="42" applyNumberFormat="0"/>
    <xf numFmtId="0" fontId="2" fillId="33" borderId="45" applyNumberFormat="0" applyFont="0"/>
    <xf numFmtId="0" fontId="2" fillId="33" borderId="44" applyNumberFormat="0" applyFont="0"/>
    <xf numFmtId="0" fontId="2" fillId="33" borderId="43" applyNumberFormat="0" applyFont="0"/>
    <xf numFmtId="0" fontId="2" fillId="33" borderId="42" applyNumberFormat="0" applyFont="0"/>
    <xf numFmtId="0" fontId="30" fillId="0" borderId="48" applyNumberFormat="0">
      <alignment horizontal="right"/>
    </xf>
    <xf numFmtId="0" fontId="30" fillId="0" borderId="46" applyNumberFormat="0">
      <alignment horizontal="right"/>
    </xf>
    <xf numFmtId="0" fontId="2" fillId="5" borderId="43" applyNumberFormat="0" applyFont="0"/>
    <xf numFmtId="230" fontId="2" fillId="0" borderId="47"/>
    <xf numFmtId="229" fontId="2" fillId="0" borderId="48"/>
    <xf numFmtId="229" fontId="2" fillId="0" borderId="46"/>
    <xf numFmtId="228" fontId="2" fillId="0" borderId="47"/>
    <xf numFmtId="0" fontId="2" fillId="5" borderId="42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93" fillId="27" borderId="24" applyNumberFormat="0" applyAlignment="0" applyProtection="0"/>
    <xf numFmtId="187" fontId="3" fillId="0" borderId="23" applyNumberFormat="0" applyFont="0" applyAlignment="0" applyProtection="0"/>
    <xf numFmtId="0" fontId="2" fillId="0" borderId="54" applyNumberFormat="0"/>
    <xf numFmtId="0" fontId="2" fillId="0" borderId="54" applyNumberFormat="0"/>
    <xf numFmtId="235" fontId="2" fillId="0" borderId="3" applyFont="0" applyFill="0" applyBorder="0" applyAlignment="0"/>
    <xf numFmtId="0" fontId="32" fillId="0" borderId="61">
      <alignment horizontal="left" vertical="center"/>
    </xf>
    <xf numFmtId="0" fontId="32" fillId="0" borderId="61">
      <alignment horizontal="left"/>
    </xf>
    <xf numFmtId="0" fontId="2" fillId="0" borderId="52" applyNumberFormat="0" applyFont="0" applyFill="0" applyAlignment="0" applyProtection="0"/>
    <xf numFmtId="0" fontId="79" fillId="33" borderId="35" applyNumberFormat="0" applyAlignment="0" applyProtection="0"/>
    <xf numFmtId="10" fontId="37" fillId="5" borderId="62" applyNumberFormat="0" applyBorder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10" fontId="37" fillId="29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2" fillId="0" borderId="55" applyNumberFormat="0"/>
    <xf numFmtId="0" fontId="2" fillId="0" borderId="54" applyNumberFormat="0"/>
    <xf numFmtId="0" fontId="32" fillId="0" borderId="61">
      <alignment horizontal="left"/>
    </xf>
    <xf numFmtId="0" fontId="2" fillId="0" borderId="54" applyNumberFormat="0"/>
    <xf numFmtId="0" fontId="32" fillId="0" borderId="61">
      <alignment horizontal="left" vertical="center"/>
    </xf>
    <xf numFmtId="10" fontId="37" fillId="29" borderId="62" applyNumberFormat="0" applyBorder="0" applyAlignment="0" applyProtection="0"/>
    <xf numFmtId="0" fontId="93" fillId="27" borderId="24" applyNumberForma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54" applyNumberFormat="0" applyFont="0" applyFill="0" applyAlignment="0" applyProtection="0"/>
    <xf numFmtId="0" fontId="100" fillId="13" borderId="24" applyNumberFormat="0" applyAlignment="0" applyProtection="0"/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87" fontId="3" fillId="0" borderId="23" applyNumberFormat="0" applyFont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33" borderId="45" applyNumberFormat="0" applyFont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100" fillId="13" borderId="24" applyNumberFormat="0" applyAlignment="0" applyProtection="0"/>
    <xf numFmtId="0" fontId="73" fillId="42" borderId="62"/>
    <xf numFmtId="0" fontId="2" fillId="0" borderId="62" applyNumberFormat="0" applyFont="0" applyFill="0" applyProtection="0">
      <alignment horizontal="center"/>
    </xf>
    <xf numFmtId="0" fontId="73" fillId="0" borderId="39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235" fontId="2" fillId="0" borderId="3" applyFont="0" applyFill="0" applyBorder="0" applyAlignmen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32" fillId="0" borderId="61">
      <alignment horizontal="left" vertical="center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0" fontId="73" fillId="0" borderId="39"/>
    <xf numFmtId="0" fontId="100" fillId="13" borderId="24" applyNumberFormat="0" applyAlignment="0" applyProtection="0"/>
    <xf numFmtId="0" fontId="32" fillId="0" borderId="61">
      <alignment horizontal="left"/>
    </xf>
    <xf numFmtId="0" fontId="2" fillId="31" borderId="35" applyNumberFormat="0" applyFont="0" applyAlignment="0" applyProtection="0"/>
    <xf numFmtId="0" fontId="73" fillId="0" borderId="39"/>
    <xf numFmtId="0" fontId="2" fillId="0" borderId="62" applyNumberFormat="0">
      <alignment horizontal="center"/>
    </xf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10" fontId="37" fillId="29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4" applyNumberFormat="0"/>
    <xf numFmtId="0" fontId="2" fillId="0" borderId="55" applyNumberFormat="0"/>
    <xf numFmtId="187" fontId="3" fillId="0" borderId="23" applyNumberFormat="0" applyFont="0" applyAlignment="0" applyProtection="0"/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87" fontId="3" fillId="0" borderId="23" applyNumberFormat="0" applyFont="0" applyAlignment="0" applyProtection="0"/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87" fontId="3" fillId="0" borderId="23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87" fontId="3" fillId="0" borderId="23" applyNumberFormat="0" applyFont="0" applyAlignment="0" applyProtection="0"/>
    <xf numFmtId="0" fontId="73" fillId="42" borderId="62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0" fontId="2" fillId="5" borderId="42" applyNumberFormat="0" applyFont="0" applyProtection="0">
      <alignment horizontal="left" vertical="center"/>
    </xf>
    <xf numFmtId="243" fontId="123" fillId="0" borderId="0" applyFont="0" applyFill="0" applyBorder="0" applyProtection="0">
      <alignment vertical="top"/>
    </xf>
    <xf numFmtId="244" fontId="123" fillId="0" borderId="0" applyFont="0" applyFill="0" applyBorder="0" applyProtection="0">
      <alignment vertical="top"/>
    </xf>
    <xf numFmtId="0" fontId="27" fillId="0" borderId="5" applyNumberFormat="0" applyFont="0" applyFill="0" applyAlignment="0" applyProtection="0"/>
    <xf numFmtId="0" fontId="93" fillId="27" borderId="24" applyNumberFormat="0" applyAlignment="0" applyProtection="0"/>
    <xf numFmtId="0" fontId="100" fillId="13" borderId="24" applyNumberFormat="0" applyAlignment="0" applyProtection="0"/>
    <xf numFmtId="0" fontId="2" fillId="31" borderId="35" applyNumberFormat="0" applyFont="0" applyAlignment="0" applyProtection="0"/>
    <xf numFmtId="0" fontId="103" fillId="27" borderId="36" applyNumberFormat="0" applyAlignment="0" applyProtection="0"/>
    <xf numFmtId="0" fontId="2" fillId="0" borderId="37" applyNumberFormat="0" applyFont="0" applyFill="0" applyAlignment="0" applyProtection="0"/>
    <xf numFmtId="224" fontId="52" fillId="0" borderId="5" applyBorder="0"/>
    <xf numFmtId="0" fontId="44" fillId="0" borderId="5">
      <alignment horizontal="center"/>
    </xf>
    <xf numFmtId="0" fontId="76" fillId="0" borderId="40"/>
    <xf numFmtId="0" fontId="73" fillId="0" borderId="41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28" fontId="2" fillId="0" borderId="46"/>
    <xf numFmtId="228" fontId="2" fillId="0" borderId="47"/>
    <xf numFmtId="228" fontId="2" fillId="0" borderId="48"/>
    <xf numFmtId="229" fontId="2" fillId="0" borderId="46"/>
    <xf numFmtId="229" fontId="2" fillId="0" borderId="47"/>
    <xf numFmtId="229" fontId="2" fillId="0" borderId="48"/>
    <xf numFmtId="230" fontId="2" fillId="0" borderId="46"/>
    <xf numFmtId="230" fontId="2" fillId="0" borderId="47"/>
    <xf numFmtId="230" fontId="2" fillId="0" borderId="48"/>
    <xf numFmtId="0" fontId="2" fillId="5" borderId="43" applyNumberFormat="0" applyFont="0"/>
    <xf numFmtId="0" fontId="2" fillId="33" borderId="43" applyNumberFormat="0" applyFont="0"/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30" fontId="2" fillId="0" borderId="46"/>
    <xf numFmtId="230" fontId="2" fillId="0" borderId="47"/>
    <xf numFmtId="230" fontId="2" fillId="0" borderId="48"/>
    <xf numFmtId="0" fontId="79" fillId="33" borderId="46" applyNumberFormat="0">
      <alignment horizontal="right"/>
    </xf>
    <xf numFmtId="0" fontId="79" fillId="33" borderId="47" applyNumberFormat="0">
      <alignment horizontal="right"/>
    </xf>
    <xf numFmtId="0" fontId="79" fillId="33" borderId="48" applyNumberFormat="0">
      <alignment horizontal="right"/>
    </xf>
    <xf numFmtId="0" fontId="79" fillId="33" borderId="35" applyNumberFormat="0"/>
    <xf numFmtId="0" fontId="2" fillId="0" borderId="51" applyNumberFormat="0"/>
    <xf numFmtId="0" fontId="2" fillId="0" borderId="51" applyNumberFormat="0"/>
    <xf numFmtId="228" fontId="2" fillId="0" borderId="47" applyFont="0" applyFill="0" applyAlignment="0" applyProtection="0"/>
    <xf numFmtId="228" fontId="2" fillId="0" borderId="48" applyFont="0" applyFill="0" applyAlignment="0" applyProtection="0"/>
    <xf numFmtId="229" fontId="2" fillId="0" borderId="46" applyFill="0" applyAlignment="0" applyProtection="0"/>
    <xf numFmtId="229" fontId="2" fillId="0" borderId="47" applyFont="0" applyFill="0" applyAlignment="0" applyProtection="0"/>
    <xf numFmtId="229" fontId="2" fillId="0" borderId="48" applyFont="0" applyFill="0" applyAlignment="0" applyProtection="0"/>
    <xf numFmtId="230" fontId="2" fillId="0" borderId="46" applyFill="0" applyAlignment="0" applyProtection="0"/>
    <xf numFmtId="0" fontId="79" fillId="33" borderId="35" applyNumberFormat="0"/>
    <xf numFmtId="0" fontId="30" fillId="0" borderId="46" applyNumberFormat="0">
      <alignment horizontal="right"/>
    </xf>
    <xf numFmtId="0" fontId="2" fillId="0" borderId="52" applyNumberFormat="0"/>
    <xf numFmtId="0" fontId="2" fillId="0" borderId="53" applyNumberFormat="0"/>
    <xf numFmtId="0" fontId="2" fillId="0" borderId="51" applyNumberFormat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30" fillId="0" borderId="47" applyNumberFormat="0" applyFill="0" applyProtection="0">
      <alignment horizontal="right"/>
    </xf>
    <xf numFmtId="0" fontId="30" fillId="0" borderId="48" applyNumberFormat="0" applyFill="0" applyProtection="0">
      <alignment horizontal="right"/>
    </xf>
    <xf numFmtId="230" fontId="2" fillId="0" borderId="46" applyFill="0" applyAlignment="0" applyProtection="0"/>
    <xf numFmtId="230" fontId="2" fillId="0" borderId="47" applyFont="0" applyFill="0" applyAlignment="0" applyProtection="0"/>
    <xf numFmtId="230" fontId="2" fillId="0" borderId="48" applyFont="0" applyFill="0" applyAlignment="0" applyProtection="0"/>
    <xf numFmtId="0" fontId="2" fillId="0" borderId="51" applyNumberFormat="0"/>
    <xf numFmtId="0" fontId="79" fillId="33" borderId="46" applyNumberFormat="0" applyProtection="0">
      <alignment horizontal="right"/>
    </xf>
    <xf numFmtId="0" fontId="79" fillId="33" borderId="47" applyNumberFormat="0" applyProtection="0">
      <alignment horizontal="right"/>
    </xf>
    <xf numFmtId="0" fontId="79" fillId="33" borderId="48" applyNumberFormat="0" applyProtection="0">
      <alignment horizontal="right"/>
    </xf>
    <xf numFmtId="0" fontId="2" fillId="0" borderId="51" applyNumberFormat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2" fillId="0" borderId="51" applyNumberFormat="0"/>
    <xf numFmtId="0" fontId="2" fillId="0" borderId="46" applyNumberFormat="0"/>
    <xf numFmtId="0" fontId="2" fillId="0" borderId="47" applyNumberFormat="0"/>
    <xf numFmtId="0" fontId="2" fillId="0" borderId="51" applyNumberFormat="0" applyFont="0" applyFill="0" applyAlignment="0" applyProtection="0"/>
    <xf numFmtId="0" fontId="2" fillId="0" borderId="51" applyNumberFormat="0"/>
    <xf numFmtId="0" fontId="2" fillId="0" borderId="52" applyNumberFormat="0"/>
    <xf numFmtId="0" fontId="2" fillId="0" borderId="53" applyNumberFormat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1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73" fillId="0" borderId="41"/>
    <xf numFmtId="0" fontId="105" fillId="0" borderId="57" applyNumberFormat="0" applyFill="0" applyAlignment="0" applyProtection="0"/>
    <xf numFmtId="0" fontId="2" fillId="0" borderId="5" applyNumberFormat="0" applyFont="0" applyFill="0" applyAlignment="0" applyProtection="0"/>
    <xf numFmtId="0" fontId="100" fillId="13" borderId="24" applyNumberFormat="0" applyAlignment="0" applyProtection="0"/>
    <xf numFmtId="0" fontId="32" fillId="0" borderId="61">
      <alignment horizontal="left" vertical="center"/>
    </xf>
    <xf numFmtId="0" fontId="73" fillId="42" borderId="62"/>
    <xf numFmtId="8" fontId="113" fillId="0" borderId="66">
      <protection locked="0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7" fillId="0" borderId="5" applyNumberFormat="0" applyFont="0" applyFill="0" applyAlignment="0" applyProtection="0"/>
    <xf numFmtId="0" fontId="93" fillId="27" borderId="24" applyNumberFormat="0" applyAlignment="0" applyProtection="0"/>
    <xf numFmtId="10" fontId="37" fillId="29" borderId="62" applyNumberFormat="0" applyBorder="0" applyAlignment="0" applyProtection="0"/>
    <xf numFmtId="0" fontId="100" fillId="13" borderId="24" applyNumberFormat="0" applyAlignment="0" applyProtection="0"/>
    <xf numFmtId="0" fontId="103" fillId="27" borderId="36" applyNumberFormat="0" applyAlignment="0" applyProtection="0"/>
    <xf numFmtId="224" fontId="52" fillId="0" borderId="5" applyBorder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0" borderId="62" applyNumberFormat="0">
      <alignment horizontal="center"/>
    </xf>
    <xf numFmtId="0" fontId="2" fillId="0" borderId="54" applyNumberFormat="0"/>
    <xf numFmtId="0" fontId="2" fillId="0" borderId="55" applyNumberFormat="0"/>
    <xf numFmtId="0" fontId="2" fillId="0" borderId="62" applyNumberFormat="0" applyFont="0" applyFill="0" applyProtection="0">
      <alignment horizontal="center"/>
    </xf>
    <xf numFmtId="0" fontId="2" fillId="0" borderId="54" applyNumberFormat="0"/>
    <xf numFmtId="0" fontId="2" fillId="0" borderId="55" applyNumberForma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0" borderId="5" applyNumberFormat="0" applyFont="0" applyFill="0" applyAlignment="0" applyProtection="0"/>
    <xf numFmtId="238" fontId="4" fillId="4" borderId="62" applyFont="0" applyFill="0" applyBorder="0" applyAlignment="0"/>
    <xf numFmtId="0" fontId="100" fillId="13" borderId="24" applyNumberFormat="0" applyAlignment="0" applyProtection="0"/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4" applyNumberFormat="0"/>
    <xf numFmtId="0" fontId="2" fillId="0" borderId="54" applyNumberFormat="0"/>
    <xf numFmtId="210" fontId="2" fillId="0" borderId="2" applyFont="0" applyFill="0" applyBorder="0" applyAlignment="0"/>
    <xf numFmtId="0" fontId="2" fillId="0" borderId="55" applyNumberFormat="0"/>
    <xf numFmtId="0" fontId="2" fillId="0" borderId="54" applyNumberFormat="0"/>
    <xf numFmtId="0" fontId="32" fillId="0" borderId="61">
      <alignment horizontal="left" vertical="center"/>
    </xf>
    <xf numFmtId="0" fontId="2" fillId="0" borderId="55" applyNumberFormat="0" applyFont="0" applyFill="0" applyAlignment="0" applyProtection="0"/>
    <xf numFmtId="10" fontId="37" fillId="29" borderId="62" applyNumberFormat="0" applyBorder="0" applyAlignment="0" applyProtection="0"/>
    <xf numFmtId="0" fontId="2" fillId="0" borderId="54" applyNumberFormat="0"/>
    <xf numFmtId="223" fontId="2" fillId="0" borderId="2" applyFont="0" applyFill="0" applyBorder="0" applyAlignment="0"/>
    <xf numFmtId="0" fontId="2" fillId="0" borderId="19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62" applyNumberFormat="0">
      <alignment horizontal="center"/>
    </xf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4" applyNumberFormat="0"/>
    <xf numFmtId="0" fontId="2" fillId="0" borderId="62" applyNumberFormat="0" applyFont="0" applyFill="0" applyProtection="0">
      <alignment horizontal="center"/>
    </xf>
    <xf numFmtId="0" fontId="2" fillId="0" borderId="54" applyNumberForma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32" fillId="0" borderId="61">
      <alignment horizontal="left" vertical="center"/>
    </xf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/>
    <xf numFmtId="0" fontId="2" fillId="0" borderId="55" applyNumberFormat="0"/>
    <xf numFmtId="238" fontId="4" fillId="4" borderId="62" applyFont="0" applyFill="0" applyBorder="0" applyAlignment="0"/>
    <xf numFmtId="0" fontId="2" fillId="0" borderId="54" applyNumberFormat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55" applyNumberFormat="0"/>
    <xf numFmtId="0" fontId="2" fillId="0" borderId="54" applyNumberFormat="0"/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4" applyNumberFormat="0"/>
    <xf numFmtId="0" fontId="27" fillId="0" borderId="5" applyNumberFormat="0" applyFont="0" applyFill="0" applyAlignment="0" applyProtection="0"/>
    <xf numFmtId="224" fontId="52" fillId="0" borderId="5" applyBorder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4" applyNumberFormat="0"/>
    <xf numFmtId="0" fontId="2" fillId="0" borderId="54" applyNumberFormat="0" applyFont="0" applyFill="0" applyAlignment="0" applyProtection="0"/>
    <xf numFmtId="0" fontId="2" fillId="0" borderId="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0" fontId="2" fillId="0" borderId="55" applyNumberFormat="0"/>
    <xf numFmtId="0" fontId="2" fillId="0" borderId="55" applyNumberFormat="0" applyFont="0" applyFill="0" applyAlignment="0" applyProtection="0"/>
    <xf numFmtId="0" fontId="2" fillId="33" borderId="43" applyNumberFormat="0" applyProtection="0">
      <alignment horizontal="center" vertical="center"/>
    </xf>
    <xf numFmtId="0" fontId="2" fillId="5" borderId="44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0" borderId="51" applyNumberFormat="0"/>
    <xf numFmtId="0" fontId="79" fillId="33" borderId="46" applyNumberFormat="0" applyProtection="0">
      <alignment horizontal="right"/>
    </xf>
    <xf numFmtId="0" fontId="79" fillId="33" borderId="47" applyNumberFormat="0" applyProtection="0">
      <alignment horizontal="right"/>
    </xf>
    <xf numFmtId="0" fontId="79" fillId="33" borderId="48" applyNumberFormat="0" applyProtection="0">
      <alignment horizontal="right"/>
    </xf>
    <xf numFmtId="0" fontId="2" fillId="0" borderId="51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5" borderId="43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5" borderId="45" applyNumberFormat="0">
      <alignment horizontal="center" vertical="center"/>
    </xf>
    <xf numFmtId="0" fontId="73" fillId="0" borderId="41"/>
    <xf numFmtId="0" fontId="105" fillId="0" borderId="57" applyNumberFormat="0" applyFill="0" applyAlignment="0" applyProtection="0"/>
    <xf numFmtId="238" fontId="4" fillId="4" borderId="21" applyFont="0" applyFill="0" applyBorder="0" applyAlignment="0"/>
    <xf numFmtId="0" fontId="100" fillId="13" borderId="24" applyNumberFormat="0" applyAlignment="0" applyProtection="0"/>
    <xf numFmtId="0" fontId="32" fillId="0" borderId="20">
      <alignment horizontal="left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5" borderId="42" applyNumberFormat="0" applyFont="0"/>
    <xf numFmtId="0" fontId="2" fillId="5" borderId="43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5" applyNumberFormat="0" applyFon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5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5" applyNumberFormat="0">
      <alignment horizontal="center" vertical="center"/>
    </xf>
    <xf numFmtId="0" fontId="73" fillId="42" borderId="21"/>
    <xf numFmtId="187" fontId="3" fillId="0" borderId="23" applyNumberFormat="0" applyFont="0" applyAlignment="0" applyProtection="0"/>
    <xf numFmtId="0" fontId="2" fillId="5" borderId="44" applyNumberFormat="0">
      <alignment horizontal="center" vertical="center"/>
    </xf>
    <xf numFmtId="10" fontId="37" fillId="5" borderId="21" applyNumberFormat="0" applyBorder="0" applyAlignment="0" applyProtection="0"/>
    <xf numFmtId="0" fontId="73" fillId="0" borderId="39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5" borderId="43" applyNumberFormat="0">
      <alignment horizontal="center" vertical="center"/>
    </xf>
    <xf numFmtId="0" fontId="2" fillId="0" borderId="54" applyNumberFormat="0"/>
    <xf numFmtId="0" fontId="2" fillId="0" borderId="55" applyNumberFormat="0"/>
    <xf numFmtId="0" fontId="30" fillId="0" borderId="46" applyNumberFormat="0" applyFill="0" applyProtection="0">
      <alignment horizontal="right"/>
    </xf>
    <xf numFmtId="0" fontId="2" fillId="0" borderId="54" applyNumberFormat="0"/>
    <xf numFmtId="0" fontId="2" fillId="0" borderId="55" applyNumberForma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187" fontId="3" fillId="0" borderId="23" applyNumberFormat="0" applyFont="0" applyAlignment="0" applyProtection="0"/>
    <xf numFmtId="10" fontId="37" fillId="5" borderId="21" applyNumberFormat="0" applyBorder="0" applyAlignment="0" applyProtection="0"/>
    <xf numFmtId="0" fontId="2" fillId="33" borderId="44" applyNumberFormat="0" applyProtection="0">
      <alignment horizontal="center" vertical="center"/>
    </xf>
    <xf numFmtId="0" fontId="2" fillId="36" borderId="44" applyNumberFormat="0"/>
    <xf numFmtId="0" fontId="2" fillId="5" borderId="45" applyNumberFormat="0" applyProtection="0">
      <alignment horizontal="center" vertical="center"/>
    </xf>
    <xf numFmtId="0" fontId="2" fillId="35" borderId="45" applyNumberFormat="0">
      <alignment horizontal="center" vertical="center"/>
    </xf>
    <xf numFmtId="10" fontId="37" fillId="5" borderId="21" applyNumberFormat="0" applyBorder="0" applyAlignment="0" applyProtection="0"/>
    <xf numFmtId="0" fontId="2" fillId="5" borderId="45" applyNumberFormat="0" applyFont="0"/>
    <xf numFmtId="0" fontId="103" fillId="27" borderId="36" applyNumberFormat="0" applyAlignment="0" applyProtection="0"/>
    <xf numFmtId="0" fontId="2" fillId="5" borderId="42" applyNumberFormat="0" applyFont="0" applyProtection="0">
      <alignment horizontal="left" vertical="center"/>
    </xf>
    <xf numFmtId="0" fontId="2" fillId="0" borderId="21" applyNumberFormat="0">
      <alignment horizontal="center"/>
    </xf>
    <xf numFmtId="0" fontId="32" fillId="0" borderId="20">
      <alignment horizontal="left"/>
    </xf>
    <xf numFmtId="0" fontId="73" fillId="42" borderId="21"/>
    <xf numFmtId="229" fontId="2" fillId="0" borderId="48"/>
    <xf numFmtId="229" fontId="2" fillId="0" borderId="47" applyFont="0" applyFill="0" applyAlignment="0" applyProtection="0"/>
    <xf numFmtId="0" fontId="2" fillId="0" borderId="51" applyNumberFormat="0"/>
    <xf numFmtId="0" fontId="2" fillId="0" borderId="46" applyNumberFormat="0" applyFont="0" applyFill="0" applyAlignment="0" applyProtection="0"/>
    <xf numFmtId="0" fontId="2" fillId="36" borderId="42" applyNumberFormat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2" fillId="5" borderId="44" applyNumberFormat="0" applyProtection="0">
      <alignment horizontal="center" vertical="center"/>
    </xf>
    <xf numFmtId="0" fontId="2" fillId="0" borderId="19" applyNumberFormat="0" applyFont="0" applyFill="0" applyAlignment="0" applyProtection="0"/>
    <xf numFmtId="0" fontId="32" fillId="0" borderId="20">
      <alignment horizontal="left"/>
    </xf>
    <xf numFmtId="0" fontId="2" fillId="33" borderId="43" applyNumberFormat="0" applyFont="0"/>
    <xf numFmtId="0" fontId="2" fillId="33" borderId="42" applyNumberFormat="0" applyFon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0" fontId="2" fillId="5" borderId="42" applyNumberFormat="0" applyFont="0"/>
    <xf numFmtId="0" fontId="2" fillId="35" borderId="45" applyNumberFormat="0" applyFont="0" applyProtection="0">
      <alignment horizontal="center" vertical="center"/>
    </xf>
    <xf numFmtId="0" fontId="2" fillId="33" borderId="43" applyNumberFormat="0" applyFont="0"/>
    <xf numFmtId="0" fontId="2" fillId="5" borderId="43" applyNumberFormat="0" applyFon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229" fontId="2" fillId="0" borderId="46" applyFill="0" applyAlignment="0" applyProtection="0"/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103" fillId="27" borderId="36" applyNumberFormat="0" applyAlignment="0" applyProtection="0"/>
    <xf numFmtId="0" fontId="2" fillId="0" borderId="54" applyNumberFormat="0"/>
    <xf numFmtId="0" fontId="2" fillId="0" borderId="54" applyNumberFormat="0"/>
    <xf numFmtId="230" fontId="2" fillId="0" borderId="48" applyFont="0" applyFill="0" applyAlignment="0" applyProtection="0"/>
    <xf numFmtId="0" fontId="2" fillId="0" borderId="55" applyNumberFormat="0"/>
    <xf numFmtId="0" fontId="2" fillId="0" borderId="54" applyNumberFormat="0"/>
    <xf numFmtId="0" fontId="2" fillId="36" borderId="44" applyNumberFormat="0">
      <alignment horizontal="center" vertical="center"/>
    </xf>
    <xf numFmtId="187" fontId="3" fillId="0" borderId="23" applyNumberFormat="0" applyFont="0" applyAlignment="0" applyProtection="0"/>
    <xf numFmtId="235" fontId="2" fillId="0" borderId="3" applyFont="0" applyFill="0" applyBorder="0" applyAlignment="0"/>
    <xf numFmtId="0" fontId="32" fillId="0" borderId="20">
      <alignment horizontal="left"/>
    </xf>
    <xf numFmtId="0" fontId="100" fillId="13" borderId="24" applyNumberFormat="0" applyAlignment="0" applyProtection="0"/>
    <xf numFmtId="0" fontId="2" fillId="0" borderId="21" applyNumberFormat="0" applyFont="0" applyFill="0" applyProtection="0">
      <alignment horizontal="center"/>
    </xf>
    <xf numFmtId="0" fontId="73" fillId="0" borderId="39"/>
    <xf numFmtId="0" fontId="79" fillId="33" borderId="35" applyNumberFormat="0"/>
    <xf numFmtId="0" fontId="2" fillId="0" borderId="55" applyNumberFormat="0" applyFont="0" applyFill="0" applyAlignment="0" applyProtection="0"/>
    <xf numFmtId="0" fontId="2" fillId="5" borderId="45" applyNumberFormat="0" applyProtection="0">
      <alignment horizontal="center" vertical="center"/>
    </xf>
    <xf numFmtId="0" fontId="2" fillId="5" borderId="43" applyNumberFormat="0" applyFont="0"/>
    <xf numFmtId="0" fontId="2" fillId="0" borderId="54" applyNumberFormat="0"/>
    <xf numFmtId="0" fontId="2" fillId="5" borderId="43" applyNumberFormat="0" applyProtection="0">
      <alignment horizontal="center" vertical="center"/>
    </xf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0" borderId="37" applyNumberFormat="0" applyFont="0" applyFill="0" applyAlignment="0" applyProtection="0"/>
    <xf numFmtId="0" fontId="2" fillId="5" borderId="44" applyNumberFormat="0" applyFont="0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32" fillId="0" borderId="20">
      <alignment horizontal="left"/>
    </xf>
    <xf numFmtId="0" fontId="79" fillId="33" borderId="35" applyNumberFormat="0" applyAlignment="0" applyProtection="0"/>
    <xf numFmtId="0" fontId="32" fillId="0" borderId="20">
      <alignment horizontal="left"/>
    </xf>
    <xf numFmtId="0" fontId="105" fillId="0" borderId="57" applyNumberFormat="0" applyFill="0" applyAlignment="0" applyProtection="0"/>
    <xf numFmtId="0" fontId="2" fillId="36" borderId="44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5" applyNumberForma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235" fontId="2" fillId="0" borderId="3" applyFont="0" applyFill="0" applyBorder="0" applyAlignment="0"/>
    <xf numFmtId="0" fontId="2" fillId="0" borderId="54" applyNumberFormat="0" applyFont="0" applyFill="0" applyAlignment="0" applyProtection="0"/>
    <xf numFmtId="230" fontId="2" fillId="0" borderId="46" applyFill="0" applyAlignment="0" applyProtection="0"/>
    <xf numFmtId="187" fontId="3" fillId="0" borderId="23" applyNumberFormat="0" applyFont="0" applyAlignment="0" applyProtection="0"/>
    <xf numFmtId="0" fontId="2" fillId="36" borderId="43" applyNumberFormat="0">
      <alignment horizontal="center" vertical="center"/>
    </xf>
    <xf numFmtId="0" fontId="2" fillId="33" borderId="44" applyNumberFormat="0" applyProtection="0">
      <alignment horizontal="center" vertical="center"/>
    </xf>
    <xf numFmtId="0" fontId="73" fillId="0" borderId="39"/>
    <xf numFmtId="0" fontId="2" fillId="0" borderId="51" applyNumberFormat="0"/>
    <xf numFmtId="0" fontId="2" fillId="0" borderId="37" applyNumberFormat="0" applyFont="0" applyFill="0" applyAlignment="0" applyProtection="0"/>
    <xf numFmtId="0" fontId="2" fillId="0" borderId="53" applyNumberFormat="0"/>
    <xf numFmtId="0" fontId="2" fillId="33" borderId="43" applyNumberFormat="0" applyFont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36" borderId="43" applyNumberFormat="0">
      <alignment horizontal="center" vertical="center"/>
    </xf>
    <xf numFmtId="10" fontId="37" fillId="5" borderId="21" applyNumberFormat="0" applyBorder="0" applyAlignment="0" applyProtection="0"/>
    <xf numFmtId="0" fontId="2" fillId="0" borderId="55" applyNumberFormat="0"/>
    <xf numFmtId="0" fontId="2" fillId="0" borderId="54" applyNumberFormat="0"/>
    <xf numFmtId="0" fontId="73" fillId="0" borderId="39"/>
    <xf numFmtId="0" fontId="32" fillId="0" borderId="20">
      <alignment horizontal="left"/>
    </xf>
    <xf numFmtId="0" fontId="2" fillId="0" borderId="53" applyNumberFormat="0"/>
    <xf numFmtId="0" fontId="2" fillId="0" borderId="55" applyNumberFormat="0"/>
    <xf numFmtId="230" fontId="2" fillId="0" borderId="47" applyFont="0" applyFill="0" applyAlignment="0" applyProtection="0"/>
    <xf numFmtId="0" fontId="73" fillId="0" borderId="39"/>
    <xf numFmtId="0" fontId="2" fillId="0" borderId="51" applyNumberFormat="0"/>
    <xf numFmtId="230" fontId="2" fillId="0" borderId="47" applyFont="0" applyFill="0" applyAlignment="0" applyProtection="0"/>
    <xf numFmtId="0" fontId="79" fillId="33" borderId="46" applyNumberFormat="0">
      <alignment horizontal="right"/>
    </xf>
    <xf numFmtId="0" fontId="2" fillId="33" borderId="43" applyNumberFormat="0" applyFont="0"/>
    <xf numFmtId="0" fontId="2" fillId="5" borderId="43" applyNumberFormat="0" applyFont="0"/>
    <xf numFmtId="10" fontId="37" fillId="5" borderId="21" applyNumberFormat="0" applyBorder="0" applyAlignment="0" applyProtection="0"/>
    <xf numFmtId="0" fontId="2" fillId="5" borderId="45" applyNumberFormat="0" applyProtection="0">
      <alignment horizontal="center" vertical="center"/>
    </xf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4" applyNumberFormat="0"/>
    <xf numFmtId="10" fontId="37" fillId="5" borderId="21" applyNumberFormat="0" applyBorder="0" applyAlignment="0" applyProtection="0"/>
    <xf numFmtId="0" fontId="2" fillId="5" borderId="42" applyNumberFormat="0">
      <alignment horizontal="left"/>
    </xf>
    <xf numFmtId="0" fontId="2" fillId="33" borderId="43" applyNumberFormat="0" applyFon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0" fillId="0" borderId="48" applyNumberFormat="0" applyFill="0" applyProtection="0">
      <alignment horizontal="right"/>
    </xf>
    <xf numFmtId="0" fontId="2" fillId="0" borderId="51" applyNumberFormat="0"/>
    <xf numFmtId="10" fontId="37" fillId="5" borderId="21" applyNumberFormat="0" applyBorder="0" applyAlignment="0" applyProtection="0"/>
    <xf numFmtId="0" fontId="2" fillId="5" borderId="43" applyNumberFormat="0" applyFont="0"/>
    <xf numFmtId="0" fontId="103" fillId="27" borderId="36" applyNumberFormat="0" applyAlignment="0" applyProtection="0"/>
    <xf numFmtId="0" fontId="103" fillId="27" borderId="36" applyNumberFormat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2" fillId="0" borderId="37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0" fontId="2" fillId="5" borderId="42" applyNumberFormat="0" applyFont="0" applyProtection="0">
      <alignment horizontal="left" vertical="center"/>
    </xf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2" fillId="5" borderId="42" applyNumberFormat="0" applyFont="0"/>
    <xf numFmtId="0" fontId="2" fillId="5" borderId="42" applyNumberFormat="0" applyFont="0"/>
    <xf numFmtId="0" fontId="2" fillId="35" borderId="45" applyNumberFormat="0">
      <alignment horizontal="center" vertical="center"/>
    </xf>
    <xf numFmtId="0" fontId="2" fillId="0" borderId="54" applyNumberFormat="0"/>
    <xf numFmtId="0" fontId="2" fillId="0" borderId="55" applyNumberFormat="0"/>
    <xf numFmtId="187" fontId="3" fillId="0" borderId="23" applyNumberFormat="0" applyFont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/>
    <xf numFmtId="187" fontId="3" fillId="0" borderId="23" applyNumberFormat="0" applyFont="0" applyAlignment="0" applyProtection="0"/>
    <xf numFmtId="0" fontId="32" fillId="0" borderId="20">
      <alignment horizontal="left"/>
    </xf>
    <xf numFmtId="0" fontId="2" fillId="0" borderId="21" applyNumberFormat="0">
      <alignment horizontal="center"/>
    </xf>
    <xf numFmtId="0" fontId="2" fillId="33" borderId="43" applyNumberFormat="0" applyFont="0"/>
    <xf numFmtId="0" fontId="2" fillId="33" borderId="43" applyNumberFormat="0" applyProtection="0">
      <alignment horizontal="center" vertical="center"/>
    </xf>
    <xf numFmtId="0" fontId="2" fillId="0" borderId="55" applyNumberFormat="0"/>
    <xf numFmtId="10" fontId="37" fillId="5" borderId="21" applyNumberFormat="0" applyBorder="0" applyAlignment="0" applyProtection="0"/>
    <xf numFmtId="0" fontId="2" fillId="36" borderId="45" applyNumberFormat="0"/>
    <xf numFmtId="0" fontId="73" fillId="0" borderId="39"/>
    <xf numFmtId="10" fontId="37" fillId="5" borderId="21" applyNumberFormat="0" applyBorder="0" applyAlignment="0" applyProtection="0"/>
    <xf numFmtId="0" fontId="2" fillId="5" borderId="44" applyNumberFormat="0">
      <alignment horizontal="center" vertical="center"/>
    </xf>
    <xf numFmtId="0" fontId="73" fillId="0" borderId="39"/>
    <xf numFmtId="0" fontId="32" fillId="0" borderId="20">
      <alignment horizontal="left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0" borderId="54" applyNumberFormat="0"/>
    <xf numFmtId="0" fontId="32" fillId="0" borderId="20">
      <alignment horizontal="left"/>
    </xf>
    <xf numFmtId="0" fontId="2" fillId="33" borderId="44" applyNumberFormat="0" applyFont="0"/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238" fontId="4" fillId="4" borderId="21" applyFont="0" applyFill="0" applyBorder="0" applyAlignment="0"/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79" fillId="33" borderId="46" applyNumberFormat="0" applyProtection="0">
      <alignment horizontal="right"/>
    </xf>
    <xf numFmtId="0" fontId="73" fillId="0" borderId="39"/>
    <xf numFmtId="0" fontId="2" fillId="0" borderId="55" applyNumberFormat="0" applyFont="0" applyFill="0" applyAlignment="0" applyProtection="0"/>
    <xf numFmtId="0" fontId="2" fillId="36" borderId="44" applyNumberFormat="0"/>
    <xf numFmtId="0" fontId="73" fillId="42" borderId="21"/>
    <xf numFmtId="0" fontId="2" fillId="0" borderId="54" applyNumberFormat="0" applyFont="0" applyFill="0" applyAlignment="0" applyProtection="0"/>
    <xf numFmtId="0" fontId="32" fillId="0" borderId="20">
      <alignment horizontal="left" vertical="center"/>
    </xf>
    <xf numFmtId="0" fontId="2" fillId="0" borderId="54" applyNumberFormat="0" applyFont="0" applyFill="0" applyAlignment="0" applyProtection="0"/>
    <xf numFmtId="0" fontId="93" fillId="27" borderId="24" applyNumberFormat="0" applyAlignment="0" applyProtection="0"/>
    <xf numFmtId="0" fontId="73" fillId="0" borderId="39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21" applyNumberFormat="0">
      <alignment horizontal="center"/>
    </xf>
    <xf numFmtId="0" fontId="2" fillId="5" borderId="45" applyNumberFormat="0" applyProtection="0">
      <alignment horizontal="center" vertical="center"/>
    </xf>
    <xf numFmtId="0" fontId="2" fillId="5" borderId="43" applyNumberFormat="0" applyFont="0"/>
    <xf numFmtId="0" fontId="2" fillId="36" borderId="43" applyNumberFormat="0">
      <alignment horizontal="center" vertical="center"/>
    </xf>
    <xf numFmtId="0" fontId="2" fillId="5" borderId="44" applyNumberFormat="0"/>
    <xf numFmtId="0" fontId="2" fillId="33" borderId="43" applyNumberFormat="0" applyProtection="0">
      <alignment horizontal="center" vertical="center"/>
    </xf>
    <xf numFmtId="10" fontId="37" fillId="5" borderId="21" applyNumberFormat="0" applyBorder="0" applyAlignment="0" applyProtection="0"/>
    <xf numFmtId="0" fontId="2" fillId="35" borderId="45" applyNumberFormat="0">
      <alignment horizontal="center" vertical="center"/>
    </xf>
    <xf numFmtId="0" fontId="2" fillId="0" borderId="19" applyNumberFormat="0" applyFont="0" applyFill="0" applyAlignment="0" applyProtection="0"/>
    <xf numFmtId="0" fontId="2" fillId="5" borderId="45" applyNumberFormat="0" applyFont="0"/>
    <xf numFmtId="0" fontId="79" fillId="33" borderId="35" applyNumberFormat="0"/>
    <xf numFmtId="0" fontId="2" fillId="0" borderId="37" applyNumberFormat="0" applyFont="0" applyFill="0" applyAlignment="0" applyProtection="0"/>
    <xf numFmtId="0" fontId="32" fillId="0" borderId="20">
      <alignment horizontal="left"/>
    </xf>
    <xf numFmtId="0" fontId="2" fillId="35" borderId="45" applyNumberFormat="0">
      <alignment horizontal="center" vertical="center"/>
    </xf>
    <xf numFmtId="0" fontId="2" fillId="36" borderId="43" applyNumberFormat="0">
      <alignment horizontal="center" vertical="center"/>
    </xf>
    <xf numFmtId="0" fontId="73" fillId="0" borderId="39"/>
    <xf numFmtId="187" fontId="3" fillId="0" borderId="23" applyNumberFormat="0" applyFont="0" applyAlignment="0" applyProtection="0"/>
    <xf numFmtId="0" fontId="2" fillId="0" borderId="51" applyNumberFormat="0"/>
    <xf numFmtId="0" fontId="2" fillId="5" borderId="43" applyNumberFormat="0" applyProtection="0">
      <alignment horizontal="center" vertical="center"/>
    </xf>
    <xf numFmtId="0" fontId="79" fillId="33" borderId="35" applyNumberFormat="0"/>
    <xf numFmtId="10" fontId="37" fillId="5" borderId="21" applyNumberFormat="0" applyBorder="0" applyAlignment="0" applyProtection="0"/>
    <xf numFmtId="0" fontId="2" fillId="36" borderId="43" applyNumberFormat="0"/>
    <xf numFmtId="0" fontId="2" fillId="5" borderId="43" applyNumberFormat="0" applyFont="0"/>
    <xf numFmtId="0" fontId="2" fillId="33" borderId="42" applyNumberFormat="0" applyFont="0"/>
    <xf numFmtId="187" fontId="3" fillId="0" borderId="23" applyNumberFormat="0" applyFont="0" applyAlignment="0" applyProtection="0"/>
    <xf numFmtId="10" fontId="37" fillId="5" borderId="21" applyNumberFormat="0" applyBorder="0" applyAlignment="0" applyProtection="0"/>
    <xf numFmtId="0" fontId="2" fillId="0" borderId="55" applyNumberFormat="0"/>
    <xf numFmtId="0" fontId="2" fillId="36" borderId="42" applyNumberFormat="0">
      <alignment horizontal="left" vertical="center"/>
    </xf>
    <xf numFmtId="0" fontId="2" fillId="31" borderId="35" applyNumberFormat="0" applyFont="0" applyAlignment="0" applyProtection="0"/>
    <xf numFmtId="0" fontId="2" fillId="36" borderId="45" applyNumberFormat="0">
      <alignment horizontal="center" vertical="center"/>
    </xf>
    <xf numFmtId="0" fontId="2" fillId="0" borderId="54" applyNumberFormat="0"/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3" borderId="45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>
      <alignment horizontal="left"/>
    </xf>
    <xf numFmtId="0" fontId="2" fillId="5" borderId="45" applyNumberFormat="0"/>
    <xf numFmtId="0" fontId="2" fillId="5" borderId="44" applyNumberFormat="0"/>
    <xf numFmtId="0" fontId="2" fillId="5" borderId="43" applyNumberFormat="0"/>
    <xf numFmtId="0" fontId="2" fillId="5" borderId="42" applyNumberFormat="0">
      <alignment horizontal="left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/>
    <xf numFmtId="0" fontId="2" fillId="5" borderId="44" applyNumberFormat="0"/>
    <xf numFmtId="0" fontId="2" fillId="5" borderId="43" applyNumberFormat="0"/>
    <xf numFmtId="0" fontId="2" fillId="5" borderId="42" applyNumberFormat="0"/>
    <xf numFmtId="0" fontId="2" fillId="33" borderId="45" applyNumberFormat="0" applyFont="0"/>
    <xf numFmtId="0" fontId="2" fillId="33" borderId="44" applyNumberFormat="0" applyFont="0"/>
    <xf numFmtId="0" fontId="2" fillId="33" borderId="43" applyNumberFormat="0" applyFont="0"/>
    <xf numFmtId="0" fontId="2" fillId="33" borderId="42" applyNumberFormat="0" applyFont="0"/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" fillId="5" borderId="42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187" fontId="3" fillId="0" borderId="23" applyNumberFormat="0" applyFont="0" applyAlignment="0" applyProtection="0"/>
    <xf numFmtId="0" fontId="2" fillId="0" borderId="54" applyNumberFormat="0"/>
    <xf numFmtId="0" fontId="2" fillId="0" borderId="54" applyNumberFormat="0"/>
    <xf numFmtId="235" fontId="2" fillId="0" borderId="3" applyFont="0" applyFill="0" applyBorder="0" applyAlignment="0"/>
    <xf numFmtId="10" fontId="37" fillId="29" borderId="21" applyNumberFormat="0" applyBorder="0" applyAlignment="0" applyProtection="0"/>
    <xf numFmtId="0" fontId="27" fillId="0" borderId="5" applyNumberFormat="0" applyFont="0" applyFill="0" applyAlignment="0" applyProtection="0"/>
    <xf numFmtId="224" fontId="52" fillId="0" borderId="5" applyBorder="0"/>
    <xf numFmtId="0" fontId="79" fillId="33" borderId="35" applyNumberFormat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0" fontId="2" fillId="36" borderId="43" applyNumberFormat="0">
      <alignment horizontal="center" vertical="center"/>
    </xf>
    <xf numFmtId="0" fontId="2" fillId="0" borderId="55" applyNumberFormat="0"/>
    <xf numFmtId="0" fontId="2" fillId="0" borderId="54" applyNumberFormat="0"/>
    <xf numFmtId="0" fontId="2" fillId="0" borderId="54" applyNumberFormat="0"/>
    <xf numFmtId="0" fontId="100" fillId="13" borderId="24" applyNumberFormat="0" applyAlignment="0" applyProtection="0"/>
    <xf numFmtId="0" fontId="105" fillId="0" borderId="57" applyNumberFormat="0" applyFill="0" applyAlignment="0" applyProtection="0"/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0" fontId="2" fillId="0" borderId="54" applyNumberFormat="0" applyFont="0" applyFill="0" applyAlignment="0" applyProtection="0"/>
    <xf numFmtId="0" fontId="2" fillId="0" borderId="5" applyNumberFormat="0" applyFont="0" applyFill="0" applyAlignment="0" applyProtection="0"/>
    <xf numFmtId="0" fontId="2" fillId="33" borderId="42" applyNumberFormat="0" applyFont="0" applyProtection="0">
      <alignment horizontal="left" vertical="center"/>
    </xf>
    <xf numFmtId="10" fontId="37" fillId="5" borderId="21" applyNumberFormat="0" applyBorder="0" applyAlignment="0" applyProtection="0"/>
    <xf numFmtId="0" fontId="100" fillId="13" borderId="24" applyNumberFormat="0" applyAlignment="0" applyProtection="0"/>
    <xf numFmtId="0" fontId="2" fillId="5" borderId="42" applyNumberFormat="0">
      <alignment horizontal="left" vertical="center"/>
    </xf>
    <xf numFmtId="0" fontId="2" fillId="36" borderId="42" applyNumberFormat="0">
      <alignment horizontal="left"/>
    </xf>
    <xf numFmtId="0" fontId="2" fillId="33" borderId="42" applyNumberFormat="0" applyFont="0" applyProtection="0">
      <alignment horizontal="left" vertical="center"/>
    </xf>
    <xf numFmtId="187" fontId="3" fillId="0" borderId="23" applyNumberFormat="0" applyFont="0" applyAlignment="0" applyProtection="0"/>
    <xf numFmtId="230" fontId="2" fillId="0" borderId="48"/>
    <xf numFmtId="229" fontId="2" fillId="0" borderId="48" applyFont="0" applyFill="0" applyAlignment="0" applyProtection="0"/>
    <xf numFmtId="0" fontId="2" fillId="0" borderId="46" applyNumberFormat="0"/>
    <xf numFmtId="0" fontId="2" fillId="0" borderId="47" applyNumberFormat="0" applyFont="0" applyFill="0" applyAlignment="0" applyProtection="0"/>
    <xf numFmtId="0" fontId="2" fillId="36" borderId="44" applyNumberFormat="0">
      <alignment horizontal="center" vertical="center"/>
    </xf>
    <xf numFmtId="0" fontId="32" fillId="0" borderId="20">
      <alignment horizontal="left"/>
    </xf>
    <xf numFmtId="0" fontId="2" fillId="5" borderId="45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3" borderId="45" applyNumberFormat="0" applyFont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5" borderId="45" applyNumberFormat="0" applyProtection="0">
      <alignment horizontal="center" vertical="center"/>
    </xf>
    <xf numFmtId="10" fontId="37" fillId="5" borderId="21" applyNumberFormat="0" applyBorder="0" applyAlignment="0" applyProtection="0"/>
    <xf numFmtId="0" fontId="79" fillId="33" borderId="47" applyNumberFormat="0" applyProtection="0">
      <alignment horizontal="right"/>
    </xf>
    <xf numFmtId="0" fontId="73" fillId="0" borderId="39"/>
    <xf numFmtId="0" fontId="79" fillId="33" borderId="47" applyNumberFormat="0">
      <alignment horizontal="right"/>
    </xf>
    <xf numFmtId="230" fontId="2" fillId="0" borderId="46" applyFill="0" applyAlignment="0" applyProtection="0"/>
    <xf numFmtId="0" fontId="2" fillId="0" borderId="47" applyNumberFormat="0"/>
    <xf numFmtId="0" fontId="2" fillId="5" borderId="42" applyNumberFormat="0" applyFont="0"/>
    <xf numFmtId="0" fontId="2" fillId="36" borderId="45" applyNumberFormat="0">
      <alignment horizontal="center" vertical="center"/>
    </xf>
    <xf numFmtId="0" fontId="32" fillId="0" borderId="20">
      <alignment horizontal="left"/>
    </xf>
    <xf numFmtId="0" fontId="2" fillId="33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0" borderId="21" applyNumberFormat="0" applyFont="0" applyFill="0" applyProtection="0">
      <alignment horizontal="center"/>
    </xf>
    <xf numFmtId="238" fontId="4" fillId="4" borderId="21" applyFont="0" applyFill="0" applyBorder="0" applyAlignment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235" fontId="2" fillId="0" borderId="3" applyFont="0" applyFill="0" applyBorder="0" applyAlignmen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32" fillId="0" borderId="20">
      <alignment horizontal="left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0" fontId="73" fillId="0" borderId="39"/>
    <xf numFmtId="0" fontId="2" fillId="5" borderId="44" applyNumberFormat="0" applyProtection="0">
      <alignment horizontal="center" vertical="center"/>
    </xf>
    <xf numFmtId="0" fontId="32" fillId="0" borderId="20">
      <alignment horizontal="left"/>
    </xf>
    <xf numFmtId="0" fontId="73" fillId="0" borderId="39"/>
    <xf numFmtId="0" fontId="2" fillId="5" borderId="44" applyNumberFormat="0" applyFon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36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2" fillId="5" borderId="42" applyNumberFormat="0">
      <alignment horizontal="left" vertical="center"/>
    </xf>
    <xf numFmtId="10" fontId="37" fillId="5" borderId="21" applyNumberFormat="0" applyBorder="0" applyAlignment="0" applyProtection="0"/>
    <xf numFmtId="0" fontId="79" fillId="33" borderId="48" applyNumberFormat="0">
      <alignment horizontal="right"/>
    </xf>
    <xf numFmtId="0" fontId="79" fillId="33" borderId="35" applyNumberFormat="0"/>
    <xf numFmtId="0" fontId="2" fillId="0" borderId="51" applyNumberFormat="0" applyFont="0" applyFill="0" applyAlignment="0" applyProtection="0"/>
    <xf numFmtId="0" fontId="2" fillId="5" borderId="43" applyNumberFormat="0" applyFont="0"/>
    <xf numFmtId="0" fontId="73" fillId="0" borderId="41"/>
    <xf numFmtId="0" fontId="32" fillId="0" borderId="20">
      <alignment horizontal="left"/>
    </xf>
    <xf numFmtId="0" fontId="2" fillId="33" borderId="43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0" borderId="54" applyNumberFormat="0"/>
    <xf numFmtId="0" fontId="2" fillId="0" borderId="55" applyNumberFormat="0"/>
    <xf numFmtId="187" fontId="3" fillId="0" borderId="23" applyNumberFormat="0" applyFont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5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9" fillId="33" borderId="35" applyNumberFormat="0"/>
    <xf numFmtId="0" fontId="30" fillId="0" borderId="46" applyNumberFormat="0">
      <alignment horizontal="right"/>
    </xf>
    <xf numFmtId="0" fontId="2" fillId="0" borderId="51" applyNumberFormat="0"/>
    <xf numFmtId="0" fontId="2" fillId="33" borderId="43" applyNumberFormat="0" applyFont="0"/>
    <xf numFmtId="0" fontId="105" fillId="0" borderId="57" applyNumberFormat="0" applyFill="0" applyAlignment="0" applyProtection="0"/>
    <xf numFmtId="0" fontId="32" fillId="0" borderId="20">
      <alignment horizontal="left"/>
    </xf>
    <xf numFmtId="0" fontId="2" fillId="33" borderId="44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187" fontId="3" fillId="0" borderId="23" applyNumberFormat="0" applyFont="0" applyAlignment="0" applyProtection="0"/>
    <xf numFmtId="10" fontId="37" fillId="5" borderId="21" applyNumberFormat="0" applyBorder="0" applyAlignment="0" applyProtection="0"/>
    <xf numFmtId="0" fontId="105" fillId="0" borderId="57" applyNumberFormat="0" applyFill="0" applyAlignment="0" applyProtection="0"/>
    <xf numFmtId="238" fontId="4" fillId="4" borderId="21" applyFont="0" applyFill="0" applyBorder="0" applyAlignment="0"/>
    <xf numFmtId="0" fontId="2" fillId="0" borderId="51" applyNumberFormat="0"/>
    <xf numFmtId="0" fontId="2" fillId="0" borderId="52" applyNumberFormat="0"/>
    <xf numFmtId="0" fontId="2" fillId="0" borderId="52" applyNumberFormat="0"/>
    <xf numFmtId="0" fontId="2" fillId="33" borderId="42" applyNumberFormat="0" applyFont="0" applyProtection="0">
      <alignment horizontal="left" vertical="center"/>
    </xf>
    <xf numFmtId="0" fontId="100" fillId="13" borderId="24" applyNumberFormat="0" applyAlignment="0" applyProtection="0"/>
    <xf numFmtId="0" fontId="32" fillId="0" borderId="20">
      <alignment horizontal="left"/>
    </xf>
    <xf numFmtId="0" fontId="100" fillId="13" borderId="24" applyNumberFormat="0" applyAlignment="0" applyProtection="0"/>
    <xf numFmtId="0" fontId="2" fillId="33" borderId="45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187" fontId="3" fillId="0" borderId="23" applyNumberFormat="0" applyFont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2" fillId="5" borderId="42" applyNumberFormat="0" applyFont="0" applyProtection="0">
      <alignment horizontal="left" vertical="center"/>
    </xf>
    <xf numFmtId="0" fontId="93" fillId="27" borderId="24" applyNumberFormat="0" applyAlignment="0" applyProtection="0"/>
    <xf numFmtId="187" fontId="3" fillId="0" borderId="23" applyNumberFormat="0" applyFont="0" applyAlignment="0" applyProtection="0"/>
    <xf numFmtId="228" fontId="2" fillId="0" borderId="47" applyFont="0" applyFill="0" applyAlignment="0" applyProtection="0"/>
    <xf numFmtId="0" fontId="2" fillId="0" borderId="51" applyNumberFormat="0"/>
    <xf numFmtId="0" fontId="2" fillId="0" borderId="51" applyNumberFormat="0" applyFont="0" applyFill="0" applyAlignment="0" applyProtection="0"/>
    <xf numFmtId="0" fontId="2" fillId="5" borderId="42" applyNumberFormat="0">
      <alignment horizontal="left" vertical="center"/>
    </xf>
    <xf numFmtId="0" fontId="32" fillId="0" borderId="20">
      <alignment horizontal="left"/>
    </xf>
    <xf numFmtId="0" fontId="2" fillId="5" borderId="42" applyNumberFormat="0">
      <alignment horizontal="left" vertical="center"/>
    </xf>
    <xf numFmtId="0" fontId="2" fillId="5" borderId="44" applyNumberFormat="0">
      <alignment horizontal="center" vertical="center"/>
    </xf>
    <xf numFmtId="0" fontId="2" fillId="0" borderId="21" applyNumberFormat="0">
      <alignment horizontal="center"/>
    </xf>
    <xf numFmtId="0" fontId="2" fillId="35" borderId="45" applyNumberFormat="0" applyFont="0" applyProtection="0">
      <alignment horizontal="center" vertical="center"/>
    </xf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10" fontId="37" fillId="5" borderId="21" applyNumberFormat="0" applyBorder="0" applyAlignment="0" applyProtection="0"/>
    <xf numFmtId="0" fontId="27" fillId="0" borderId="5" applyNumberFormat="0" applyFont="0" applyFill="0" applyAlignment="0" applyProtection="0"/>
    <xf numFmtId="0" fontId="93" fillId="27" borderId="24" applyNumberFormat="0" applyAlignment="0" applyProtection="0"/>
    <xf numFmtId="0" fontId="100" fillId="13" borderId="24" applyNumberFormat="0" applyAlignment="0" applyProtection="0"/>
    <xf numFmtId="0" fontId="2" fillId="31" borderId="35" applyNumberFormat="0" applyFont="0" applyAlignment="0" applyProtection="0"/>
    <xf numFmtId="0" fontId="103" fillId="27" borderId="36" applyNumberFormat="0" applyAlignment="0" applyProtection="0"/>
    <xf numFmtId="224" fontId="52" fillId="0" borderId="5" applyBorder="0"/>
    <xf numFmtId="0" fontId="44" fillId="0" borderId="5">
      <alignment horizontal="center"/>
    </xf>
    <xf numFmtId="0" fontId="32" fillId="0" borderId="20">
      <alignment horizontal="left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28" fontId="2" fillId="0" borderId="46"/>
    <xf numFmtId="228" fontId="2" fillId="0" borderId="47"/>
    <xf numFmtId="228" fontId="2" fillId="0" borderId="48"/>
    <xf numFmtId="229" fontId="2" fillId="0" borderId="46"/>
    <xf numFmtId="229" fontId="2" fillId="0" borderId="47"/>
    <xf numFmtId="229" fontId="2" fillId="0" borderId="48"/>
    <xf numFmtId="230" fontId="2" fillId="0" borderId="46"/>
    <xf numFmtId="230" fontId="2" fillId="0" borderId="47"/>
    <xf numFmtId="230" fontId="2" fillId="0" borderId="48"/>
    <xf numFmtId="0" fontId="2" fillId="5" borderId="43" applyNumberFormat="0" applyFont="0"/>
    <xf numFmtId="0" fontId="2" fillId="33" borderId="43" applyNumberFormat="0" applyFont="0"/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30" fontId="2" fillId="0" borderId="46"/>
    <xf numFmtId="230" fontId="2" fillId="0" borderId="47"/>
    <xf numFmtId="230" fontId="2" fillId="0" borderId="48"/>
    <xf numFmtId="0" fontId="79" fillId="33" borderId="46" applyNumberFormat="0">
      <alignment horizontal="right"/>
    </xf>
    <xf numFmtId="0" fontId="79" fillId="33" borderId="47" applyNumberFormat="0">
      <alignment horizontal="right"/>
    </xf>
    <xf numFmtId="0" fontId="79" fillId="33" borderId="48" applyNumberFormat="0">
      <alignment horizontal="right"/>
    </xf>
    <xf numFmtId="0" fontId="79" fillId="33" borderId="35" applyNumberFormat="0"/>
    <xf numFmtId="0" fontId="2" fillId="0" borderId="51" applyNumberFormat="0"/>
    <xf numFmtId="0" fontId="2" fillId="0" borderId="51" applyNumberFormat="0"/>
    <xf numFmtId="228" fontId="2" fillId="0" borderId="47" applyFont="0" applyFill="0" applyAlignment="0" applyProtection="0"/>
    <xf numFmtId="228" fontId="2" fillId="0" borderId="48" applyFont="0" applyFill="0" applyAlignment="0" applyProtection="0"/>
    <xf numFmtId="229" fontId="2" fillId="0" borderId="46" applyFill="0" applyAlignment="0" applyProtection="0"/>
    <xf numFmtId="229" fontId="2" fillId="0" borderId="47" applyFont="0" applyFill="0" applyAlignment="0" applyProtection="0"/>
    <xf numFmtId="229" fontId="2" fillId="0" borderId="48" applyFont="0" applyFill="0" applyAlignment="0" applyProtection="0"/>
    <xf numFmtId="230" fontId="2" fillId="0" borderId="46" applyFill="0" applyAlignment="0" applyProtection="0"/>
    <xf numFmtId="0" fontId="79" fillId="33" borderId="35" applyNumberFormat="0"/>
    <xf numFmtId="0" fontId="30" fillId="0" borderId="46" applyNumberFormat="0">
      <alignment horizontal="right"/>
    </xf>
    <xf numFmtId="0" fontId="2" fillId="0" borderId="52" applyNumberFormat="0"/>
    <xf numFmtId="0" fontId="2" fillId="0" borderId="53" applyNumberFormat="0"/>
    <xf numFmtId="0" fontId="2" fillId="0" borderId="51" applyNumberFormat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30" fillId="0" borderId="47" applyNumberFormat="0" applyFill="0" applyProtection="0">
      <alignment horizontal="right"/>
    </xf>
    <xf numFmtId="0" fontId="30" fillId="0" borderId="48" applyNumberFormat="0" applyFill="0" applyProtection="0">
      <alignment horizontal="right"/>
    </xf>
    <xf numFmtId="230" fontId="2" fillId="0" borderId="46" applyFill="0" applyAlignment="0" applyProtection="0"/>
    <xf numFmtId="230" fontId="2" fillId="0" borderId="47" applyFont="0" applyFill="0" applyAlignment="0" applyProtection="0"/>
    <xf numFmtId="230" fontId="2" fillId="0" borderId="48" applyFont="0" applyFill="0" applyAlignment="0" applyProtection="0"/>
    <xf numFmtId="0" fontId="2" fillId="0" borderId="51" applyNumberFormat="0"/>
    <xf numFmtId="0" fontId="79" fillId="33" borderId="46" applyNumberFormat="0" applyProtection="0">
      <alignment horizontal="right"/>
    </xf>
    <xf numFmtId="0" fontId="79" fillId="33" borderId="47" applyNumberFormat="0" applyProtection="0">
      <alignment horizontal="right"/>
    </xf>
    <xf numFmtId="0" fontId="79" fillId="33" borderId="48" applyNumberFormat="0" applyProtection="0">
      <alignment horizontal="right"/>
    </xf>
    <xf numFmtId="0" fontId="2" fillId="0" borderId="51" applyNumberFormat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2" fillId="0" borderId="51" applyNumberFormat="0"/>
    <xf numFmtId="0" fontId="2" fillId="0" borderId="46" applyNumberFormat="0"/>
    <xf numFmtId="0" fontId="2" fillId="0" borderId="47" applyNumberFormat="0"/>
    <xf numFmtId="0" fontId="2" fillId="0" borderId="51" applyNumberFormat="0" applyFont="0" applyFill="0" applyAlignment="0" applyProtection="0"/>
    <xf numFmtId="0" fontId="2" fillId="0" borderId="51" applyNumberFormat="0"/>
    <xf numFmtId="0" fontId="2" fillId="0" borderId="52" applyNumberFormat="0"/>
    <xf numFmtId="0" fontId="2" fillId="0" borderId="53" applyNumberFormat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1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36" borderId="43" applyNumberFormat="0"/>
    <xf numFmtId="0" fontId="105" fillId="0" borderId="57" applyNumberFormat="0" applyFill="0" applyAlignment="0" applyProtection="0"/>
    <xf numFmtId="0" fontId="2" fillId="0" borderId="5" applyNumberFormat="0" applyFont="0" applyFill="0" applyAlignment="0" applyProtection="0"/>
    <xf numFmtId="0" fontId="100" fillId="13" borderId="24" applyNumberFormat="0" applyAlignment="0" applyProtection="0"/>
    <xf numFmtId="0" fontId="2" fillId="5" borderId="42" applyNumberFormat="0" applyFont="0" applyProtection="0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228" fontId="2" fillId="0" borderId="48" applyFont="0" applyFill="0" applyAlignment="0" applyProtection="0"/>
    <xf numFmtId="0" fontId="79" fillId="33" borderId="35" applyNumberFormat="0" applyAlignment="0" applyProtection="0"/>
    <xf numFmtId="0" fontId="2" fillId="0" borderId="51" applyNumberFormat="0" applyFont="0" applyFill="0" applyAlignment="0" applyProtection="0"/>
    <xf numFmtId="0" fontId="2" fillId="5" borderId="43" applyNumberFormat="0">
      <alignment horizontal="center" vertical="center"/>
    </xf>
    <xf numFmtId="8" fontId="113" fillId="0" borderId="66">
      <protection locked="0"/>
    </xf>
    <xf numFmtId="0" fontId="32" fillId="0" borderId="20">
      <alignment horizontal="left"/>
    </xf>
    <xf numFmtId="0" fontId="2" fillId="5" borderId="42" applyNumberFormat="0" applyFont="0" applyProtection="0">
      <alignment horizontal="left" vertical="center"/>
    </xf>
    <xf numFmtId="0" fontId="2" fillId="5" borderId="43" applyNumberFormat="0">
      <alignment horizontal="center" vertical="center"/>
    </xf>
    <xf numFmtId="0" fontId="2" fillId="5" borderId="45" applyNumberFormat="0">
      <alignment horizontal="center" vertical="center"/>
    </xf>
    <xf numFmtId="0" fontId="2" fillId="5" borderId="44" applyNumberFormat="0" applyProtection="0">
      <alignment horizontal="center" vertic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7" fillId="0" borderId="5" applyNumberFormat="0" applyFont="0" applyFill="0" applyAlignment="0" applyProtection="0"/>
    <xf numFmtId="0" fontId="93" fillId="27" borderId="24" applyNumberFormat="0" applyAlignment="0" applyProtection="0"/>
    <xf numFmtId="0" fontId="2" fillId="5" borderId="45" applyNumberFormat="0">
      <alignment horizontal="center" vertical="center"/>
    </xf>
    <xf numFmtId="0" fontId="100" fillId="13" borderId="24" applyNumberFormat="0" applyAlignment="0" applyProtection="0"/>
    <xf numFmtId="0" fontId="103" fillId="27" borderId="36" applyNumberFormat="0" applyAlignment="0" applyProtection="0"/>
    <xf numFmtId="224" fontId="52" fillId="0" borderId="5" applyBorder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0" borderId="54" applyNumberFormat="0"/>
    <xf numFmtId="0" fontId="2" fillId="0" borderId="55" applyNumberFormat="0"/>
    <xf numFmtId="0" fontId="30" fillId="0" borderId="47" applyNumberFormat="0" applyFill="0" applyProtection="0">
      <alignment horizontal="right"/>
    </xf>
    <xf numFmtId="0" fontId="2" fillId="0" borderId="54" applyNumberFormat="0"/>
    <xf numFmtId="0" fontId="2" fillId="0" borderId="55" applyNumberForma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0" borderId="5" applyNumberFormat="0" applyFont="0" applyFill="0" applyAlignment="0" applyProtection="0"/>
    <xf numFmtId="0" fontId="2" fillId="33" borderId="45" applyNumberFormat="0" applyProtection="0">
      <alignment horizontal="center" vertical="center"/>
    </xf>
    <xf numFmtId="0" fontId="100" fillId="13" borderId="24" applyNumberFormat="0" applyAlignment="0" applyProtection="0"/>
    <xf numFmtId="0" fontId="73" fillId="42" borderId="62"/>
    <xf numFmtId="0" fontId="2" fillId="5" borderId="43" applyNumberFormat="0">
      <alignment horizontal="center" vertical="center"/>
    </xf>
    <xf numFmtId="0" fontId="2" fillId="5" borderId="43" applyNumberFormat="0"/>
    <xf numFmtId="0" fontId="2" fillId="33" borderId="42" applyNumberFormat="0" applyFont="0" applyProtection="0">
      <alignment horizontal="left" vertical="center"/>
    </xf>
    <xf numFmtId="0" fontId="105" fillId="0" borderId="57" applyNumberFormat="0" applyFill="0" applyAlignment="0" applyProtection="0"/>
    <xf numFmtId="10" fontId="37" fillId="5" borderId="21" applyNumberFormat="0" applyBorder="0" applyAlignment="0" applyProtection="0"/>
    <xf numFmtId="0" fontId="2" fillId="5" borderId="42" applyNumberFormat="0" applyFont="0" applyProtection="0">
      <alignment horizontal="left" vertical="center"/>
    </xf>
    <xf numFmtId="0" fontId="2" fillId="0" borderId="37" applyNumberFormat="0" applyFont="0" applyFill="0" applyAlignment="0" applyProtection="0"/>
    <xf numFmtId="0" fontId="2" fillId="5" borderId="45" applyNumberFormat="0"/>
    <xf numFmtId="0" fontId="79" fillId="33" borderId="35" applyNumberFormat="0" applyAlignment="0" applyProtection="0"/>
    <xf numFmtId="0" fontId="2" fillId="0" borderId="19" applyNumberFormat="0" applyFont="0" applyFill="0" applyAlignment="0" applyProtection="0"/>
    <xf numFmtId="10" fontId="37" fillId="29" borderId="21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4" applyNumberForma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32" fillId="0" borderId="61">
      <alignment horizontal="left" vertical="center"/>
    </xf>
    <xf numFmtId="0" fontId="2" fillId="0" borderId="55" applyNumberFormat="0" applyFont="0" applyFill="0" applyAlignment="0" applyProtection="0"/>
    <xf numFmtId="10" fontId="37" fillId="29" borderId="62" applyNumberFormat="0" applyBorder="0" applyAlignment="0" applyProtection="0"/>
    <xf numFmtId="0" fontId="2" fillId="0" borderId="54" applyNumberFormat="0"/>
    <xf numFmtId="0" fontId="2" fillId="0" borderId="38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62" applyNumberFormat="0">
      <alignment horizontal="center"/>
    </xf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4" applyNumberFormat="0"/>
    <xf numFmtId="0" fontId="2" fillId="0" borderId="62" applyNumberFormat="0" applyFont="0" applyFill="0" applyProtection="0">
      <alignment horizontal="center"/>
    </xf>
    <xf numFmtId="0" fontId="2" fillId="0" borderId="54" applyNumberForma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/>
    <xf numFmtId="0" fontId="2" fillId="0" borderId="55" applyNumberFormat="0"/>
    <xf numFmtId="238" fontId="4" fillId="4" borderId="62" applyFont="0" applyFill="0" applyBorder="0" applyAlignment="0"/>
    <xf numFmtId="0" fontId="2" fillId="0" borderId="54" applyNumberFormat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5" borderId="42" applyNumberFormat="0" applyFont="0" applyProtection="0">
      <alignment horizontal="left" vertical="center"/>
    </xf>
    <xf numFmtId="0" fontId="2" fillId="5" borderId="45" applyNumberFormat="0"/>
    <xf numFmtId="0" fontId="2" fillId="33" borderId="45" applyNumberFormat="0" applyProtection="0">
      <alignment horizontal="center" vertical="center"/>
    </xf>
    <xf numFmtId="10" fontId="37" fillId="5" borderId="21" applyNumberFormat="0" applyBorder="0" applyAlignment="0" applyProtection="0"/>
    <xf numFmtId="0" fontId="93" fillId="27" borderId="24" applyNumberFormat="0" applyAlignment="0" applyProtection="0"/>
    <xf numFmtId="0" fontId="79" fillId="33" borderId="35" applyNumberFormat="0" applyAlignment="0" applyProtection="0"/>
    <xf numFmtId="0" fontId="2" fillId="5" borderId="44" applyNumberFormat="0" applyFont="0"/>
    <xf numFmtId="0" fontId="2" fillId="33" borderId="45" applyNumberFormat="0" applyProtection="0">
      <alignment horizontal="center" vertical="center"/>
    </xf>
    <xf numFmtId="0" fontId="103" fillId="27" borderId="36" applyNumberFormat="0" applyAlignment="0" applyProtection="0"/>
    <xf numFmtId="0" fontId="32" fillId="0" borderId="20">
      <alignment horizontal="left"/>
    </xf>
    <xf numFmtId="0" fontId="2" fillId="36" borderId="45" applyNumberFormat="0">
      <alignment horizontal="center" vertical="center"/>
    </xf>
    <xf numFmtId="0" fontId="2" fillId="0" borderId="55" applyNumberFormat="0"/>
    <xf numFmtId="0" fontId="2" fillId="0" borderId="54" applyNumberFormat="0"/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4" applyNumberFormat="0"/>
    <xf numFmtId="0" fontId="27" fillId="0" borderId="5" applyNumberFormat="0" applyFont="0" applyFill="0" applyAlignment="0" applyProtection="0"/>
    <xf numFmtId="224" fontId="52" fillId="0" borderId="5" applyBorder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4" applyNumberFormat="0"/>
    <xf numFmtId="0" fontId="2" fillId="0" borderId="54" applyNumberFormat="0" applyFont="0" applyFill="0" applyAlignment="0" applyProtection="0"/>
    <xf numFmtId="0" fontId="2" fillId="0" borderId="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0" fontId="2" fillId="0" borderId="55" applyNumberFormat="0"/>
    <xf numFmtId="0" fontId="2" fillId="0" borderId="55" applyNumberFormat="0" applyFont="0" applyFill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79" fillId="33" borderId="35" applyNumberFormat="0"/>
    <xf numFmtId="0" fontId="79" fillId="33" borderId="35" applyNumberFormat="0"/>
    <xf numFmtId="230" fontId="2" fillId="0" borderId="48"/>
    <xf numFmtId="0" fontId="79" fillId="33" borderId="35" applyNumberFormat="0"/>
    <xf numFmtId="0" fontId="2" fillId="0" borderId="21" applyNumberFormat="0" applyFont="0" applyFill="0" applyProtection="0">
      <alignment horizontal="center"/>
    </xf>
    <xf numFmtId="0" fontId="73" fillId="42" borderId="21"/>
    <xf numFmtId="10" fontId="37" fillId="5" borderId="21" applyNumberFormat="0" applyBorder="0" applyAlignment="0" applyProtection="0"/>
    <xf numFmtId="0" fontId="2" fillId="33" borderId="44" applyNumberFormat="0" applyProtection="0">
      <alignment horizontal="center" vertical="center"/>
    </xf>
    <xf numFmtId="0" fontId="79" fillId="33" borderId="35" applyNumberFormat="0"/>
    <xf numFmtId="0" fontId="2" fillId="5" borderId="44" applyNumberForma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73" fillId="42" borderId="21"/>
    <xf numFmtId="0" fontId="30" fillId="0" borderId="46" applyNumberFormat="0" applyFill="0" applyProtection="0">
      <alignment horizontal="right"/>
    </xf>
    <xf numFmtId="0" fontId="93" fillId="27" borderId="24" applyNumberFormat="0" applyAlignment="0" applyProtection="0"/>
    <xf numFmtId="0" fontId="2" fillId="36" borderId="44" applyNumberFormat="0">
      <alignment horizontal="center" vertical="center"/>
    </xf>
    <xf numFmtId="230" fontId="2" fillId="0" borderId="48"/>
    <xf numFmtId="0" fontId="2" fillId="33" borderId="43" applyNumberFormat="0" applyProtection="0">
      <alignment horizontal="center" vertical="center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 vertical="center"/>
    </xf>
    <xf numFmtId="0" fontId="2" fillId="36" borderId="42" applyNumberFormat="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228" fontId="2" fillId="0" borderId="47" applyFont="0" applyFill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3" borderId="45" applyNumberFormat="0" applyProtection="0">
      <alignment horizontal="center" vertical="center"/>
    </xf>
    <xf numFmtId="10" fontId="37" fillId="5" borderId="21" applyNumberFormat="0" applyBorder="0" applyAlignment="0" applyProtection="0"/>
    <xf numFmtId="230" fontId="2" fillId="0" borderId="46"/>
    <xf numFmtId="0" fontId="2" fillId="5" borderId="44" applyNumberFormat="0"/>
    <xf numFmtId="0" fontId="2" fillId="5" borderId="43" applyNumberFormat="0" applyFont="0"/>
    <xf numFmtId="0" fontId="2" fillId="36" borderId="45" applyNumberFormat="0">
      <alignment horizontal="center" vertical="center"/>
    </xf>
    <xf numFmtId="0" fontId="100" fillId="13" borderId="24" applyNumberFormat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33" borderId="43" applyNumberFormat="0" applyFon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0" fillId="0" borderId="47" applyNumberFormat="0">
      <alignment horizontal="right"/>
    </xf>
    <xf numFmtId="228" fontId="2" fillId="0" borderId="47"/>
    <xf numFmtId="0" fontId="2" fillId="5" borderId="44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3" borderId="45" applyNumberFormat="0" applyProtection="0">
      <alignment horizontal="center" vertical="center"/>
    </xf>
    <xf numFmtId="0" fontId="2" fillId="36" borderId="45" applyNumberFormat="0"/>
    <xf numFmtId="0" fontId="2" fillId="36" borderId="42" applyNumberFormat="0">
      <alignment horizontal="left" vertical="center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35" borderId="45" applyNumberFormat="0">
      <alignment horizontal="center" vertical="center"/>
    </xf>
    <xf numFmtId="0" fontId="30" fillId="0" borderId="47" applyNumberFormat="0">
      <alignment horizontal="right"/>
    </xf>
    <xf numFmtId="0" fontId="2" fillId="33" borderId="43" applyNumberFormat="0" applyFont="0"/>
    <xf numFmtId="0" fontId="2" fillId="35" borderId="45" applyNumberFormat="0" applyFon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10" fontId="37" fillId="5" borderId="21" applyNumberFormat="0" applyBorder="0" applyAlignment="0" applyProtection="0"/>
    <xf numFmtId="0" fontId="2" fillId="0" borderId="51" applyNumberFormat="0" applyFont="0" applyFill="0" applyAlignment="0" applyProtection="0"/>
    <xf numFmtId="0" fontId="76" fillId="0" borderId="40"/>
    <xf numFmtId="0" fontId="2" fillId="5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6" borderId="42" applyNumberFormat="0">
      <alignment horizontal="left" vertical="center"/>
    </xf>
    <xf numFmtId="0" fontId="2" fillId="33" borderId="43" applyNumberFormat="0" applyProtection="0">
      <alignment horizontal="center" vertical="center"/>
    </xf>
    <xf numFmtId="0" fontId="30" fillId="0" borderId="46" applyNumberFormat="0">
      <alignment horizontal="right"/>
    </xf>
    <xf numFmtId="0" fontId="2" fillId="0" borderId="51" applyNumberFormat="0"/>
    <xf numFmtId="229" fontId="2" fillId="0" borderId="48" applyFont="0" applyFill="0" applyAlignment="0" applyProtection="0"/>
    <xf numFmtId="0" fontId="2" fillId="0" borderId="52" applyNumberFormat="0"/>
    <xf numFmtId="0" fontId="2" fillId="36" borderId="43" applyNumberFormat="0"/>
    <xf numFmtId="0" fontId="2" fillId="5" borderId="43" applyNumberFormat="0"/>
    <xf numFmtId="0" fontId="2" fillId="33" borderId="45" applyNumberFormat="0" applyFont="0"/>
    <xf numFmtId="0" fontId="2" fillId="5" borderId="45" applyNumberFormat="0" applyFont="0"/>
    <xf numFmtId="0" fontId="2" fillId="35" borderId="45" applyNumberFormat="0" applyFon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2" applyNumberFormat="0">
      <alignment horizontal="left" vertical="center"/>
    </xf>
    <xf numFmtId="0" fontId="2" fillId="33" borderId="43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103" fillId="27" borderId="36" applyNumberFormat="0" applyAlignment="0" applyProtection="0"/>
    <xf numFmtId="0" fontId="2" fillId="5" borderId="42" applyNumberFormat="0">
      <alignment horizontal="left"/>
    </xf>
    <xf numFmtId="10" fontId="37" fillId="5" borderId="21" applyNumberFormat="0" applyBorder="0" applyAlignment="0" applyProtection="0"/>
    <xf numFmtId="0" fontId="2" fillId="31" borderId="35" applyNumberFormat="0" applyFont="0" applyAlignment="0" applyProtection="0"/>
    <xf numFmtId="238" fontId="4" fillId="4" borderId="21" applyFont="0" applyFill="0" applyBorder="0" applyAlignment="0"/>
    <xf numFmtId="0" fontId="2" fillId="36" borderId="45" applyNumberFormat="0"/>
    <xf numFmtId="0" fontId="32" fillId="0" borderId="20">
      <alignment horizontal="left"/>
    </xf>
    <xf numFmtId="229" fontId="2" fillId="0" borderId="47"/>
    <xf numFmtId="0" fontId="2" fillId="5" borderId="42" applyNumberFormat="0">
      <alignment horizontal="left"/>
    </xf>
    <xf numFmtId="0" fontId="32" fillId="0" borderId="20">
      <alignment horizontal="left"/>
    </xf>
    <xf numFmtId="0" fontId="2" fillId="0" borderId="51" applyNumberFormat="0" applyFont="0" applyFill="0" applyAlignment="0" applyProtection="0"/>
    <xf numFmtId="0" fontId="2" fillId="33" borderId="45" applyNumberFormat="0" applyProtection="0">
      <alignment horizontal="center" vertical="center"/>
    </xf>
    <xf numFmtId="10" fontId="37" fillId="5" borderId="21" applyNumberFormat="0" applyBorder="0" applyAlignment="0" applyProtection="0"/>
    <xf numFmtId="0" fontId="2" fillId="5" borderId="45" applyNumberFormat="0"/>
    <xf numFmtId="0" fontId="2" fillId="36" borderId="45" applyNumberFormat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79" fillId="33" borderId="35" applyNumberFormat="0"/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103" fillId="27" borderId="36" applyNumberFormat="0" applyAlignment="0" applyProtection="0"/>
    <xf numFmtId="0" fontId="2" fillId="33" borderId="44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0" fillId="0" borderId="48" applyNumberFormat="0">
      <alignment horizontal="right"/>
    </xf>
    <xf numFmtId="0" fontId="79" fillId="33" borderId="35" applyNumberFormat="0"/>
    <xf numFmtId="10" fontId="37" fillId="5" borderId="21" applyNumberFormat="0" applyBorder="0" applyAlignment="0" applyProtection="0"/>
    <xf numFmtId="0" fontId="2" fillId="36" borderId="42" applyNumberFormat="0">
      <alignment horizontal="left"/>
    </xf>
    <xf numFmtId="0" fontId="2" fillId="5" borderId="43" applyNumberFormat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3" borderId="44" applyNumberFormat="0" applyFont="0"/>
    <xf numFmtId="0" fontId="2" fillId="5" borderId="44" applyNumberFormat="0" applyProtection="0">
      <alignment horizontal="center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0" fillId="0" borderId="48" applyNumberFormat="0">
      <alignment horizontal="right"/>
    </xf>
    <xf numFmtId="0" fontId="2" fillId="33" borderId="45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4" applyNumberFormat="0">
      <alignment horizontal="center" vertical="center"/>
    </xf>
    <xf numFmtId="0" fontId="2" fillId="5" borderId="42" applyNumberFormat="0">
      <alignment horizontal="left" vertical="center"/>
    </xf>
    <xf numFmtId="0" fontId="2" fillId="5" borderId="45" applyNumberFormat="0" applyProtection="0">
      <alignment horizontal="center" vertical="center"/>
    </xf>
    <xf numFmtId="0" fontId="73" fillId="0" borderId="41"/>
    <xf numFmtId="10" fontId="37" fillId="29" borderId="21" applyNumberFormat="0" applyBorder="0" applyAlignment="0" applyProtection="0"/>
    <xf numFmtId="0" fontId="2" fillId="5" borderId="45" applyNumberFormat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/>
    <xf numFmtId="0" fontId="2" fillId="5" borderId="45" applyNumberFormat="0"/>
    <xf numFmtId="0" fontId="2" fillId="5" borderId="42" applyNumberFormat="0"/>
    <xf numFmtId="10" fontId="37" fillId="5" borderId="21" applyNumberFormat="0" applyBorder="0" applyAlignment="0" applyProtection="0"/>
    <xf numFmtId="0" fontId="93" fillId="27" borderId="24" applyNumberFormat="0" applyAlignment="0" applyProtection="0"/>
    <xf numFmtId="0" fontId="2" fillId="33" borderId="45" applyNumberFormat="0" applyFont="0"/>
    <xf numFmtId="0" fontId="2" fillId="5" borderId="45" applyNumberFormat="0" applyProtection="0">
      <alignment horizontal="center" vertical="center"/>
    </xf>
    <xf numFmtId="238" fontId="4" fillId="4" borderId="21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0" borderId="51" applyNumberFormat="0" applyFont="0" applyFill="0" applyAlignment="0" applyProtection="0"/>
    <xf numFmtId="10" fontId="37" fillId="5" borderId="21" applyNumberFormat="0" applyBorder="0" applyAlignment="0" applyProtection="0"/>
    <xf numFmtId="230" fontId="2" fillId="0" borderId="48"/>
    <xf numFmtId="10" fontId="37" fillId="5" borderId="21" applyNumberFormat="0" applyBorder="0" applyAlignment="0" applyProtection="0"/>
    <xf numFmtId="0" fontId="2" fillId="36" borderId="42" applyNumberFormat="0">
      <alignment horizontal="left" vertical="center"/>
    </xf>
    <xf numFmtId="0" fontId="2" fillId="0" borderId="19" applyNumberFormat="0" applyFont="0" applyFill="0" applyAlignment="0" applyProtection="0"/>
    <xf numFmtId="0" fontId="2" fillId="5" borderId="43" applyNumberFormat="0"/>
    <xf numFmtId="0" fontId="30" fillId="0" borderId="46" applyNumberFormat="0">
      <alignment horizontal="right"/>
    </xf>
    <xf numFmtId="0" fontId="2" fillId="33" borderId="42" applyNumberFormat="0" applyFont="0" applyProtection="0">
      <alignment horizontal="left" vertical="center"/>
    </xf>
    <xf numFmtId="10" fontId="37" fillId="5" borderId="21" applyNumberFormat="0" applyBorder="0" applyAlignment="0" applyProtection="0"/>
    <xf numFmtId="0" fontId="79" fillId="33" borderId="35" applyNumberFormat="0"/>
    <xf numFmtId="0" fontId="2" fillId="0" borderId="52" applyNumberForma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36" borderId="42" applyNumberFormat="0"/>
    <xf numFmtId="0" fontId="32" fillId="0" borderId="20">
      <alignment horizontal="left"/>
    </xf>
    <xf numFmtId="0" fontId="73" fillId="42" borderId="21"/>
    <xf numFmtId="0" fontId="2" fillId="5" borderId="44" applyNumberFormat="0"/>
    <xf numFmtId="0" fontId="2" fillId="33" borderId="45" applyNumberFormat="0" applyFont="0"/>
    <xf numFmtId="10" fontId="37" fillId="5" borderId="21" applyNumberFormat="0" applyBorder="0" applyAlignment="0" applyProtection="0"/>
    <xf numFmtId="10" fontId="37" fillId="29" borderId="21" applyNumberFormat="0" applyBorder="0" applyAlignment="0" applyProtection="0"/>
    <xf numFmtId="0" fontId="2" fillId="5" borderId="42" applyNumberFormat="0"/>
    <xf numFmtId="0" fontId="2" fillId="33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0" borderId="46" applyNumberFormat="0"/>
    <xf numFmtId="10" fontId="37" fillId="5" borderId="21" applyNumberFormat="0" applyBorder="0" applyAlignment="0" applyProtection="0"/>
    <xf numFmtId="0" fontId="2" fillId="33" borderId="43" applyNumberFormat="0" applyProtection="0">
      <alignment horizontal="center" vertic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5" borderId="43" applyNumberForma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 vertical="center"/>
    </xf>
    <xf numFmtId="0" fontId="93" fillId="27" borderId="24" applyNumberFormat="0" applyAlignment="0" applyProtection="0"/>
    <xf numFmtId="0" fontId="2" fillId="5" borderId="43" applyNumberFormat="0"/>
    <xf numFmtId="0" fontId="2" fillId="33" borderId="43" applyNumberFormat="0" applyProtection="0">
      <alignment horizontal="center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2" fillId="33" borderId="42" applyNumberFormat="0" applyFont="0" applyProtection="0">
      <alignment horizontal="left" vertic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230" fontId="2" fillId="0" borderId="46"/>
    <xf numFmtId="0" fontId="2" fillId="5" borderId="42" applyNumberFormat="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5" borderId="44" applyNumberFormat="0"/>
    <xf numFmtId="0" fontId="2" fillId="33" borderId="45" applyNumberFormat="0" applyProtection="0">
      <alignment horizontal="center" vertical="center"/>
    </xf>
    <xf numFmtId="0" fontId="32" fillId="0" borderId="20">
      <alignment horizontal="left"/>
    </xf>
    <xf numFmtId="0" fontId="32" fillId="0" borderId="20">
      <alignment horizontal="left"/>
    </xf>
    <xf numFmtId="0" fontId="2" fillId="0" borderId="21" applyNumberFormat="0" applyFont="0" applyFill="0" applyProtection="0">
      <alignment horizontal="center"/>
    </xf>
    <xf numFmtId="10" fontId="37" fillId="5" borderId="21" applyNumberFormat="0" applyBorder="0" applyAlignment="0" applyProtection="0"/>
    <xf numFmtId="0" fontId="73" fillId="42" borderId="21"/>
    <xf numFmtId="10" fontId="37" fillId="5" borderId="21" applyNumberFormat="0" applyBorder="0" applyAlignment="0" applyProtection="0"/>
    <xf numFmtId="0" fontId="2" fillId="36" borderId="43" applyNumberFormat="0">
      <alignment horizontal="center" vertical="center"/>
    </xf>
    <xf numFmtId="230" fontId="2" fillId="0" borderId="47"/>
    <xf numFmtId="0" fontId="2" fillId="5" borderId="42" applyNumberFormat="0">
      <alignment horizontal="left" vertical="center"/>
    </xf>
    <xf numFmtId="0" fontId="73" fillId="42" borderId="21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2" fillId="5" borderId="44" applyNumberFormat="0" applyProtection="0">
      <alignment horizontal="center" vertical="center"/>
    </xf>
    <xf numFmtId="0" fontId="2" fillId="36" borderId="44" applyNumberForma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100" fillId="13" borderId="24" applyNumberFormat="0" applyAlignment="0" applyProtection="0"/>
    <xf numFmtId="0" fontId="2" fillId="36" borderId="43" applyNumberFormat="0"/>
    <xf numFmtId="0" fontId="2" fillId="5" borderId="43" applyNumberFormat="0">
      <alignment horizontal="center" vertical="center"/>
    </xf>
    <xf numFmtId="238" fontId="4" fillId="4" borderId="21" applyFont="0" applyFill="0" applyBorder="0" applyAlignment="0"/>
    <xf numFmtId="0" fontId="32" fillId="0" borderId="20">
      <alignment horizontal="left"/>
    </xf>
    <xf numFmtId="228" fontId="2" fillId="0" borderId="48"/>
    <xf numFmtId="10" fontId="37" fillId="5" borderId="21" applyNumberFormat="0" applyBorder="0" applyAlignment="0" applyProtection="0"/>
    <xf numFmtId="0" fontId="2" fillId="35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4" applyNumberFormat="0"/>
    <xf numFmtId="0" fontId="2" fillId="35" borderId="45" applyNumberFormat="0" applyFont="0" applyProtection="0">
      <alignment horizontal="center" vertical="center"/>
    </xf>
    <xf numFmtId="0" fontId="103" fillId="27" borderId="36" applyNumberFormat="0" applyAlignment="0" applyProtection="0"/>
    <xf numFmtId="0" fontId="2" fillId="0" borderId="21" applyNumberFormat="0" applyFont="0" applyFill="0" applyProtection="0">
      <alignment horizontal="center"/>
    </xf>
    <xf numFmtId="0" fontId="2" fillId="33" borderId="43" applyNumberFormat="0" applyProtection="0">
      <alignment horizontal="center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5" borderId="44" applyNumberFormat="0">
      <alignment horizontal="center" vertical="center"/>
    </xf>
    <xf numFmtId="0" fontId="2" fillId="36" borderId="43" applyNumberFormat="0"/>
    <xf numFmtId="0" fontId="2" fillId="5" borderId="45" applyNumberFormat="0"/>
    <xf numFmtId="0" fontId="2" fillId="0" borderId="53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33" borderId="44" applyNumberFormat="0" applyFont="0"/>
    <xf numFmtId="230" fontId="2" fillId="0" borderId="48" applyFont="0" applyFill="0" applyAlignment="0" applyProtection="0"/>
    <xf numFmtId="230" fontId="2" fillId="0" borderId="46" applyFill="0" applyAlignment="0" applyProtection="0"/>
    <xf numFmtId="0" fontId="30" fillId="0" borderId="46" applyNumberFormat="0">
      <alignment horizontal="right"/>
    </xf>
    <xf numFmtId="229" fontId="2" fillId="0" borderId="47" applyFont="0" applyFill="0" applyAlignment="0" applyProtection="0"/>
    <xf numFmtId="0" fontId="79" fillId="33" borderId="35" applyNumberFormat="0"/>
    <xf numFmtId="0" fontId="2" fillId="33" borderId="42" applyNumberFormat="0" applyFont="0" applyProtection="0">
      <alignment horizontal="left" vertical="center"/>
    </xf>
    <xf numFmtId="0" fontId="2" fillId="5" borderId="45" applyNumberFormat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0" borderId="37" applyNumberFormat="0" applyFont="0" applyFill="0" applyAlignment="0" applyProtection="0"/>
    <xf numFmtId="0" fontId="93" fillId="27" borderId="24" applyNumberFormat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2" fillId="5" borderId="42" applyNumberFormat="0" applyFont="0" applyProtection="0">
      <alignment horizontal="left" vertical="center"/>
    </xf>
    <xf numFmtId="230" fontId="2" fillId="0" borderId="47"/>
    <xf numFmtId="229" fontId="2" fillId="0" borderId="47"/>
    <xf numFmtId="0" fontId="2" fillId="33" borderId="43" applyNumberFormat="0" applyProtection="0">
      <alignment horizontal="center" vertical="center"/>
    </xf>
    <xf numFmtId="0" fontId="2" fillId="5" borderId="44" applyNumberFormat="0">
      <alignment horizontal="center" vertical="center"/>
    </xf>
    <xf numFmtId="0" fontId="73" fillId="0" borderId="41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31" borderId="35" applyNumberFormat="0" applyFont="0" applyAlignment="0" applyProtection="0"/>
    <xf numFmtId="0" fontId="2" fillId="36" borderId="42" applyNumberFormat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5" borderId="42" applyNumberFormat="0" applyFont="0"/>
    <xf numFmtId="0" fontId="2" fillId="36" borderId="45" applyNumberFormat="0"/>
    <xf numFmtId="0" fontId="2" fillId="5" borderId="45" applyNumberFormat="0">
      <alignment horizontal="center" vertical="center"/>
    </xf>
    <xf numFmtId="0" fontId="32" fillId="0" borderId="20">
      <alignment horizontal="left"/>
    </xf>
    <xf numFmtId="0" fontId="100" fillId="13" borderId="24" applyNumberFormat="0" applyAlignment="0" applyProtection="0"/>
    <xf numFmtId="0" fontId="32" fillId="0" borderId="20">
      <alignment horizontal="left"/>
    </xf>
    <xf numFmtId="0" fontId="2" fillId="5" borderId="45" applyNumberFormat="0"/>
    <xf numFmtId="0" fontId="2" fillId="33" borderId="43" applyNumberFormat="0" applyFont="0"/>
    <xf numFmtId="0" fontId="2" fillId="5" borderId="43" applyNumberFormat="0" applyFont="0"/>
    <xf numFmtId="0" fontId="2" fillId="33" borderId="43" applyNumberFormat="0" applyFont="0"/>
    <xf numFmtId="0" fontId="2" fillId="33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4" applyNumberFormat="0">
      <alignment horizontal="center" vertical="center"/>
    </xf>
    <xf numFmtId="0" fontId="2" fillId="5" borderId="44" applyNumberFormat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5" borderId="44" applyNumberFormat="0"/>
    <xf numFmtId="0" fontId="2" fillId="33" borderId="42" applyNumberFormat="0" applyFont="0" applyProtection="0">
      <alignment horizontal="left" vertical="center"/>
    </xf>
    <xf numFmtId="10" fontId="37" fillId="5" borderId="21" applyNumberFormat="0" applyBorder="0" applyAlignment="0" applyProtection="0"/>
    <xf numFmtId="0" fontId="2" fillId="0" borderId="51" applyNumberFormat="0"/>
    <xf numFmtId="0" fontId="79" fillId="33" borderId="35" applyNumberFormat="0" applyAlignment="0" applyProtection="0"/>
    <xf numFmtId="0" fontId="2" fillId="0" borderId="53" applyNumberFormat="0"/>
    <xf numFmtId="230" fontId="2" fillId="0" borderId="46" applyFill="0" applyAlignment="0" applyProtection="0"/>
    <xf numFmtId="228" fontId="2" fillId="0" borderId="46"/>
    <xf numFmtId="0" fontId="30" fillId="0" borderId="47" applyNumberFormat="0">
      <alignment horizontal="right"/>
    </xf>
    <xf numFmtId="0" fontId="2" fillId="33" borderId="44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6" borderId="43" applyNumberFormat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33" borderId="44" applyNumberFormat="0" applyFont="0"/>
    <xf numFmtId="0" fontId="2" fillId="5" borderId="43" applyNumberFormat="0" applyProtection="0">
      <alignment horizontal="center" vertical="center"/>
    </xf>
    <xf numFmtId="0" fontId="30" fillId="0" borderId="48" applyNumberFormat="0">
      <alignment horizontal="right"/>
    </xf>
    <xf numFmtId="228" fontId="2" fillId="0" borderId="48"/>
    <xf numFmtId="0" fontId="2" fillId="5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100" fillId="13" borderId="24" applyNumberFormat="0" applyAlignment="0" applyProtection="0"/>
    <xf numFmtId="0" fontId="2" fillId="36" borderId="43" applyNumberForma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6" borderId="44" applyNumberFormat="0"/>
    <xf numFmtId="0" fontId="2" fillId="5" borderId="44" applyNumberFormat="0">
      <alignment horizontal="center" vertical="center"/>
    </xf>
    <xf numFmtId="0" fontId="32" fillId="0" borderId="20">
      <alignment horizontal="left"/>
    </xf>
    <xf numFmtId="0" fontId="32" fillId="0" borderId="20">
      <alignment horizontal="left" vertical="center"/>
    </xf>
    <xf numFmtId="0" fontId="2" fillId="5" borderId="44" applyNumberFormat="0"/>
    <xf numFmtId="0" fontId="2" fillId="0" borderId="53" applyNumberFormat="0"/>
    <xf numFmtId="10" fontId="37" fillId="5" borderId="21" applyNumberFormat="0" applyBorder="0" applyAlignment="0" applyProtection="0"/>
    <xf numFmtId="0" fontId="2" fillId="5" borderId="44" applyNumberFormat="0" applyProtection="0">
      <alignment horizontal="center" vertical="center"/>
    </xf>
    <xf numFmtId="10" fontId="37" fillId="5" borderId="21" applyNumberFormat="0" applyBorder="0" applyAlignment="0" applyProtection="0"/>
    <xf numFmtId="0" fontId="79" fillId="33" borderId="46" applyNumberFormat="0">
      <alignment horizontal="right"/>
    </xf>
    <xf numFmtId="0" fontId="2" fillId="36" borderId="45" applyNumberFormat="0"/>
    <xf numFmtId="230" fontId="2" fillId="0" borderId="47"/>
    <xf numFmtId="10" fontId="37" fillId="5" borderId="21" applyNumberFormat="0" applyBorder="0" applyAlignment="0" applyProtection="0"/>
    <xf numFmtId="0" fontId="79" fillId="33" borderId="35" applyNumberFormat="0" applyAlignment="0" applyProtection="0"/>
    <xf numFmtId="229" fontId="2" fillId="0" borderId="48"/>
    <xf numFmtId="0" fontId="30" fillId="0" borderId="48" applyNumberFormat="0">
      <alignment horizontal="right"/>
    </xf>
    <xf numFmtId="0" fontId="2" fillId="5" borderId="43" applyNumberFormat="0" applyFont="0"/>
    <xf numFmtId="0" fontId="30" fillId="0" borderId="46" applyNumberFormat="0">
      <alignment horizontal="right"/>
    </xf>
    <xf numFmtId="228" fontId="2" fillId="0" borderId="46"/>
    <xf numFmtId="0" fontId="2" fillId="5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0" borderId="37" applyNumberFormat="0" applyFont="0" applyFill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6" borderId="42" applyNumberFormat="0"/>
    <xf numFmtId="0" fontId="2" fillId="5" borderId="42" applyNumberFormat="0"/>
    <xf numFmtId="0" fontId="2" fillId="33" borderId="44" applyNumberFormat="0" applyFont="0"/>
    <xf numFmtId="0" fontId="2" fillId="5" borderId="44" applyNumberFormat="0" applyFont="0"/>
    <xf numFmtId="0" fontId="2" fillId="33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36" borderId="45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2" applyNumberFormat="0" applyFont="0" applyProtection="0">
      <alignment horizontal="left" vertical="center"/>
    </xf>
    <xf numFmtId="0" fontId="100" fillId="13" borderId="24" applyNumberFormat="0" applyAlignment="0" applyProtection="0"/>
    <xf numFmtId="0" fontId="2" fillId="0" borderId="47" applyNumberFormat="0"/>
    <xf numFmtId="0" fontId="32" fillId="0" borderId="20">
      <alignment horizontal="left" vertical="center"/>
    </xf>
    <xf numFmtId="0" fontId="32" fillId="0" borderId="20">
      <alignment horizontal="left"/>
    </xf>
    <xf numFmtId="229" fontId="2" fillId="0" borderId="46"/>
    <xf numFmtId="0" fontId="79" fillId="33" borderId="48" applyNumberFormat="0">
      <alignment horizontal="right"/>
    </xf>
    <xf numFmtId="230" fontId="2" fillId="0" borderId="47"/>
    <xf numFmtId="228" fontId="2" fillId="0" borderId="47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3" fillId="42" borderId="21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238" fontId="4" fillId="4" borderId="21" applyFont="0" applyFill="0" applyBorder="0" applyAlignment="0"/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0" fontId="32" fillId="0" borderId="20">
      <alignment horizontal="left"/>
    </xf>
    <xf numFmtId="235" fontId="2" fillId="0" borderId="58" applyFont="0" applyFill="0" applyBorder="0" applyAlignment="0"/>
    <xf numFmtId="10" fontId="37" fillId="29" borderId="21" applyNumberFormat="0" applyBorder="0" applyAlignment="0" applyProtection="0"/>
    <xf numFmtId="0" fontId="32" fillId="0" borderId="20">
      <alignment horizontal="left"/>
    </xf>
    <xf numFmtId="10" fontId="37" fillId="29" borderId="21" applyNumberFormat="0" applyBorder="0" applyAlignment="0" applyProtection="0"/>
    <xf numFmtId="0" fontId="32" fillId="0" borderId="20">
      <alignment horizontal="left" vertical="center"/>
    </xf>
    <xf numFmtId="10" fontId="37" fillId="29" borderId="21" applyNumberFormat="0" applyBorder="0" applyAlignment="0" applyProtection="0"/>
    <xf numFmtId="0" fontId="32" fillId="0" borderId="20">
      <alignment horizontal="left"/>
    </xf>
    <xf numFmtId="0" fontId="2" fillId="0" borderId="19" applyNumberFormat="0" applyFont="0" applyFill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235" fontId="2" fillId="0" borderId="58" applyFont="0" applyFill="0" applyBorder="0" applyAlignment="0"/>
    <xf numFmtId="0" fontId="2" fillId="0" borderId="21" applyNumberFormat="0" applyFont="0" applyFill="0" applyProtection="0">
      <alignment horizontal="center"/>
    </xf>
    <xf numFmtId="0" fontId="32" fillId="0" borderId="20">
      <alignment horizontal="left"/>
    </xf>
    <xf numFmtId="238" fontId="4" fillId="4" borderId="21" applyFont="0" applyFill="0" applyBorder="0" applyAlignment="0"/>
    <xf numFmtId="238" fontId="4" fillId="4" borderId="21" applyFont="0" applyFill="0" applyBorder="0" applyAlignment="0"/>
    <xf numFmtId="0" fontId="2" fillId="0" borderId="21" applyNumberFormat="0" applyFont="0" applyFill="0" applyProtection="0">
      <alignment horizontal="center"/>
    </xf>
    <xf numFmtId="10" fontId="37" fillId="5" borderId="21" applyNumberFormat="0" applyBorder="0" applyAlignment="0" applyProtection="0"/>
    <xf numFmtId="0" fontId="2" fillId="0" borderId="21" applyNumberFormat="0">
      <alignment horizont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19" applyNumberFormat="0" applyFont="0" applyFill="0" applyAlignment="0" applyProtection="0"/>
    <xf numFmtId="0" fontId="2" fillId="0" borderId="21" applyNumberFormat="0" applyFont="0" applyFill="0" applyProtection="0">
      <alignment horizontal="center"/>
    </xf>
    <xf numFmtId="0" fontId="2" fillId="0" borderId="21" applyNumberFormat="0">
      <alignment horizontal="center"/>
    </xf>
    <xf numFmtId="0" fontId="2" fillId="0" borderId="21" applyNumberFormat="0">
      <alignment horizontal="center"/>
    </xf>
    <xf numFmtId="0" fontId="2" fillId="0" borderId="21" applyNumberFormat="0">
      <alignment horizontal="center"/>
    </xf>
    <xf numFmtId="0" fontId="2" fillId="0" borderId="21" applyNumberFormat="0" applyFont="0" applyFill="0" applyProtection="0">
      <alignment horizontal="center"/>
    </xf>
    <xf numFmtId="0" fontId="2" fillId="0" borderId="21" applyNumberFormat="0">
      <alignment horizontal="center"/>
    </xf>
    <xf numFmtId="0" fontId="32" fillId="0" borderId="20">
      <alignment horizontal="left"/>
    </xf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0" fontId="2" fillId="0" borderId="19" applyNumberFormat="0" applyFont="0" applyFill="0" applyAlignment="0" applyProtection="0"/>
    <xf numFmtId="238" fontId="4" fillId="4" borderId="21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10" fontId="37" fillId="29" borderId="21" applyNumberFormat="0" applyBorder="0" applyAlignment="0" applyProtection="0"/>
    <xf numFmtId="0" fontId="32" fillId="0" borderId="2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2" fillId="0" borderId="21" applyNumberFormat="0">
      <alignment horizontal="center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238" fontId="4" fillId="4" borderId="21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29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3" fillId="42" borderId="21"/>
    <xf numFmtId="0" fontId="2" fillId="0" borderId="21" applyNumberFormat="0" applyFont="0" applyFill="0" applyProtection="0">
      <alignment horizont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238" fontId="4" fillId="4" borderId="21" applyFont="0" applyFill="0" applyBorder="0" applyAlignment="0"/>
    <xf numFmtId="0" fontId="73" fillId="42" borderId="21"/>
    <xf numFmtId="0" fontId="32" fillId="0" borderId="20">
      <alignment horizontal="left"/>
    </xf>
    <xf numFmtId="0" fontId="32" fillId="0" borderId="20">
      <alignment horizontal="left"/>
    </xf>
    <xf numFmtId="238" fontId="4" fillId="4" borderId="21" applyFont="0" applyFill="0" applyBorder="0" applyAlignment="0"/>
    <xf numFmtId="235" fontId="2" fillId="0" borderId="58" applyFont="0" applyFill="0" applyBorder="0" applyAlignment="0"/>
    <xf numFmtId="0" fontId="32" fillId="0" borderId="20">
      <alignment horizontal="left" vertical="center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29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 vertical="center"/>
    </xf>
    <xf numFmtId="10" fontId="37" fillId="29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3" fillId="42" borderId="21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0" fontId="32" fillId="0" borderId="20">
      <alignment horizontal="left" vertical="center"/>
    </xf>
    <xf numFmtId="0" fontId="32" fillId="0" borderId="20">
      <alignment horizontal="left"/>
    </xf>
    <xf numFmtId="0" fontId="2" fillId="0" borderId="21" applyNumberFormat="0">
      <alignment horizont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73" fillId="42" borderId="21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73" fillId="42" borderId="21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73" fillId="42" borderId="21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51" applyNumberFormat="0"/>
    <xf numFmtId="0" fontId="32" fillId="0" borderId="20">
      <alignment horizontal="left"/>
    </xf>
    <xf numFmtId="0" fontId="32" fillId="0" borderId="20">
      <alignment horizontal="left"/>
    </xf>
    <xf numFmtId="187" fontId="3" fillId="0" borderId="23" applyNumberFormat="0" applyFont="0" applyAlignment="0" applyProtection="0"/>
    <xf numFmtId="0" fontId="93" fillId="27" borderId="24" applyNumberFormat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61">
      <alignment horizontal="left" vertical="center"/>
    </xf>
    <xf numFmtId="10" fontId="37" fillId="29" borderId="62" applyNumberFormat="0" applyBorder="0" applyAlignment="0" applyProtection="0"/>
    <xf numFmtId="0" fontId="100" fillId="13" borderId="24" applyNumberFormat="0" applyAlignment="0" applyProtection="0"/>
    <xf numFmtId="0" fontId="2" fillId="5" borderId="42" applyNumberFormat="0" applyFont="0" applyProtection="0">
      <alignment horizontal="left" vertical="center"/>
    </xf>
    <xf numFmtId="0" fontId="2" fillId="36" borderId="44" applyNumberFormat="0"/>
    <xf numFmtId="0" fontId="2" fillId="5" borderId="45" applyNumberFormat="0"/>
    <xf numFmtId="0" fontId="2" fillId="5" borderId="42" applyNumberFormat="0">
      <alignment horizontal="left"/>
    </xf>
    <xf numFmtId="0" fontId="2" fillId="36" borderId="44" applyNumberFormat="0"/>
    <xf numFmtId="0" fontId="2" fillId="5" borderId="45" applyNumberFormat="0"/>
    <xf numFmtId="0" fontId="2" fillId="0" borderId="53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1" applyNumberFormat="0" applyFont="0" applyFill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2" fillId="31" borderId="35" applyNumberFormat="0" applyFont="0" applyAlignment="0" applyProtection="0"/>
    <xf numFmtId="0" fontId="103" fillId="27" borderId="36" applyNumberFormat="0" applyAlignment="0" applyProtection="0"/>
    <xf numFmtId="0" fontId="2" fillId="0" borderId="37" applyNumberFormat="0" applyFont="0" applyFill="0" applyAlignment="0" applyProtection="0"/>
    <xf numFmtId="0" fontId="2" fillId="0" borderId="47" applyNumberFormat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79" fillId="33" borderId="48" applyNumberFormat="0" applyProtection="0">
      <alignment horizontal="right"/>
    </xf>
    <xf numFmtId="0" fontId="79" fillId="33" borderId="46" applyNumberFormat="0" applyProtection="0">
      <alignment horizontal="right"/>
    </xf>
    <xf numFmtId="230" fontId="2" fillId="0" borderId="47" applyFont="0" applyFill="0" applyAlignment="0" applyProtection="0"/>
    <xf numFmtId="230" fontId="2" fillId="0" borderId="46" applyFill="0" applyAlignment="0" applyProtection="0"/>
    <xf numFmtId="0" fontId="2" fillId="0" borderId="53" applyNumberFormat="0"/>
    <xf numFmtId="0" fontId="2" fillId="33" borderId="42" applyNumberFormat="0" applyFont="0" applyProtection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73" fillId="0" borderId="39"/>
    <xf numFmtId="0" fontId="32" fillId="0" borderId="20">
      <alignment horizontal="left"/>
    </xf>
    <xf numFmtId="0" fontId="32" fillId="0" borderId="20">
      <alignment horizontal="left"/>
    </xf>
    <xf numFmtId="0" fontId="76" fillId="0" borderId="40"/>
    <xf numFmtId="0" fontId="32" fillId="0" borderId="20">
      <alignment horizontal="left"/>
    </xf>
    <xf numFmtId="0" fontId="73" fillId="0" borderId="41"/>
    <xf numFmtId="0" fontId="32" fillId="0" borderId="20">
      <alignment horizontal="left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28" fontId="2" fillId="0" borderId="46"/>
    <xf numFmtId="228" fontId="2" fillId="0" borderId="47"/>
    <xf numFmtId="228" fontId="2" fillId="0" borderId="48"/>
    <xf numFmtId="229" fontId="2" fillId="0" borderId="46"/>
    <xf numFmtId="229" fontId="2" fillId="0" borderId="47"/>
    <xf numFmtId="229" fontId="2" fillId="0" borderId="48"/>
    <xf numFmtId="230" fontId="2" fillId="0" borderId="46"/>
    <xf numFmtId="230" fontId="2" fillId="0" borderId="47"/>
    <xf numFmtId="230" fontId="2" fillId="0" borderId="48"/>
    <xf numFmtId="0" fontId="2" fillId="5" borderId="43" applyNumberFormat="0" applyFont="0"/>
    <xf numFmtId="0" fontId="2" fillId="33" borderId="43" applyNumberFormat="0" applyFont="0"/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30" fontId="2" fillId="0" borderId="46"/>
    <xf numFmtId="230" fontId="2" fillId="0" borderId="47"/>
    <xf numFmtId="230" fontId="2" fillId="0" borderId="48"/>
    <xf numFmtId="0" fontId="79" fillId="33" borderId="46" applyNumberFormat="0">
      <alignment horizontal="right"/>
    </xf>
    <xf numFmtId="0" fontId="79" fillId="33" borderId="47" applyNumberFormat="0">
      <alignment horizontal="right"/>
    </xf>
    <xf numFmtId="0" fontId="79" fillId="33" borderId="48" applyNumberFormat="0">
      <alignment horizontal="right"/>
    </xf>
    <xf numFmtId="0" fontId="79" fillId="33" borderId="35" applyNumberFormat="0"/>
    <xf numFmtId="0" fontId="2" fillId="0" borderId="51" applyNumberFormat="0"/>
    <xf numFmtId="0" fontId="2" fillId="0" borderId="51" applyNumberFormat="0"/>
    <xf numFmtId="228" fontId="2" fillId="0" borderId="47" applyFont="0" applyFill="0" applyAlignment="0" applyProtection="0"/>
    <xf numFmtId="228" fontId="2" fillId="0" borderId="48" applyFont="0" applyFill="0" applyAlignment="0" applyProtection="0"/>
    <xf numFmtId="229" fontId="2" fillId="0" borderId="46" applyFill="0" applyAlignment="0" applyProtection="0"/>
    <xf numFmtId="229" fontId="2" fillId="0" borderId="47" applyFont="0" applyFill="0" applyAlignment="0" applyProtection="0"/>
    <xf numFmtId="229" fontId="2" fillId="0" borderId="48" applyFont="0" applyFill="0" applyAlignment="0" applyProtection="0"/>
    <xf numFmtId="230" fontId="2" fillId="0" borderId="46" applyFill="0" applyAlignment="0" applyProtection="0"/>
    <xf numFmtId="0" fontId="2" fillId="0" borderId="62" applyNumberFormat="0">
      <alignment horizontal="center"/>
    </xf>
    <xf numFmtId="0" fontId="79" fillId="33" borderId="35" applyNumberFormat="0"/>
    <xf numFmtId="0" fontId="30" fillId="0" borderId="46" applyNumberFormat="0">
      <alignment horizontal="right"/>
    </xf>
    <xf numFmtId="0" fontId="2" fillId="0" borderId="52" applyNumberFormat="0"/>
    <xf numFmtId="0" fontId="2" fillId="0" borderId="53" applyNumberFormat="0"/>
    <xf numFmtId="0" fontId="2" fillId="0" borderId="54" applyNumberFormat="0"/>
    <xf numFmtId="0" fontId="2" fillId="0" borderId="55" applyNumberFormat="0"/>
    <xf numFmtId="0" fontId="2" fillId="0" borderId="51" applyNumberFormat="0"/>
    <xf numFmtId="10" fontId="37" fillId="5" borderId="21" applyNumberFormat="0" applyBorder="0" applyAlignment="0" applyProtection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30" fillId="0" borderId="47" applyNumberFormat="0" applyFill="0" applyProtection="0">
      <alignment horizontal="right"/>
    </xf>
    <xf numFmtId="0" fontId="30" fillId="0" borderId="48" applyNumberFormat="0" applyFill="0" applyProtection="0">
      <alignment horizontal="righ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230" fontId="2" fillId="0" borderId="46" applyFill="0" applyAlignment="0" applyProtection="0"/>
    <xf numFmtId="230" fontId="2" fillId="0" borderId="47" applyFont="0" applyFill="0" applyAlignment="0" applyProtection="0"/>
    <xf numFmtId="230" fontId="2" fillId="0" borderId="48" applyFont="0" applyFill="0" applyAlignment="0" applyProtection="0"/>
    <xf numFmtId="0" fontId="32" fillId="0" borderId="20">
      <alignment horizontal="left" vertical="center"/>
    </xf>
    <xf numFmtId="0" fontId="2" fillId="0" borderId="51" applyNumberFormat="0"/>
    <xf numFmtId="0" fontId="79" fillId="33" borderId="46" applyNumberFormat="0" applyProtection="0">
      <alignment horizontal="right"/>
    </xf>
    <xf numFmtId="0" fontId="79" fillId="33" borderId="47" applyNumberFormat="0" applyProtection="0">
      <alignment horizontal="right"/>
    </xf>
    <xf numFmtId="0" fontId="79" fillId="33" borderId="48" applyNumberFormat="0" applyProtection="0">
      <alignment horizontal="right"/>
    </xf>
    <xf numFmtId="0" fontId="2" fillId="0" borderId="51" applyNumberFormat="0"/>
    <xf numFmtId="0" fontId="2" fillId="0" borderId="62" applyNumberFormat="0" applyFont="0" applyFill="0" applyProtection="0">
      <alignment horizontal="center"/>
    </xf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10" fontId="37" fillId="29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51" applyNumberFormat="0"/>
    <xf numFmtId="0" fontId="2" fillId="0" borderId="46" applyNumberFormat="0"/>
    <xf numFmtId="0" fontId="2" fillId="0" borderId="47" applyNumberFormat="0"/>
    <xf numFmtId="238" fontId="4" fillId="4" borderId="21" applyFont="0" applyFill="0" applyBorder="0" applyAlignment="0"/>
    <xf numFmtId="0" fontId="2" fillId="0" borderId="51" applyNumberFormat="0" applyFont="0" applyFill="0" applyAlignment="0" applyProtection="0"/>
    <xf numFmtId="0" fontId="2" fillId="0" borderId="51" applyNumberFormat="0"/>
    <xf numFmtId="0" fontId="2" fillId="0" borderId="52" applyNumberFormat="0"/>
    <xf numFmtId="0" fontId="2" fillId="0" borderId="53" applyNumberFormat="0"/>
    <xf numFmtId="0" fontId="2" fillId="0" borderId="54" applyNumberFormat="0"/>
    <xf numFmtId="0" fontId="2" fillId="0" borderId="55" applyNumberFormat="0"/>
    <xf numFmtId="0" fontId="2" fillId="0" borderId="51" applyNumberFormat="0" applyFont="0" applyFill="0" applyAlignment="0" applyProtection="0"/>
    <xf numFmtId="0" fontId="2" fillId="0" borderId="21" applyNumberFormat="0">
      <alignment horizontal="center"/>
    </xf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10" fontId="37" fillId="5" borderId="21" applyNumberFormat="0" applyBorder="0" applyAlignment="0" applyProtection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1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10" fontId="37" fillId="5" borderId="21" applyNumberFormat="0" applyBorder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10" fontId="37" fillId="29" borderId="21" applyNumberFormat="0" applyBorder="0" applyAlignment="0" applyProtection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73" fillId="0" borderId="41"/>
    <xf numFmtId="0" fontId="105" fillId="0" borderId="57" applyNumberFormat="0" applyFill="0" applyAlignment="0" applyProtection="0"/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235" fontId="2" fillId="0" borderId="3" applyFont="0" applyFill="0" applyBorder="0" applyAlignment="0"/>
    <xf numFmtId="238" fontId="4" fillId="4" borderId="62" applyFont="0" applyFill="0" applyBorder="0" applyAlignment="0"/>
    <xf numFmtId="0" fontId="100" fillId="13" borderId="24" applyNumberFormat="0" applyAlignment="0" applyProtection="0"/>
    <xf numFmtId="0" fontId="2" fillId="0" borderId="21" applyNumberFormat="0">
      <alignment horizontal="center"/>
    </xf>
    <xf numFmtId="187" fontId="3" fillId="0" borderId="23" applyNumberFormat="0" applyFont="0" applyAlignment="0" applyProtection="0"/>
    <xf numFmtId="0" fontId="30" fillId="0" borderId="48" applyNumberFormat="0" applyFill="0" applyProtection="0">
      <alignment horizontal="right"/>
    </xf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30" fillId="0" borderId="47" applyNumberFormat="0" applyFill="0" applyProtection="0">
      <alignment horizontal="right"/>
    </xf>
    <xf numFmtId="0" fontId="105" fillId="0" borderId="57" applyNumberFormat="0" applyFill="0" applyAlignment="0" applyProtection="0"/>
    <xf numFmtId="0" fontId="30" fillId="0" borderId="46" applyNumberFormat="0" applyFill="0" applyProtection="0">
      <alignment horizontal="right"/>
    </xf>
    <xf numFmtId="0" fontId="32" fillId="0" borderId="20">
      <alignment horizontal="left"/>
    </xf>
    <xf numFmtId="0" fontId="32" fillId="0" borderId="20">
      <alignment horizontal="left"/>
    </xf>
    <xf numFmtId="0" fontId="2" fillId="0" borderId="21" applyNumberFormat="0" applyFont="0" applyFill="0" applyProtection="0">
      <alignment horizontal="center"/>
    </xf>
    <xf numFmtId="0" fontId="32" fillId="0" borderId="20">
      <alignment horizontal="left"/>
    </xf>
    <xf numFmtId="0" fontId="32" fillId="0" borderId="20">
      <alignment horizontal="left"/>
    </xf>
    <xf numFmtId="0" fontId="2" fillId="0" borderId="21" applyNumberFormat="0">
      <alignment horizontal="center"/>
    </xf>
    <xf numFmtId="8" fontId="113" fillId="0" borderId="66">
      <protection locked="0"/>
    </xf>
    <xf numFmtId="0" fontId="2" fillId="0" borderId="21" applyNumberFormat="0">
      <alignment horizontal="center"/>
    </xf>
    <xf numFmtId="0" fontId="2" fillId="0" borderId="21" applyNumberFormat="0">
      <alignment horizontal="center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235" fontId="2" fillId="0" borderId="3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3" borderId="45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5" applyNumberFormat="0"/>
    <xf numFmtId="0" fontId="2" fillId="36" borderId="43" applyNumberFormat="0"/>
    <xf numFmtId="0" fontId="2" fillId="36" borderId="42" applyNumberFormat="0">
      <alignment horizontal="left"/>
    </xf>
    <xf numFmtId="0" fontId="2" fillId="5" borderId="44" applyNumberFormat="0"/>
    <xf numFmtId="0" fontId="2" fillId="5" borderId="43" applyNumberFormat="0"/>
    <xf numFmtId="0" fontId="2" fillId="36" borderId="45" applyNumberFormat="0"/>
    <xf numFmtId="0" fontId="2" fillId="36" borderId="43" applyNumberFormat="0"/>
    <xf numFmtId="0" fontId="2" fillId="36" borderId="42" applyNumberFormat="0"/>
    <xf numFmtId="0" fontId="2" fillId="5" borderId="44" applyNumberFormat="0"/>
    <xf numFmtId="0" fontId="2" fillId="5" borderId="43" applyNumberFormat="0"/>
    <xf numFmtId="0" fontId="2" fillId="5" borderId="42" applyNumberFormat="0"/>
    <xf numFmtId="0" fontId="2" fillId="33" borderId="45" applyNumberFormat="0" applyFont="0"/>
    <xf numFmtId="0" fontId="2" fillId="33" borderId="44" applyNumberFormat="0" applyFont="0"/>
    <xf numFmtId="0" fontId="2" fillId="33" borderId="43" applyNumberFormat="0" applyFont="0"/>
    <xf numFmtId="0" fontId="2" fillId="33" borderId="42" applyNumberFormat="0" applyFon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0" fontId="2" fillId="5" borderId="42" applyNumberFormat="0" applyFont="0"/>
    <xf numFmtId="0" fontId="2" fillId="0" borderId="47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3" applyNumberFormat="0"/>
    <xf numFmtId="0" fontId="2" fillId="0" borderId="52" applyNumberFormat="0"/>
    <xf numFmtId="0" fontId="2" fillId="0" borderId="51" applyNumberFormat="0"/>
    <xf numFmtId="0" fontId="2" fillId="0" borderId="51" applyNumberFormat="0" applyFont="0" applyFill="0" applyAlignment="0" applyProtection="0"/>
    <xf numFmtId="0" fontId="2" fillId="0" borderId="46" applyNumberFormat="0"/>
    <xf numFmtId="0" fontId="30" fillId="0" borderId="46" applyNumberFormat="0" applyFill="0" applyProtection="0">
      <alignment horizontal="right"/>
    </xf>
    <xf numFmtId="0" fontId="2" fillId="0" borderId="51" applyNumberFormat="0"/>
    <xf numFmtId="238" fontId="4" fillId="4" borderId="21" applyFont="0" applyFill="0" applyBorder="0" applyAlignment="0"/>
    <xf numFmtId="0" fontId="32" fillId="0" borderId="20">
      <alignment horizontal="left"/>
    </xf>
    <xf numFmtId="0" fontId="79" fillId="33" borderId="47" applyNumberFormat="0" applyProtection="0">
      <alignment horizontal="right"/>
    </xf>
    <xf numFmtId="0" fontId="32" fillId="0" borderId="20">
      <alignment horizontal="left" vertical="center"/>
    </xf>
    <xf numFmtId="0" fontId="2" fillId="0" borderId="51" applyNumberFormat="0"/>
    <xf numFmtId="10" fontId="37" fillId="29" borderId="21" applyNumberFormat="0" applyBorder="0" applyAlignment="0" applyProtection="0"/>
    <xf numFmtId="0" fontId="32" fillId="0" borderId="20">
      <alignment horizontal="left"/>
    </xf>
    <xf numFmtId="0" fontId="2" fillId="0" borderId="21" applyNumberFormat="0" applyFont="0" applyFill="0" applyProtection="0">
      <alignment horizontal="center"/>
    </xf>
    <xf numFmtId="230" fontId="2" fillId="0" borderId="48" applyFont="0" applyFill="0" applyAlignment="0" applyProtection="0"/>
    <xf numFmtId="10" fontId="37" fillId="29" borderId="21" applyNumberFormat="0" applyBorder="0" applyAlignment="0" applyProtection="0"/>
    <xf numFmtId="10" fontId="37" fillId="29" borderId="21" applyNumberFormat="0" applyBorder="0" applyAlignment="0" applyProtection="0"/>
    <xf numFmtId="0" fontId="2" fillId="0" borderId="52" applyNumberFormat="0"/>
    <xf numFmtId="0" fontId="30" fillId="0" borderId="46" applyNumberFormat="0">
      <alignment horizontal="right"/>
    </xf>
    <xf numFmtId="230" fontId="2" fillId="0" borderId="46" applyFill="0" applyAlignment="0" applyProtection="0"/>
    <xf numFmtId="229" fontId="2" fillId="0" borderId="48" applyFont="0" applyFill="0" applyAlignment="0" applyProtection="0"/>
    <xf numFmtId="229" fontId="2" fillId="0" borderId="47" applyFont="0" applyFill="0" applyAlignment="0" applyProtection="0"/>
    <xf numFmtId="229" fontId="2" fillId="0" borderId="46" applyFill="0" applyAlignment="0" applyProtection="0"/>
    <xf numFmtId="228" fontId="2" fillId="0" borderId="48" applyFont="0" applyFill="0" applyAlignment="0" applyProtection="0"/>
    <xf numFmtId="228" fontId="2" fillId="0" borderId="47" applyFont="0" applyFill="0" applyAlignment="0" applyProtection="0"/>
    <xf numFmtId="0" fontId="2" fillId="0" borderId="51" applyNumberFormat="0"/>
    <xf numFmtId="0" fontId="2" fillId="0" borderId="51" applyNumberFormat="0"/>
    <xf numFmtId="0" fontId="79" fillId="33" borderId="48" applyNumberFormat="0">
      <alignment horizontal="right"/>
    </xf>
    <xf numFmtId="0" fontId="79" fillId="33" borderId="47" applyNumberFormat="0">
      <alignment horizontal="right"/>
    </xf>
    <xf numFmtId="0" fontId="79" fillId="33" borderId="46" applyNumberFormat="0">
      <alignment horizontal="right"/>
    </xf>
    <xf numFmtId="230" fontId="2" fillId="0" borderId="48"/>
    <xf numFmtId="230" fontId="2" fillId="0" borderId="47"/>
    <xf numFmtId="230" fontId="2" fillId="0" borderId="46"/>
    <xf numFmtId="0" fontId="30" fillId="0" borderId="47" applyNumberFormat="0">
      <alignment horizontal="right"/>
    </xf>
    <xf numFmtId="0" fontId="2" fillId="33" borderId="43" applyNumberFormat="0" applyFont="0"/>
    <xf numFmtId="230" fontId="2" fillId="0" borderId="48"/>
    <xf numFmtId="230" fontId="2" fillId="0" borderId="46"/>
    <xf numFmtId="229" fontId="2" fillId="0" borderId="47"/>
    <xf numFmtId="228" fontId="2" fillId="0" borderId="48"/>
    <xf numFmtId="228" fontId="2" fillId="0" borderId="46"/>
    <xf numFmtId="0" fontId="30" fillId="0" borderId="48" applyNumberFormat="0">
      <alignment horizontal="right"/>
    </xf>
    <xf numFmtId="0" fontId="30" fillId="0" borderId="47" applyNumberFormat="0">
      <alignment horizontal="right"/>
    </xf>
    <xf numFmtId="0" fontId="30" fillId="0" borderId="46" applyNumberFormat="0">
      <alignment horizontal="right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87" fontId="3" fillId="0" borderId="23" applyNumberFormat="0" applyFont="0" applyAlignment="0" applyProtection="0"/>
    <xf numFmtId="0" fontId="93" fillId="27" borderId="24" applyNumberFormat="0" applyAlignment="0" applyProtection="0"/>
    <xf numFmtId="0" fontId="100" fillId="13" borderId="24" applyNumberFormat="0" applyAlignment="0" applyProtection="0"/>
    <xf numFmtId="0" fontId="103" fillId="27" borderId="36" applyNumberFormat="0" applyAlignment="0" applyProtection="0"/>
    <xf numFmtId="0" fontId="2" fillId="0" borderId="51" applyNumberFormat="0"/>
    <xf numFmtId="0" fontId="73" fillId="0" borderId="39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100" fillId="13" borderId="24" applyNumberFormat="0" applyAlignment="0" applyProtection="0"/>
    <xf numFmtId="187" fontId="3" fillId="0" borderId="23" applyNumberFormat="0" applyFont="0" applyAlignment="0" applyProtection="0"/>
    <xf numFmtId="0" fontId="73" fillId="42" borderId="62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238" fontId="4" fillId="4" borderId="62" applyFont="0" applyFill="0" applyBorder="0" applyAlignment="0"/>
    <xf numFmtId="0" fontId="2" fillId="33" borderId="43" applyNumberFormat="0" applyFont="0"/>
    <xf numFmtId="0" fontId="2" fillId="33" borderId="42" applyNumberFormat="0" applyFon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0" fontId="2" fillId="5" borderId="42" applyNumberFormat="0" applyFont="0"/>
    <xf numFmtId="10" fontId="37" fillId="5" borderId="62" applyNumberFormat="0" applyBorder="0" applyAlignment="0" applyProtection="0"/>
    <xf numFmtId="0" fontId="2" fillId="33" borderId="43" applyNumberFormat="0" applyFont="0"/>
    <xf numFmtId="0" fontId="2" fillId="5" borderId="43" applyNumberFormat="0" applyFon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103" fillId="27" borderId="36" applyNumberFormat="0" applyAlignment="0" applyProtection="0"/>
    <xf numFmtId="0" fontId="100" fillId="13" borderId="24" applyNumberFormat="0" applyAlignment="0" applyProtection="0"/>
    <xf numFmtId="0" fontId="93" fillId="27" borderId="24" applyNumberFormat="0" applyAlignment="0" applyProtection="0"/>
    <xf numFmtId="187" fontId="3" fillId="0" borderId="23" applyNumberFormat="0" applyFont="0" applyAlignment="0" applyProtection="0"/>
    <xf numFmtId="0" fontId="79" fillId="33" borderId="35" applyNumberFormat="0"/>
    <xf numFmtId="0" fontId="2" fillId="0" borderId="54" applyNumberFormat="0"/>
    <xf numFmtId="0" fontId="2" fillId="0" borderId="54" applyNumberFormat="0"/>
    <xf numFmtId="0" fontId="93" fillId="27" borderId="24" applyNumberFormat="0" applyAlignment="0" applyProtection="0"/>
    <xf numFmtId="0" fontId="2" fillId="0" borderId="62" applyNumberFormat="0" applyFont="0" applyFill="0" applyProtection="0">
      <alignment horizontal="center"/>
    </xf>
    <xf numFmtId="0" fontId="2" fillId="0" borderId="55" applyNumberFormat="0"/>
    <xf numFmtId="0" fontId="2" fillId="0" borderId="54" applyNumberFormat="0"/>
    <xf numFmtId="0" fontId="32" fillId="0" borderId="61">
      <alignment horizontal="left"/>
    </xf>
    <xf numFmtId="187" fontId="3" fillId="0" borderId="23" applyNumberFormat="0" applyFont="0" applyAlignment="0" applyProtection="0"/>
    <xf numFmtId="235" fontId="2" fillId="0" borderId="3" applyFont="0" applyFill="0" applyBorder="0" applyAlignment="0"/>
    <xf numFmtId="10" fontId="37" fillId="29" borderId="62" applyNumberFormat="0" applyBorder="0" applyAlignment="0" applyProtection="0"/>
    <xf numFmtId="0" fontId="32" fillId="0" borderId="61">
      <alignment horizontal="left"/>
    </xf>
    <xf numFmtId="10" fontId="37" fillId="29" borderId="62" applyNumberFormat="0" applyBorder="0" applyAlignment="0" applyProtection="0"/>
    <xf numFmtId="0" fontId="32" fillId="0" borderId="61">
      <alignment horizontal="left" vertical="center"/>
    </xf>
    <xf numFmtId="0" fontId="73" fillId="0" borderId="39"/>
    <xf numFmtId="0" fontId="103" fillId="27" borderId="36" applyNumberFormat="0" applyAlignment="0" applyProtection="0"/>
    <xf numFmtId="0" fontId="2" fillId="0" borderId="55" applyNumberFormat="0" applyFont="0" applyFill="0" applyAlignment="0" applyProtection="0"/>
    <xf numFmtId="10" fontId="37" fillId="29" borderId="62" applyNumberFormat="0" applyBorder="0" applyAlignment="0" applyProtection="0"/>
    <xf numFmtId="0" fontId="100" fillId="13" borderId="24" applyNumberFormat="0" applyAlignment="0" applyProtection="0"/>
    <xf numFmtId="0" fontId="2" fillId="0" borderId="54" applyNumberFormat="0"/>
    <xf numFmtId="0" fontId="32" fillId="0" borderId="61">
      <alignment horizontal="left"/>
    </xf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31" borderId="35" applyNumberFormat="0" applyFont="0" applyAlignment="0" applyProtection="0"/>
    <xf numFmtId="0" fontId="103" fillId="27" borderId="36" applyNumberFormat="0" applyAlignment="0" applyProtection="0"/>
    <xf numFmtId="0" fontId="2" fillId="0" borderId="37" applyNumberFormat="0" applyFont="0" applyFill="0" applyAlignment="0" applyProtection="0"/>
    <xf numFmtId="0" fontId="2" fillId="0" borderId="38" applyNumberFormat="0" applyFont="0" applyFill="0" applyAlignment="0" applyProtection="0"/>
    <xf numFmtId="0" fontId="79" fillId="33" borderId="35" applyNumberFormat="0" applyAlignment="0" applyProtection="0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105" fillId="0" borderId="57" applyNumberFormat="0" applyFill="0" applyAlignment="0" applyProtection="0"/>
    <xf numFmtId="0" fontId="2" fillId="36" borderId="44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5" applyNumberForma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235" fontId="2" fillId="0" borderId="3" applyFont="0" applyFill="0" applyBorder="0" applyAlignment="0"/>
    <xf numFmtId="0" fontId="2" fillId="0" borderId="54" applyNumberFormat="0" applyFont="0" applyFill="0" applyAlignment="0" applyProtection="0"/>
    <xf numFmtId="0" fontId="2" fillId="0" borderId="62" applyNumberFormat="0" applyFont="0" applyFill="0" applyProtection="0">
      <alignment horizontal="center"/>
    </xf>
    <xf numFmtId="187" fontId="3" fillId="0" borderId="23" applyNumberFormat="0" applyFont="0" applyAlignment="0" applyProtection="0"/>
    <xf numFmtId="0" fontId="32" fillId="0" borderId="61">
      <alignment horizontal="left"/>
    </xf>
    <xf numFmtId="238" fontId="4" fillId="4" borderId="62" applyFont="0" applyFill="0" applyBorder="0" applyAlignment="0"/>
    <xf numFmtId="238" fontId="4" fillId="4" borderId="62" applyFont="0" applyFill="0" applyBorder="0" applyAlignment="0"/>
    <xf numFmtId="0" fontId="73" fillId="0" borderId="39"/>
    <xf numFmtId="0" fontId="2" fillId="0" borderId="62" applyNumberFormat="0" applyFont="0" applyFill="0" applyProtection="0">
      <alignment horizontal="center"/>
    </xf>
    <xf numFmtId="0" fontId="2" fillId="0" borderId="37" applyNumberFormat="0" applyFont="0" applyFill="0" applyAlignment="0" applyProtection="0"/>
    <xf numFmtId="0" fontId="79" fillId="33" borderId="35" applyNumberFormat="0"/>
    <xf numFmtId="10" fontId="37" fillId="5" borderId="62" applyNumberFormat="0" applyBorder="0" applyAlignment="0" applyProtection="0"/>
    <xf numFmtId="0" fontId="79" fillId="33" borderId="35" applyNumberFormat="0" applyAlignment="0" applyProtection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79" fillId="33" borderId="35" applyNumberFormat="0"/>
    <xf numFmtId="0" fontId="2" fillId="0" borderId="62" applyNumberFormat="0">
      <alignment horizontal="center"/>
    </xf>
    <xf numFmtId="0" fontId="2" fillId="0" borderId="55" applyNumberFormat="0"/>
    <xf numFmtId="0" fontId="2" fillId="0" borderId="54" applyNumberFormat="0"/>
    <xf numFmtId="0" fontId="79" fillId="33" borderId="35" applyNumberFormat="0"/>
    <xf numFmtId="0" fontId="73" fillId="0" borderId="39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5" applyNumberFormat="0"/>
    <xf numFmtId="0" fontId="79" fillId="33" borderId="35" applyNumberFormat="0"/>
    <xf numFmtId="0" fontId="79" fillId="33" borderId="35" applyNumberFormat="0"/>
    <xf numFmtId="0" fontId="73" fillId="0" borderId="39"/>
    <xf numFmtId="0" fontId="103" fillId="27" borderId="36" applyNumberFormat="0" applyAlignment="0" applyProtection="0"/>
    <xf numFmtId="0" fontId="2" fillId="0" borderId="38" applyNumberFormat="0" applyFont="0" applyFill="0" applyAlignment="0" applyProtection="0"/>
    <xf numFmtId="0" fontId="79" fillId="33" borderId="35" applyNumberFormat="0"/>
    <xf numFmtId="0" fontId="2" fillId="0" borderId="62" applyNumberFormat="0" applyFont="0" applyFill="0" applyProtection="0">
      <alignment horizontal="center"/>
    </xf>
    <xf numFmtId="0" fontId="2" fillId="33" borderId="43" applyNumberFormat="0" applyFont="0"/>
    <xf numFmtId="0" fontId="2" fillId="5" borderId="43" applyNumberFormat="0" applyFont="0"/>
    <xf numFmtId="0" fontId="2" fillId="0" borderId="62" applyNumberFormat="0">
      <alignment horizontal="center"/>
    </xf>
    <xf numFmtId="0" fontId="79" fillId="33" borderId="35" applyNumberFormat="0"/>
    <xf numFmtId="0" fontId="79" fillId="33" borderId="35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54" applyNumberFormat="0"/>
    <xf numFmtId="0" fontId="2" fillId="0" borderId="62" applyNumberFormat="0">
      <alignment horizontal="center"/>
    </xf>
    <xf numFmtId="0" fontId="2" fillId="0" borderId="62" applyNumberFormat="0">
      <alignment horizontal="center"/>
    </xf>
    <xf numFmtId="0" fontId="79" fillId="33" borderId="35" applyNumberFormat="0" applyAlignment="0" applyProtection="0"/>
    <xf numFmtId="0" fontId="79" fillId="33" borderId="35" applyNumberForma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79" fillId="33" borderId="35" applyNumberFormat="0"/>
    <xf numFmtId="0" fontId="2" fillId="0" borderId="62" applyNumberFormat="0" applyFont="0" applyFill="0" applyProtection="0">
      <alignment horizontal="center"/>
    </xf>
    <xf numFmtId="0" fontId="79" fillId="33" borderId="35" applyNumberFormat="0" applyAlignment="0" applyProtection="0"/>
    <xf numFmtId="0" fontId="79" fillId="33" borderId="35" applyNumberFormat="0"/>
    <xf numFmtId="0" fontId="2" fillId="0" borderId="62" applyNumberFormat="0">
      <alignment horizontal="center"/>
    </xf>
    <xf numFmtId="0" fontId="79" fillId="33" borderId="35" applyNumberFormat="0" applyAlignment="0" applyProtection="0"/>
    <xf numFmtId="0" fontId="32" fillId="0" borderId="61">
      <alignment horizontal="left"/>
    </xf>
    <xf numFmtId="0" fontId="32" fillId="0" borderId="61">
      <alignment horizontal="left" vertical="center"/>
    </xf>
    <xf numFmtId="10" fontId="37" fillId="5" borderId="62" applyNumberFormat="0" applyBorder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2" fillId="0" borderId="38" applyNumberFormat="0" applyFont="0" applyFill="0" applyAlignment="0" applyProtection="0"/>
    <xf numFmtId="0" fontId="2" fillId="0" borderId="37" applyNumberFormat="0" applyFont="0" applyFill="0" applyAlignment="0" applyProtection="0"/>
    <xf numFmtId="0" fontId="103" fillId="27" borderId="36" applyNumberFormat="0" applyAlignment="0" applyProtection="0"/>
    <xf numFmtId="0" fontId="2" fillId="0" borderId="54" applyNumberFormat="0" applyFont="0" applyFill="0" applyAlignment="0" applyProtection="0"/>
    <xf numFmtId="0" fontId="2" fillId="31" borderId="35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238" fontId="4" fillId="4" borderId="62" applyFont="0" applyFill="0" applyBorder="0" applyAlignment="0"/>
    <xf numFmtId="0" fontId="32" fillId="0" borderId="61">
      <alignment horizontal="left"/>
    </xf>
    <xf numFmtId="187" fontId="3" fillId="0" borderId="23" applyNumberFormat="0" applyFont="0" applyAlignment="0" applyProtection="0"/>
    <xf numFmtId="0" fontId="100" fillId="13" borderId="24" applyNumberFormat="0" applyAlignment="0" applyProtection="0"/>
    <xf numFmtId="0" fontId="32" fillId="0" borderId="61">
      <alignment horizontal="left"/>
    </xf>
    <xf numFmtId="10" fontId="37" fillId="29" borderId="62" applyNumberFormat="0" applyBorder="0" applyAlignment="0" applyProtection="0"/>
    <xf numFmtId="0" fontId="2" fillId="0" borderId="54" applyNumberFormat="0"/>
    <xf numFmtId="0" fontId="2" fillId="0" borderId="55" applyNumberFormat="0"/>
    <xf numFmtId="0" fontId="32" fillId="0" borderId="61">
      <alignment horizontal="left" vertical="center"/>
    </xf>
    <xf numFmtId="187" fontId="3" fillId="0" borderId="23" applyNumberFormat="0" applyFont="0" applyAlignment="0" applyProtection="0"/>
    <xf numFmtId="0" fontId="2" fillId="0" borderId="54" applyNumberFormat="0" applyFont="0" applyFill="0" applyAlignment="0" applyProtection="0"/>
    <xf numFmtId="0" fontId="2" fillId="0" borderId="55" applyNumberFormat="0"/>
    <xf numFmtId="0" fontId="2" fillId="0" borderId="55" applyNumberFormat="0"/>
    <xf numFmtId="187" fontId="3" fillId="0" borderId="23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62" applyNumberFormat="0">
      <alignment horizontal="center"/>
    </xf>
    <xf numFmtId="10" fontId="37" fillId="5" borderId="62" applyNumberFormat="0" applyBorder="0" applyAlignment="0" applyProtection="0"/>
    <xf numFmtId="0" fontId="2" fillId="0" borderId="55" applyNumberFormat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73" fillId="0" borderId="39"/>
    <xf numFmtId="238" fontId="4" fillId="4" borderId="62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0" fontId="73" fillId="0" borderId="39"/>
    <xf numFmtId="0" fontId="32" fillId="0" borderId="61">
      <alignment horizontal="left"/>
    </xf>
    <xf numFmtId="0" fontId="32" fillId="0" borderId="61">
      <alignment horizontal="left"/>
    </xf>
    <xf numFmtId="10" fontId="37" fillId="29" borderId="62" applyNumberFormat="0" applyBorder="0" applyAlignment="0" applyProtection="0"/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0" borderId="54" applyNumberFormat="0"/>
    <xf numFmtId="0" fontId="32" fillId="0" borderId="61">
      <alignment horizontal="left"/>
    </xf>
    <xf numFmtId="0" fontId="32" fillId="0" borderId="61">
      <alignment horizontal="left"/>
    </xf>
    <xf numFmtId="0" fontId="2" fillId="33" borderId="44" applyNumberFormat="0" applyFont="0"/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73" fillId="42" borderId="62"/>
    <xf numFmtId="187" fontId="3" fillId="0" borderId="23" applyNumberFormat="0" applyFont="0" applyAlignment="0" applyProtection="0"/>
    <xf numFmtId="187" fontId="3" fillId="0" borderId="23" applyNumberFormat="0" applyFont="0" applyAlignment="0" applyProtection="0"/>
    <xf numFmtId="0" fontId="2" fillId="0" borderId="55" applyNumberFormat="0" applyFont="0" applyFill="0" applyAlignment="0" applyProtection="0"/>
    <xf numFmtId="0" fontId="2" fillId="0" borderId="55" applyNumberFormat="0"/>
    <xf numFmtId="0" fontId="2" fillId="0" borderId="54" applyNumberFormat="0"/>
    <xf numFmtId="0" fontId="2" fillId="0" borderId="55" applyNumberFormat="0"/>
    <xf numFmtId="0" fontId="2" fillId="0" borderId="55" applyNumberFormat="0"/>
    <xf numFmtId="0" fontId="2" fillId="0" borderId="55" applyNumberFormat="0"/>
    <xf numFmtId="0" fontId="2" fillId="0" borderId="62" applyNumberFormat="0" applyFont="0" applyFill="0" applyProtection="0">
      <alignment horizontal="center"/>
    </xf>
    <xf numFmtId="0" fontId="73" fillId="0" borderId="39"/>
    <xf numFmtId="0" fontId="2" fillId="0" borderId="55" applyNumberFormat="0" applyFont="0" applyFill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54" applyNumberFormat="0" applyFont="0" applyFill="0" applyAlignment="0" applyProtection="0"/>
    <xf numFmtId="0" fontId="32" fillId="0" borderId="61">
      <alignment horizontal="left" vertical="center"/>
    </xf>
    <xf numFmtId="0" fontId="2" fillId="0" borderId="54" applyNumberFormat="0" applyFont="0" applyFill="0" applyAlignment="0" applyProtection="0"/>
    <xf numFmtId="0" fontId="32" fillId="0" borderId="61">
      <alignment horizontal="left"/>
    </xf>
    <xf numFmtId="0" fontId="73" fillId="0" borderId="39"/>
    <xf numFmtId="0" fontId="2" fillId="0" borderId="55" applyNumberFormat="0"/>
    <xf numFmtId="0" fontId="2" fillId="0" borderId="55" applyNumberFormat="0" applyFont="0" applyFill="0" applyAlignment="0" applyProtection="0"/>
    <xf numFmtId="0" fontId="2" fillId="0" borderId="54" applyNumberFormat="0" applyFont="0" applyFill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100" fillId="13" borderId="24" applyNumberFormat="0" applyAlignment="0" applyProtection="0"/>
    <xf numFmtId="0" fontId="73" fillId="0" borderId="39"/>
    <xf numFmtId="187" fontId="3" fillId="0" borderId="23" applyNumberFormat="0" applyFont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87" fontId="3" fillId="0" borderId="23" applyNumberFormat="0" applyFont="0" applyAlignment="0" applyProtection="0"/>
    <xf numFmtId="238" fontId="4" fillId="4" borderId="62" applyFont="0" applyFill="0" applyBorder="0" applyAlignment="0"/>
    <xf numFmtId="0" fontId="73" fillId="42" borderId="62"/>
    <xf numFmtId="0" fontId="2" fillId="0" borderId="55" applyNumberFormat="0"/>
    <xf numFmtId="0" fontId="32" fillId="0" borderId="61">
      <alignment horizontal="left"/>
    </xf>
    <xf numFmtId="0" fontId="32" fillId="0" borderId="61">
      <alignment horizontal="left"/>
    </xf>
    <xf numFmtId="238" fontId="4" fillId="4" borderId="62" applyFont="0" applyFill="0" applyBorder="0" applyAlignment="0"/>
    <xf numFmtId="0" fontId="2" fillId="0" borderId="54" applyNumberFormat="0"/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3" borderId="45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>
      <alignment horizontal="left"/>
    </xf>
    <xf numFmtId="0" fontId="2" fillId="5" borderId="45" applyNumberFormat="0"/>
    <xf numFmtId="0" fontId="2" fillId="5" borderId="44" applyNumberFormat="0"/>
    <xf numFmtId="0" fontId="2" fillId="5" borderId="43" applyNumberFormat="0"/>
    <xf numFmtId="0" fontId="2" fillId="5" borderId="42" applyNumberFormat="0">
      <alignment horizontal="left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/>
    <xf numFmtId="0" fontId="2" fillId="5" borderId="44" applyNumberFormat="0"/>
    <xf numFmtId="0" fontId="2" fillId="5" borderId="43" applyNumberFormat="0"/>
    <xf numFmtId="0" fontId="2" fillId="5" borderId="42" applyNumberFormat="0"/>
    <xf numFmtId="0" fontId="2" fillId="33" borderId="45" applyNumberFormat="0" applyFont="0"/>
    <xf numFmtId="0" fontId="2" fillId="33" borderId="44" applyNumberFormat="0" applyFont="0"/>
    <xf numFmtId="0" fontId="2" fillId="33" borderId="43" applyNumberFormat="0" applyFont="0"/>
    <xf numFmtId="0" fontId="2" fillId="33" borderId="42" applyNumberFormat="0" applyFont="0"/>
    <xf numFmtId="0" fontId="30" fillId="0" borderId="48" applyNumberFormat="0">
      <alignment horizontal="right"/>
    </xf>
    <xf numFmtId="0" fontId="30" fillId="0" borderId="46" applyNumberFormat="0">
      <alignment horizontal="right"/>
    </xf>
    <xf numFmtId="0" fontId="2" fillId="5" borderId="43" applyNumberFormat="0" applyFont="0"/>
    <xf numFmtId="230" fontId="2" fillId="0" borderId="47"/>
    <xf numFmtId="229" fontId="2" fillId="0" borderId="48"/>
    <xf numFmtId="229" fontId="2" fillId="0" borderId="46"/>
    <xf numFmtId="228" fontId="2" fillId="0" borderId="47"/>
    <xf numFmtId="0" fontId="2" fillId="5" borderId="42" applyNumberFormat="0" applyFont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5" applyNumberFormat="0"/>
    <xf numFmtId="0" fontId="93" fillId="27" borderId="24" applyNumberFormat="0" applyAlignment="0" applyProtection="0"/>
    <xf numFmtId="187" fontId="3" fillId="0" borderId="23" applyNumberFormat="0" applyFont="0" applyAlignment="0" applyProtection="0"/>
    <xf numFmtId="0" fontId="2" fillId="0" borderId="54" applyNumberFormat="0"/>
    <xf numFmtId="0" fontId="2" fillId="0" borderId="54" applyNumberFormat="0"/>
    <xf numFmtId="235" fontId="2" fillId="0" borderId="3" applyFont="0" applyFill="0" applyBorder="0" applyAlignment="0"/>
    <xf numFmtId="0" fontId="32" fillId="0" borderId="61">
      <alignment horizontal="left" vertical="center"/>
    </xf>
    <xf numFmtId="0" fontId="32" fillId="0" borderId="61">
      <alignment horizontal="left"/>
    </xf>
    <xf numFmtId="0" fontId="79" fillId="33" borderId="35" applyNumberFormat="0" applyAlignment="0" applyProtection="0"/>
    <xf numFmtId="10" fontId="37" fillId="5" borderId="62" applyNumberFormat="0" applyBorder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0" fontId="2" fillId="0" borderId="54" applyNumberFormat="0"/>
    <xf numFmtId="10" fontId="37" fillId="29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2" fillId="0" borderId="55" applyNumberFormat="0"/>
    <xf numFmtId="0" fontId="2" fillId="0" borderId="54" applyNumberFormat="0"/>
    <xf numFmtId="0" fontId="32" fillId="0" borderId="61">
      <alignment horizontal="left"/>
    </xf>
    <xf numFmtId="0" fontId="2" fillId="0" borderId="54" applyNumberFormat="0"/>
    <xf numFmtId="0" fontId="32" fillId="0" borderId="61">
      <alignment horizontal="left" vertical="center"/>
    </xf>
    <xf numFmtId="10" fontId="37" fillId="29" borderId="62" applyNumberFormat="0" applyBorder="0" applyAlignment="0" applyProtection="0"/>
    <xf numFmtId="0" fontId="93" fillId="27" borderId="24" applyNumberForma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54" applyNumberFormat="0" applyFont="0" applyFill="0" applyAlignment="0" applyProtection="0"/>
    <xf numFmtId="0" fontId="100" fillId="13" borderId="24" applyNumberFormat="0" applyAlignment="0" applyProtection="0"/>
    <xf numFmtId="0" fontId="73" fillId="42" borderId="62"/>
    <xf numFmtId="187" fontId="3" fillId="0" borderId="23" applyNumberFormat="0" applyFont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33" borderId="45" applyNumberFormat="0" applyFont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100" fillId="13" borderId="24" applyNumberFormat="0" applyAlignment="0" applyProtection="0"/>
    <xf numFmtId="0" fontId="2" fillId="0" borderId="62" applyNumberFormat="0" applyFont="0" applyFill="0" applyProtection="0">
      <alignment horizontal="center"/>
    </xf>
    <xf numFmtId="0" fontId="73" fillId="0" borderId="39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235" fontId="2" fillId="0" borderId="3" applyFont="0" applyFill="0" applyBorder="0" applyAlignment="0"/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32" fillId="0" borderId="61">
      <alignment horizontal="left" vertical="center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0" fontId="73" fillId="0" borderId="39"/>
    <xf numFmtId="0" fontId="100" fillId="13" borderId="24" applyNumberFormat="0" applyAlignment="0" applyProtection="0"/>
    <xf numFmtId="0" fontId="32" fillId="0" borderId="61">
      <alignment horizontal="left"/>
    </xf>
    <xf numFmtId="0" fontId="2" fillId="31" borderId="35" applyNumberFormat="0" applyFont="0" applyAlignment="0" applyProtection="0"/>
    <xf numFmtId="0" fontId="73" fillId="0" borderId="39"/>
    <xf numFmtId="0" fontId="2" fillId="0" borderId="62" applyNumberFormat="0">
      <alignment horizontal="center"/>
    </xf>
    <xf numFmtId="0" fontId="2" fillId="0" borderId="54" applyNumberFormat="0"/>
    <xf numFmtId="0" fontId="2" fillId="0" borderId="55" applyNumberFormat="0"/>
    <xf numFmtId="0" fontId="2" fillId="0" borderId="54" applyNumberFormat="0"/>
    <xf numFmtId="0" fontId="2" fillId="0" borderId="55" applyNumberFormat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4" applyNumberFormat="0"/>
    <xf numFmtId="187" fontId="3" fillId="0" borderId="23" applyNumberFormat="0" applyFont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4" applyNumberFormat="0"/>
    <xf numFmtId="0" fontId="2" fillId="0" borderId="55" applyNumberFormat="0"/>
    <xf numFmtId="187" fontId="3" fillId="0" borderId="23" applyNumberFormat="0" applyFont="0" applyAlignment="0" applyProtection="0"/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87" fontId="3" fillId="0" borderId="23" applyNumberFormat="0" applyFont="0" applyAlignment="0" applyProtection="0"/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87" fontId="3" fillId="0" borderId="23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87" fontId="3" fillId="0" borderId="23" applyNumberFormat="0" applyFont="0" applyAlignment="0" applyProtection="0"/>
    <xf numFmtId="0" fontId="73" fillId="42" borderId="62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55" applyNumberFormat="0" applyFont="0" applyFill="0" applyAlignment="0" applyProtection="0"/>
    <xf numFmtId="187" fontId="3" fillId="0" borderId="23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73" fillId="42" borderId="62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 vertical="center"/>
    </xf>
    <xf numFmtId="10" fontId="37" fillId="29" borderId="62" applyNumberFormat="0" applyBorder="0" applyAlignment="0" applyProtection="0"/>
    <xf numFmtId="0" fontId="2" fillId="0" borderId="19" applyNumberFormat="0" applyFont="0" applyFill="0" applyAlignment="0" applyProtection="0"/>
    <xf numFmtId="0" fontId="2" fillId="0" borderId="62" applyNumberFormat="0">
      <alignment horizontal="center"/>
    </xf>
    <xf numFmtId="0" fontId="2" fillId="0" borderId="62" applyNumberFormat="0" applyFont="0" applyFill="0" applyProtection="0">
      <alignment horizontal="center"/>
    </xf>
    <xf numFmtId="238" fontId="4" fillId="4" borderId="62" applyFont="0" applyFill="0" applyBorder="0" applyAlignment="0"/>
    <xf numFmtId="238" fontId="4" fillId="4" borderId="21" applyFont="0" applyFill="0" applyBorder="0" applyAlignment="0"/>
    <xf numFmtId="0" fontId="32" fillId="0" borderId="20">
      <alignment horizontal="left"/>
    </xf>
    <xf numFmtId="0" fontId="73" fillId="42" borderId="21"/>
    <xf numFmtId="10" fontId="37" fillId="5" borderId="21" applyNumberFormat="0" applyBorder="0" applyAlignment="0" applyProtection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21" applyNumberFormat="0">
      <alignment horizontal="center"/>
    </xf>
    <xf numFmtId="0" fontId="32" fillId="0" borderId="20">
      <alignment horizontal="left"/>
    </xf>
    <xf numFmtId="0" fontId="73" fillId="42" borderId="21"/>
    <xf numFmtId="0" fontId="32" fillId="0" borderId="20">
      <alignment horizontal="left"/>
    </xf>
    <xf numFmtId="0" fontId="32" fillId="0" borderId="20">
      <alignment horizontal="left"/>
    </xf>
    <xf numFmtId="0" fontId="2" fillId="0" borderId="19" applyNumberFormat="0" applyFont="0" applyFill="0" applyAlignment="0" applyProtection="0"/>
    <xf numFmtId="0" fontId="32" fillId="0" borderId="20">
      <alignment horizontal="left"/>
    </xf>
    <xf numFmtId="0" fontId="2" fillId="33" borderId="43" applyNumberFormat="0" applyFont="0"/>
    <xf numFmtId="0" fontId="2" fillId="33" borderId="42" applyNumberFormat="0" applyFon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0" fontId="2" fillId="5" borderId="42" applyNumberFormat="0" applyFont="0"/>
    <xf numFmtId="0" fontId="2" fillId="33" borderId="43" applyNumberFormat="0" applyFont="0"/>
    <xf numFmtId="0" fontId="2" fillId="5" borderId="43" applyNumberFormat="0" applyFont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10" fontId="37" fillId="5" borderId="21" applyNumberFormat="0" applyBorder="0" applyAlignment="0" applyProtection="0"/>
    <xf numFmtId="235" fontId="2" fillId="0" borderId="3" applyFont="0" applyFill="0" applyBorder="0" applyAlignment="0"/>
    <xf numFmtId="0" fontId="32" fillId="0" borderId="20">
      <alignment horizontal="left"/>
    </xf>
    <xf numFmtId="0" fontId="2" fillId="0" borderId="21" applyNumberFormat="0" applyFont="0" applyFill="0" applyProtection="0">
      <alignment horizontal="center"/>
    </xf>
    <xf numFmtId="0" fontId="2" fillId="0" borderId="37" applyNumberFormat="0" applyFont="0" applyFill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105" fillId="0" borderId="57" applyNumberFormat="0" applyFill="0" applyAlignment="0" applyProtection="0"/>
    <xf numFmtId="0" fontId="2" fillId="36" borderId="44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5" applyNumberFormat="0"/>
    <xf numFmtId="0" fontId="2" fillId="5" borderId="45" applyNumberFormat="0" applyFont="0"/>
    <xf numFmtId="0" fontId="2" fillId="5" borderId="44" applyNumberFormat="0" applyFont="0"/>
    <xf numFmtId="0" fontId="2" fillId="5" borderId="43" applyNumberFormat="0" applyFont="0"/>
    <xf numFmtId="235" fontId="2" fillId="0" borderId="3" applyFont="0" applyFill="0" applyBorder="0" applyAlignment="0"/>
    <xf numFmtId="0" fontId="2" fillId="0" borderId="37" applyNumberFormat="0" applyFont="0" applyFill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3" borderId="43" applyNumberFormat="0" applyFont="0"/>
    <xf numFmtId="0" fontId="2" fillId="5" borderId="43" applyNumberFormat="0" applyFont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10" fontId="37" fillId="5" borderId="21" applyNumberFormat="0" applyBorder="0" applyAlignment="0" applyProtection="0"/>
    <xf numFmtId="0" fontId="2" fillId="0" borderId="37" applyNumberFormat="0" applyFont="0" applyFill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0" borderId="21" applyNumberFormat="0">
      <alignment horizont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5" borderId="45" applyNumberFormat="0">
      <alignment horizontal="center" vertical="center"/>
    </xf>
    <xf numFmtId="0" fontId="2" fillId="36" borderId="45" applyNumberFormat="0">
      <alignment horizontal="center" vertical="center"/>
    </xf>
    <xf numFmtId="0" fontId="32" fillId="0" borderId="20">
      <alignment horizontal="left"/>
    </xf>
    <xf numFmtId="0" fontId="2" fillId="33" borderId="44" applyNumberFormat="0" applyFont="0"/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5" borderId="45" applyNumberFormat="0" applyFon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238" fontId="4" fillId="4" borderId="21" applyFont="0" applyFill="0" applyBorder="0" applyAlignment="0"/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0" fontId="73" fillId="42" borderId="21"/>
    <xf numFmtId="0" fontId="32" fillId="0" borderId="20">
      <alignment horizontal="left" vertical="center"/>
    </xf>
    <xf numFmtId="0" fontId="2" fillId="0" borderId="21" applyNumberFormat="0">
      <alignment horizontal="center"/>
    </xf>
    <xf numFmtId="10" fontId="37" fillId="5" borderId="21" applyNumberFormat="0" applyBorder="0" applyAlignment="0" applyProtection="0"/>
    <xf numFmtId="0" fontId="2" fillId="0" borderId="19" applyNumberFormat="0" applyFont="0" applyFill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36" borderId="43" applyNumberFormat="0">
      <alignment horizontal="center" vertical="center"/>
    </xf>
    <xf numFmtId="0" fontId="2" fillId="36" borderId="42" applyNumberFormat="0">
      <alignment horizontal="left" vertical="center"/>
    </xf>
    <xf numFmtId="0" fontId="2" fillId="5" borderId="45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3" applyNumberFormat="0">
      <alignment horizontal="center" vertical="center"/>
    </xf>
    <xf numFmtId="0" fontId="2" fillId="5" borderId="42" applyNumberFormat="0">
      <alignment horizontal="left" vertical="center"/>
    </xf>
    <xf numFmtId="0" fontId="2" fillId="33" borderId="45" applyNumberFormat="0" applyProtection="0">
      <alignment horizontal="center" vertical="center"/>
    </xf>
    <xf numFmtId="0" fontId="2" fillId="33" borderId="43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5" borderId="45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3" applyNumberFormat="0" applyProtection="0">
      <alignment horizontal="center" vertical="center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>
      <alignment horizontal="left"/>
    </xf>
    <xf numFmtId="0" fontId="2" fillId="5" borderId="45" applyNumberFormat="0"/>
    <xf numFmtId="0" fontId="2" fillId="5" borderId="44" applyNumberFormat="0"/>
    <xf numFmtId="0" fontId="2" fillId="5" borderId="43" applyNumberFormat="0"/>
    <xf numFmtId="0" fontId="2" fillId="5" borderId="42" applyNumberFormat="0">
      <alignment horizontal="left"/>
    </xf>
    <xf numFmtId="0" fontId="2" fillId="36" borderId="45" applyNumberFormat="0"/>
    <xf numFmtId="0" fontId="2" fillId="36" borderId="44" applyNumberFormat="0"/>
    <xf numFmtId="0" fontId="2" fillId="36" borderId="43" applyNumberFormat="0"/>
    <xf numFmtId="0" fontId="2" fillId="36" borderId="42" applyNumberFormat="0"/>
    <xf numFmtId="0" fontId="2" fillId="5" borderId="44" applyNumberFormat="0"/>
    <xf numFmtId="0" fontId="2" fillId="5" borderId="43" applyNumberFormat="0"/>
    <xf numFmtId="0" fontId="2" fillId="5" borderId="42" applyNumberFormat="0"/>
    <xf numFmtId="0" fontId="2" fillId="33" borderId="45" applyNumberFormat="0" applyFont="0"/>
    <xf numFmtId="0" fontId="2" fillId="33" borderId="44" applyNumberFormat="0" applyFont="0"/>
    <xf numFmtId="0" fontId="2" fillId="33" borderId="43" applyNumberFormat="0" applyFont="0"/>
    <xf numFmtId="0" fontId="2" fillId="33" borderId="42" applyNumberFormat="0" applyFont="0"/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" fillId="5" borderId="42" applyNumberFormat="0" applyFont="0"/>
    <xf numFmtId="235" fontId="2" fillId="0" borderId="3" applyFont="0" applyFill="0" applyBorder="0" applyAlignment="0"/>
    <xf numFmtId="10" fontId="37" fillId="29" borderId="21" applyNumberFormat="0" applyBorder="0" applyAlignment="0" applyProtection="0"/>
    <xf numFmtId="0" fontId="27" fillId="0" borderId="5" applyNumberFormat="0" applyFont="0" applyFill="0" applyAlignment="0" applyProtection="0"/>
    <xf numFmtId="224" fontId="52" fillId="0" borderId="5" applyBorder="0"/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0" fontId="2" fillId="0" borderId="5" applyNumberFormat="0" applyFont="0" applyFill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33" borderId="45" applyNumberFormat="0" applyFont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0" borderId="21" applyNumberFormat="0" applyFont="0" applyFill="0" applyProtection="0">
      <alignment horizontal="center"/>
    </xf>
    <xf numFmtId="238" fontId="4" fillId="4" borderId="21" applyFont="0" applyFill="0" applyBorder="0" applyAlignment="0"/>
    <xf numFmtId="235" fontId="2" fillId="0" borderId="3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238" fontId="4" fillId="4" borderId="21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2" fillId="0" borderId="21" applyNumberFormat="0">
      <alignment horizontal="center"/>
    </xf>
    <xf numFmtId="10" fontId="37" fillId="5" borderId="21" applyNumberFormat="0" applyBorder="0" applyAlignment="0" applyProtection="0"/>
    <xf numFmtId="0" fontId="27" fillId="0" borderId="5" applyNumberFormat="0" applyFont="0" applyFill="0" applyAlignment="0" applyProtection="0"/>
    <xf numFmtId="0" fontId="93" fillId="27" borderId="24" applyNumberFormat="0" applyAlignment="0" applyProtection="0"/>
    <xf numFmtId="0" fontId="100" fillId="13" borderId="24" applyNumberFormat="0" applyAlignment="0" applyProtection="0"/>
    <xf numFmtId="0" fontId="2" fillId="31" borderId="35" applyNumberFormat="0" applyFont="0" applyAlignment="0" applyProtection="0"/>
    <xf numFmtId="0" fontId="103" fillId="27" borderId="36" applyNumberFormat="0" applyAlignment="0" applyProtection="0"/>
    <xf numFmtId="224" fontId="52" fillId="0" borderId="5" applyBorder="0"/>
    <xf numFmtId="0" fontId="44" fillId="0" borderId="5">
      <alignment horizontal="center"/>
    </xf>
    <xf numFmtId="0" fontId="32" fillId="0" borderId="20">
      <alignment horizontal="left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28" fontId="2" fillId="0" borderId="46"/>
    <xf numFmtId="228" fontId="2" fillId="0" borderId="47"/>
    <xf numFmtId="228" fontId="2" fillId="0" borderId="48"/>
    <xf numFmtId="229" fontId="2" fillId="0" borderId="46"/>
    <xf numFmtId="229" fontId="2" fillId="0" borderId="47"/>
    <xf numFmtId="229" fontId="2" fillId="0" borderId="48"/>
    <xf numFmtId="230" fontId="2" fillId="0" borderId="46"/>
    <xf numFmtId="230" fontId="2" fillId="0" borderId="47"/>
    <xf numFmtId="230" fontId="2" fillId="0" borderId="48"/>
    <xf numFmtId="0" fontId="2" fillId="5" borderId="43" applyNumberFormat="0" applyFont="0"/>
    <xf numFmtId="0" fontId="2" fillId="33" borderId="43" applyNumberFormat="0" applyFont="0"/>
    <xf numFmtId="0" fontId="79" fillId="33" borderId="35" applyNumberFormat="0"/>
    <xf numFmtId="0" fontId="30" fillId="0" borderId="46" applyNumberFormat="0">
      <alignment horizontal="right"/>
    </xf>
    <xf numFmtId="0" fontId="30" fillId="0" borderId="47" applyNumberFormat="0">
      <alignment horizontal="right"/>
    </xf>
    <xf numFmtId="0" fontId="30" fillId="0" borderId="48" applyNumberFormat="0">
      <alignment horizontal="right"/>
    </xf>
    <xf numFmtId="230" fontId="2" fillId="0" borderId="46"/>
    <xf numFmtId="230" fontId="2" fillId="0" borderId="47"/>
    <xf numFmtId="230" fontId="2" fillId="0" borderId="48"/>
    <xf numFmtId="0" fontId="79" fillId="33" borderId="46" applyNumberFormat="0">
      <alignment horizontal="right"/>
    </xf>
    <xf numFmtId="0" fontId="79" fillId="33" borderId="47" applyNumberFormat="0">
      <alignment horizontal="right"/>
    </xf>
    <xf numFmtId="0" fontId="79" fillId="33" borderId="48" applyNumberFormat="0">
      <alignment horizontal="right"/>
    </xf>
    <xf numFmtId="0" fontId="79" fillId="33" borderId="35" applyNumberFormat="0"/>
    <xf numFmtId="0" fontId="2" fillId="0" borderId="51" applyNumberFormat="0"/>
    <xf numFmtId="0" fontId="2" fillId="0" borderId="51" applyNumberFormat="0"/>
    <xf numFmtId="228" fontId="2" fillId="0" borderId="47" applyFont="0" applyFill="0" applyAlignment="0" applyProtection="0"/>
    <xf numFmtId="228" fontId="2" fillId="0" borderId="48" applyFont="0" applyFill="0" applyAlignment="0" applyProtection="0"/>
    <xf numFmtId="229" fontId="2" fillId="0" borderId="46" applyFill="0" applyAlignment="0" applyProtection="0"/>
    <xf numFmtId="229" fontId="2" fillId="0" borderId="47" applyFont="0" applyFill="0" applyAlignment="0" applyProtection="0"/>
    <xf numFmtId="229" fontId="2" fillId="0" borderId="48" applyFont="0" applyFill="0" applyAlignment="0" applyProtection="0"/>
    <xf numFmtId="230" fontId="2" fillId="0" borderId="46" applyFill="0" applyAlignment="0" applyProtection="0"/>
    <xf numFmtId="0" fontId="79" fillId="33" borderId="35" applyNumberFormat="0"/>
    <xf numFmtId="0" fontId="30" fillId="0" borderId="46" applyNumberFormat="0">
      <alignment horizontal="right"/>
    </xf>
    <xf numFmtId="0" fontId="2" fillId="0" borderId="52" applyNumberFormat="0"/>
    <xf numFmtId="0" fontId="2" fillId="0" borderId="53" applyNumberFormat="0"/>
    <xf numFmtId="0" fontId="2" fillId="0" borderId="51" applyNumberFormat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30" fillId="0" borderId="47" applyNumberFormat="0" applyFill="0" applyProtection="0">
      <alignment horizontal="right"/>
    </xf>
    <xf numFmtId="0" fontId="30" fillId="0" borderId="48" applyNumberFormat="0" applyFill="0" applyProtection="0">
      <alignment horizontal="right"/>
    </xf>
    <xf numFmtId="230" fontId="2" fillId="0" borderId="46" applyFill="0" applyAlignment="0" applyProtection="0"/>
    <xf numFmtId="230" fontId="2" fillId="0" borderId="47" applyFont="0" applyFill="0" applyAlignment="0" applyProtection="0"/>
    <xf numFmtId="230" fontId="2" fillId="0" borderId="48" applyFont="0" applyFill="0" applyAlignment="0" applyProtection="0"/>
    <xf numFmtId="0" fontId="2" fillId="0" borderId="51" applyNumberFormat="0"/>
    <xf numFmtId="0" fontId="79" fillId="33" borderId="46" applyNumberFormat="0" applyProtection="0">
      <alignment horizontal="right"/>
    </xf>
    <xf numFmtId="0" fontId="79" fillId="33" borderId="47" applyNumberFormat="0" applyProtection="0">
      <alignment horizontal="right"/>
    </xf>
    <xf numFmtId="0" fontId="79" fillId="33" borderId="48" applyNumberFormat="0" applyProtection="0">
      <alignment horizontal="right"/>
    </xf>
    <xf numFmtId="0" fontId="2" fillId="0" borderId="51" applyNumberFormat="0"/>
    <xf numFmtId="0" fontId="79" fillId="33" borderId="35" applyNumberFormat="0" applyAlignment="0" applyProtection="0"/>
    <xf numFmtId="0" fontId="30" fillId="0" borderId="46" applyNumberFormat="0" applyFill="0" applyProtection="0">
      <alignment horizontal="right"/>
    </xf>
    <xf numFmtId="0" fontId="2" fillId="0" borderId="51" applyNumberFormat="0"/>
    <xf numFmtId="0" fontId="2" fillId="0" borderId="46" applyNumberFormat="0"/>
    <xf numFmtId="0" fontId="2" fillId="0" borderId="47" applyNumberFormat="0"/>
    <xf numFmtId="0" fontId="2" fillId="0" borderId="51" applyNumberFormat="0" applyFont="0" applyFill="0" applyAlignment="0" applyProtection="0"/>
    <xf numFmtId="0" fontId="2" fillId="0" borderId="51" applyNumberFormat="0"/>
    <xf numFmtId="0" fontId="2" fillId="0" borderId="52" applyNumberFormat="0"/>
    <xf numFmtId="0" fontId="2" fillId="0" borderId="53" applyNumberFormat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0" borderId="51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0" borderId="5" applyNumberFormat="0" applyFont="0" applyFill="0" applyAlignment="0" applyProtection="0"/>
    <xf numFmtId="0" fontId="100" fillId="13" borderId="24" applyNumberFormat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20">
      <alignment horizontal="left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7" fillId="0" borderId="5" applyNumberFormat="0" applyFont="0" applyFill="0" applyAlignment="0" applyProtection="0"/>
    <xf numFmtId="0" fontId="93" fillId="27" borderId="24" applyNumberFormat="0" applyAlignment="0" applyProtection="0"/>
    <xf numFmtId="0" fontId="100" fillId="13" borderId="24" applyNumberFormat="0" applyAlignment="0" applyProtection="0"/>
    <xf numFmtId="0" fontId="103" fillId="27" borderId="36" applyNumberFormat="0" applyAlignment="0" applyProtection="0"/>
    <xf numFmtId="224" fontId="52" fillId="0" borderId="5" applyBorder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4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35" borderId="45" applyNumberFormat="0" applyFont="0" applyProtection="0">
      <alignment horizontal="center" vertical="center"/>
    </xf>
    <xf numFmtId="0" fontId="2" fillId="5" borderId="43" applyNumberFormat="0" applyFont="0"/>
    <xf numFmtId="0" fontId="2" fillId="33" borderId="43" applyNumberFormat="0" applyFont="0"/>
    <xf numFmtId="0" fontId="2" fillId="5" borderId="42" applyNumberFormat="0" applyFont="0"/>
    <xf numFmtId="0" fontId="2" fillId="5" borderId="43" applyNumberFormat="0" applyFont="0"/>
    <xf numFmtId="0" fontId="2" fillId="5" borderId="44" applyNumberFormat="0" applyFont="0"/>
    <xf numFmtId="0" fontId="2" fillId="5" borderId="45" applyNumberFormat="0" applyFont="0"/>
    <xf numFmtId="0" fontId="2" fillId="33" borderId="42" applyNumberFormat="0" applyFont="0"/>
    <xf numFmtId="0" fontId="2" fillId="33" borderId="43" applyNumberFormat="0" applyFont="0"/>
    <xf numFmtId="0" fontId="2" fillId="33" borderId="44" applyNumberFormat="0" applyFont="0"/>
    <xf numFmtId="0" fontId="2" fillId="33" borderId="45" applyNumberFormat="0" applyFont="0"/>
    <xf numFmtId="0" fontId="2" fillId="5" borderId="42" applyNumberFormat="0"/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/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>
      <alignment horizontal="left"/>
    </xf>
    <xf numFmtId="0" fontId="2" fillId="5" borderId="43" applyNumberFormat="0"/>
    <xf numFmtId="0" fontId="2" fillId="5" borderId="44" applyNumberFormat="0"/>
    <xf numFmtId="0" fontId="2" fillId="5" borderId="45" applyNumberFormat="0"/>
    <xf numFmtId="0" fontId="2" fillId="36" borderId="42" applyNumberFormat="0">
      <alignment horizontal="left"/>
    </xf>
    <xf numFmtId="0" fontId="2" fillId="36" borderId="43" applyNumberFormat="0"/>
    <xf numFmtId="0" fontId="2" fillId="36" borderId="44" applyNumberFormat="0"/>
    <xf numFmtId="0" fontId="2" fillId="36" borderId="45" applyNumberFormat="0"/>
    <xf numFmtId="0" fontId="2" fillId="5" borderId="42" applyNumberFormat="0" applyFont="0" applyProtection="0">
      <alignment horizontal="left" vertical="center"/>
    </xf>
    <xf numFmtId="0" fontId="2" fillId="5" borderId="43" applyNumberFormat="0" applyProtection="0">
      <alignment horizontal="center" vertical="center"/>
    </xf>
    <xf numFmtId="0" fontId="2" fillId="5" borderId="44" applyNumberFormat="0" applyProtection="0">
      <alignment horizontal="center" vertical="center"/>
    </xf>
    <xf numFmtId="0" fontId="2" fillId="5" borderId="45" applyNumberFormat="0" applyProtection="0">
      <alignment horizontal="center" vertical="center"/>
    </xf>
    <xf numFmtId="0" fontId="2" fillId="33" borderId="42" applyNumberFormat="0" applyFont="0" applyProtection="0">
      <alignment horizontal="left" vertical="center"/>
    </xf>
    <xf numFmtId="0" fontId="2" fillId="33" borderId="43" applyNumberFormat="0" applyProtection="0">
      <alignment horizontal="center" vertical="center"/>
    </xf>
    <xf numFmtId="0" fontId="2" fillId="33" borderId="45" applyNumberFormat="0" applyProtection="0">
      <alignment horizontal="center" vertical="center"/>
    </xf>
    <xf numFmtId="0" fontId="2" fillId="5" borderId="42" applyNumberFormat="0">
      <alignment horizontal="left" vertical="center"/>
    </xf>
    <xf numFmtId="0" fontId="2" fillId="5" borderId="43" applyNumberFormat="0">
      <alignment horizontal="center" vertical="center"/>
    </xf>
    <xf numFmtId="0" fontId="2" fillId="5" borderId="44" applyNumberFormat="0">
      <alignment horizontal="center" vertical="center"/>
    </xf>
    <xf numFmtId="0" fontId="2" fillId="5" borderId="45" applyNumberFormat="0">
      <alignment horizontal="center" vertical="center"/>
    </xf>
    <xf numFmtId="0" fontId="2" fillId="36" borderId="42" applyNumberFormat="0">
      <alignment horizontal="left" vertical="center"/>
    </xf>
    <xf numFmtId="0" fontId="2" fillId="36" borderId="43" applyNumberFormat="0">
      <alignment horizontal="center" vertical="center"/>
    </xf>
    <xf numFmtId="0" fontId="2" fillId="36" borderId="44" applyNumberFormat="0">
      <alignment horizontal="center" vertical="center"/>
    </xf>
    <xf numFmtId="0" fontId="2" fillId="36" borderId="45" applyNumberFormat="0">
      <alignment horizontal="center" vertical="center"/>
    </xf>
    <xf numFmtId="0" fontId="2" fillId="35" borderId="45" applyNumberFormat="0">
      <alignment horizontal="center" vertical="center"/>
    </xf>
    <xf numFmtId="0" fontId="105" fillId="0" borderId="57" applyNumberFormat="0" applyFill="0" applyAlignment="0" applyProtection="0"/>
    <xf numFmtId="0" fontId="2" fillId="0" borderId="5" applyNumberFormat="0" applyFont="0" applyFill="0" applyAlignment="0" applyProtection="0"/>
    <xf numFmtId="0" fontId="100" fillId="13" borderId="24" applyNumberFormat="0" applyAlignment="0" applyProtection="0"/>
    <xf numFmtId="0" fontId="73" fillId="42" borderId="62"/>
    <xf numFmtId="10" fontId="37" fillId="5" borderId="21" applyNumberFormat="0" applyBorder="0" applyAlignment="0" applyProtection="0"/>
    <xf numFmtId="0" fontId="2" fillId="0" borderId="19" applyNumberFormat="0" applyFont="0" applyFill="0" applyAlignment="0" applyProtection="0"/>
    <xf numFmtId="10" fontId="37" fillId="29" borderId="21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 vertical="center"/>
    </xf>
    <xf numFmtId="10" fontId="37" fillId="29" borderId="62" applyNumberFormat="0" applyBorder="0" applyAlignment="0" applyProtection="0"/>
    <xf numFmtId="0" fontId="2" fillId="0" borderId="38" applyNumberFormat="0" applyFont="0" applyFill="0" applyAlignment="0" applyProtection="0"/>
    <xf numFmtId="0" fontId="2" fillId="0" borderId="62" applyNumberFormat="0">
      <alignment horizontal="center"/>
    </xf>
    <xf numFmtId="0" fontId="2" fillId="0" borderId="62" applyNumberFormat="0" applyFont="0" applyFill="0" applyProtection="0">
      <alignment horizontal="center"/>
    </xf>
    <xf numFmtId="238" fontId="4" fillId="4" borderId="62" applyFont="0" applyFill="0" applyBorder="0" applyAlignment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44" fillId="0" borderId="5">
      <alignment horizontal="center"/>
    </xf>
    <xf numFmtId="0" fontId="27" fillId="0" borderId="5" applyNumberFormat="0" applyFont="0" applyFill="0" applyAlignment="0" applyProtection="0"/>
    <xf numFmtId="224" fontId="52" fillId="0" borderId="5" applyBorder="0"/>
    <xf numFmtId="0" fontId="2" fillId="0" borderId="5" applyNumberFormat="0" applyFont="0" applyFill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0" fontId="73" fillId="42" borderId="21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73" fillId="42" borderId="21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238" fontId="4" fillId="4" borderId="21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29" borderId="21" applyNumberFormat="0" applyBorder="0" applyAlignment="0" applyProtection="0"/>
    <xf numFmtId="10" fontId="37" fillId="5" borderId="21" applyNumberFormat="0" applyBorder="0" applyAlignment="0" applyProtection="0"/>
    <xf numFmtId="238" fontId="4" fillId="4" borderId="21" applyFont="0" applyFill="0" applyBorder="0" applyAlignment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2" fillId="0" borderId="19" applyNumberFormat="0" applyFont="0" applyFill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73" fillId="42" borderId="21"/>
    <xf numFmtId="10" fontId="37" fillId="5" borderId="21" applyNumberFormat="0" applyBorder="0" applyAlignment="0" applyProtection="0"/>
    <xf numFmtId="10" fontId="37" fillId="29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 vertic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2" fillId="0" borderId="21" applyNumberFormat="0" applyFont="0" applyFill="0" applyProtection="0">
      <alignment horizontal="center"/>
    </xf>
    <xf numFmtId="10" fontId="37" fillId="5" borderId="21" applyNumberFormat="0" applyBorder="0" applyAlignment="0" applyProtection="0"/>
    <xf numFmtId="0" fontId="73" fillId="42" borderId="21"/>
    <xf numFmtId="10" fontId="37" fillId="5" borderId="21" applyNumberFormat="0" applyBorder="0" applyAlignment="0" applyProtection="0"/>
    <xf numFmtId="0" fontId="73" fillId="42" borderId="21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238" fontId="4" fillId="4" borderId="21" applyFont="0" applyFill="0" applyBorder="0" applyAlignment="0"/>
    <xf numFmtId="0" fontId="32" fillId="0" borderId="20">
      <alignment horizontal="left"/>
    </xf>
    <xf numFmtId="10" fontId="37" fillId="5" borderId="21" applyNumberFormat="0" applyBorder="0" applyAlignment="0" applyProtection="0"/>
    <xf numFmtId="0" fontId="2" fillId="0" borderId="21" applyNumberFormat="0" applyFont="0" applyFill="0" applyProtection="0">
      <alignment horizontal="center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0" fontId="32" fillId="0" borderId="20">
      <alignment horizontal="left" vertical="center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/>
    </xf>
    <xf numFmtId="10" fontId="37" fillId="5" borderId="21" applyNumberFormat="0" applyBorder="0" applyAlignment="0" applyProtection="0"/>
    <xf numFmtId="0" fontId="32" fillId="0" borderId="20">
      <alignment horizontal="left"/>
    </xf>
    <xf numFmtId="10" fontId="37" fillId="5" borderId="21" applyNumberFormat="0" applyBorder="0" applyAlignment="0" applyProtection="0"/>
    <xf numFmtId="10" fontId="37" fillId="5" borderId="21" applyNumberFormat="0" applyBorder="0" applyAlignment="0" applyProtection="0"/>
    <xf numFmtId="0" fontId="32" fillId="0" borderId="20">
      <alignment horizontal="left"/>
    </xf>
    <xf numFmtId="0" fontId="32" fillId="0" borderId="20">
      <alignment horizontal="left" vertical="center"/>
    </xf>
    <xf numFmtId="0" fontId="32" fillId="0" borderId="2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38" applyNumberFormat="0"/>
    <xf numFmtId="0" fontId="2" fillId="5" borderId="133" applyNumberFormat="0" applyProtection="0">
      <alignment horizontal="center" vertical="center"/>
    </xf>
    <xf numFmtId="230" fontId="2" fillId="0" borderId="137"/>
    <xf numFmtId="0" fontId="79" fillId="33" borderId="137" applyNumberFormat="0" applyProtection="0">
      <alignment horizontal="right"/>
    </xf>
    <xf numFmtId="0" fontId="2" fillId="5" borderId="133" applyNumberFormat="0"/>
    <xf numFmtId="0" fontId="2" fillId="33" borderId="134" applyNumberFormat="0" applyFont="0"/>
    <xf numFmtId="0" fontId="2" fillId="33" borderId="134" applyNumberFormat="0" applyProtection="0">
      <alignment horizontal="center" vertical="center"/>
    </xf>
    <xf numFmtId="0" fontId="2" fillId="5" borderId="133" applyNumberFormat="0"/>
    <xf numFmtId="0" fontId="32" fillId="0" borderId="145">
      <alignment horizontal="left"/>
    </xf>
    <xf numFmtId="0" fontId="2" fillId="36" borderId="132" applyNumberFormat="0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0" fontId="2" fillId="5" borderId="132" applyNumberFormat="0"/>
    <xf numFmtId="0" fontId="2" fillId="33" borderId="97" applyNumberFormat="0" applyFont="0" applyProtection="0">
      <alignment horizontal="left" vertical="center"/>
    </xf>
    <xf numFmtId="0" fontId="30" fillId="0" borderId="102" applyNumberFormat="0">
      <alignment horizontal="right"/>
    </xf>
    <xf numFmtId="0" fontId="2" fillId="0" borderId="83" applyNumberFormat="0"/>
    <xf numFmtId="0" fontId="2" fillId="0" borderId="82" applyNumberFormat="0"/>
    <xf numFmtId="0" fontId="2" fillId="0" borderId="83" applyNumberFormat="0"/>
    <xf numFmtId="0" fontId="2" fillId="0" borderId="82" applyNumberFormat="0"/>
    <xf numFmtId="10" fontId="37" fillId="29" borderId="151" applyNumberFormat="0" applyBorder="0" applyAlignment="0" applyProtection="0"/>
    <xf numFmtId="187" fontId="3" fillId="0" borderId="84" applyNumberFormat="0" applyFont="0" applyAlignment="0" applyProtection="0"/>
    <xf numFmtId="10" fontId="37" fillId="5" borderId="62" applyNumberFormat="0" applyBorder="0" applyAlignment="0" applyProtection="0"/>
    <xf numFmtId="0" fontId="27" fillId="0" borderId="1" applyNumberFormat="0" applyFont="0" applyFill="0" applyAlignment="0" applyProtection="0"/>
    <xf numFmtId="0" fontId="2" fillId="33" borderId="133" applyNumberFormat="0" applyFont="0"/>
    <xf numFmtId="0" fontId="32" fillId="0" borderId="150">
      <alignment horizontal="left"/>
    </xf>
    <xf numFmtId="0" fontId="32" fillId="0" borderId="150">
      <alignment horizontal="left"/>
    </xf>
    <xf numFmtId="0" fontId="32" fillId="0" borderId="61">
      <alignment horizontal="left"/>
    </xf>
    <xf numFmtId="10" fontId="37" fillId="5" borderId="151" applyNumberFormat="0" applyBorder="0" applyAlignment="0" applyProtection="0"/>
    <xf numFmtId="0" fontId="32" fillId="0" borderId="88">
      <alignment horizontal="left"/>
    </xf>
    <xf numFmtId="10" fontId="37" fillId="5" borderId="110" applyNumberFormat="0" applyBorder="0" applyAlignment="0" applyProtection="0"/>
    <xf numFmtId="0" fontId="2" fillId="0" borderId="83" applyNumberFormat="0"/>
    <xf numFmtId="0" fontId="2" fillId="0" borderId="82" applyNumberFormat="0"/>
    <xf numFmtId="0" fontId="32" fillId="0" borderId="122">
      <alignment horizontal="left"/>
    </xf>
    <xf numFmtId="0" fontId="32" fillId="0" borderId="150">
      <alignment horizontal="left"/>
    </xf>
    <xf numFmtId="0" fontId="2" fillId="5" borderId="120" applyNumberFormat="0"/>
    <xf numFmtId="238" fontId="4" fillId="4" borderId="62" applyFont="0" applyFill="0" applyBorder="0" applyAlignment="0"/>
    <xf numFmtId="0" fontId="2" fillId="5" borderId="120" applyNumberFormat="0" applyProtection="0">
      <alignment horizontal="center" vertical="center"/>
    </xf>
    <xf numFmtId="0" fontId="2" fillId="36" borderId="119" applyNumberFormat="0">
      <alignment horizontal="center" vertical="center"/>
    </xf>
    <xf numFmtId="0" fontId="32" fillId="0" borderId="150">
      <alignment horizontal="left"/>
    </xf>
    <xf numFmtId="10" fontId="37" fillId="5" borderId="62" applyNumberFormat="0" applyBorder="0" applyAlignment="0" applyProtection="0"/>
    <xf numFmtId="10" fontId="37" fillId="29" borderId="62" applyNumberFormat="0" applyBorder="0" applyAlignment="0" applyProtection="0"/>
    <xf numFmtId="10" fontId="37" fillId="5" borderId="123" applyNumberFormat="0" applyBorder="0" applyAlignment="0" applyProtection="0"/>
    <xf numFmtId="0" fontId="32" fillId="0" borderId="122">
      <alignment horizontal="left"/>
    </xf>
    <xf numFmtId="0" fontId="32" fillId="0" borderId="122">
      <alignment horizontal="left"/>
    </xf>
    <xf numFmtId="10" fontId="37" fillId="5" borderId="123" applyNumberFormat="0" applyBorder="0" applyAlignment="0" applyProtection="0"/>
    <xf numFmtId="0" fontId="2" fillId="5" borderId="134" applyNumberFormat="0" applyProtection="0">
      <alignment horizontal="center" vertical="center"/>
    </xf>
    <xf numFmtId="0" fontId="32" fillId="0" borderId="61">
      <alignment horizontal="left" vertical="center"/>
    </xf>
    <xf numFmtId="0" fontId="93" fillId="27" borderId="125" applyNumberFormat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145">
      <alignment horizontal="left"/>
    </xf>
    <xf numFmtId="0" fontId="2" fillId="0" borderId="83" applyNumberFormat="0"/>
    <xf numFmtId="0" fontId="2" fillId="0" borderId="82" applyNumberFormat="0"/>
    <xf numFmtId="0" fontId="2" fillId="5" borderId="134" applyNumberFormat="0">
      <alignment horizontal="center" vertical="center"/>
    </xf>
    <xf numFmtId="0" fontId="2" fillId="36" borderId="133" applyNumberFormat="0"/>
    <xf numFmtId="0" fontId="2" fillId="36" borderId="131" applyNumberFormat="0"/>
    <xf numFmtId="10" fontId="37" fillId="5" borderId="151" applyNumberFormat="0" applyBorder="0" applyAlignment="0" applyProtection="0"/>
    <xf numFmtId="0" fontId="73" fillId="42" borderId="151"/>
    <xf numFmtId="0" fontId="2" fillId="35" borderId="134" applyNumberFormat="0" applyFont="0" applyProtection="0">
      <alignment horizontal="center" vertical="center"/>
    </xf>
    <xf numFmtId="0" fontId="2" fillId="36" borderId="133" applyNumberFormat="0">
      <alignment horizontal="center" vertical="center"/>
    </xf>
    <xf numFmtId="0" fontId="2" fillId="5" borderId="131" applyNumberFormat="0" applyFont="0"/>
    <xf numFmtId="0" fontId="2" fillId="5" borderId="131" applyNumberFormat="0" applyFont="0" applyProtection="0">
      <alignment horizontal="left" vertical="center"/>
    </xf>
    <xf numFmtId="0" fontId="30" fillId="0" borderId="135" applyNumberFormat="0">
      <alignment horizontal="right"/>
    </xf>
    <xf numFmtId="228" fontId="2" fillId="0" borderId="137"/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32" fillId="0" borderId="108">
      <alignment horizontal="left"/>
    </xf>
    <xf numFmtId="0" fontId="2" fillId="5" borderId="131" applyNumberFormat="0" applyFont="0" applyProtection="0">
      <alignment horizontal="left" vertical="center"/>
    </xf>
    <xf numFmtId="0" fontId="2" fillId="33" borderId="133" applyNumberFormat="0" applyProtection="0">
      <alignment horizontal="center" vertical="center"/>
    </xf>
    <xf numFmtId="238" fontId="4" fillId="4" borderId="110" applyFont="0" applyFill="0" applyBorder="0" applyAlignment="0"/>
    <xf numFmtId="0" fontId="2" fillId="5" borderId="132" applyNumberFormat="0"/>
    <xf numFmtId="0" fontId="2" fillId="0" borderId="139" applyNumberFormat="0" applyFont="0" applyFill="0" applyAlignment="0" applyProtection="0"/>
    <xf numFmtId="0" fontId="2" fillId="5" borderId="131" applyNumberFormat="0" applyFont="0" applyProtection="0">
      <alignment horizontal="left" vertical="center"/>
    </xf>
    <xf numFmtId="0" fontId="105" fillId="0" borderId="141" applyNumberFormat="0" applyFill="0" applyAlignment="0" applyProtection="0"/>
    <xf numFmtId="0" fontId="73" fillId="0" borderId="81"/>
    <xf numFmtId="0" fontId="2" fillId="5" borderId="132" applyNumberFormat="0" applyFont="0"/>
    <xf numFmtId="0" fontId="2" fillId="35" borderId="134" applyNumberFormat="0">
      <alignment horizontal="center" vertical="center"/>
    </xf>
    <xf numFmtId="230" fontId="2" fillId="0" borderId="136"/>
    <xf numFmtId="0" fontId="2" fillId="5" borderId="133" applyNumberFormat="0">
      <alignment horizontal="center" vertical="center"/>
    </xf>
    <xf numFmtId="10" fontId="37" fillId="5" borderId="146" applyNumberFormat="0" applyBorder="0" applyAlignment="0" applyProtection="0"/>
    <xf numFmtId="0" fontId="2" fillId="5" borderId="132" applyNumberFormat="0"/>
    <xf numFmtId="10" fontId="37" fillId="5" borderId="123" applyNumberFormat="0" applyBorder="0" applyAlignment="0" applyProtection="0"/>
    <xf numFmtId="10" fontId="37" fillId="5" borderId="123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5" borderId="118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32" fillId="0" borderId="61">
      <alignment horizontal="left"/>
    </xf>
    <xf numFmtId="0" fontId="32" fillId="0" borderId="61">
      <alignment horizontal="left"/>
    </xf>
    <xf numFmtId="0" fontId="2" fillId="33" borderId="117" applyNumberFormat="0" applyFont="0" applyProtection="0">
      <alignment horizontal="left" vertical="center"/>
    </xf>
    <xf numFmtId="0" fontId="2" fillId="5" borderId="120" applyNumberFormat="0" applyFont="0"/>
    <xf numFmtId="10" fontId="37" fillId="5" borderId="89" applyNumberFormat="0" applyBorder="0" applyAlignment="0" applyProtection="0"/>
    <xf numFmtId="0" fontId="32" fillId="0" borderId="88">
      <alignment horizontal="left"/>
    </xf>
    <xf numFmtId="0" fontId="2" fillId="36" borderId="133" applyNumberFormat="0"/>
    <xf numFmtId="238" fontId="4" fillId="4" borderId="146" applyFont="0" applyFill="0" applyBorder="0" applyAlignment="0"/>
    <xf numFmtId="10" fontId="37" fillId="5" borderId="62" applyNumberFormat="0" applyBorder="0" applyAlignment="0" applyProtection="0"/>
    <xf numFmtId="0" fontId="2" fillId="5" borderId="131" applyNumberFormat="0" applyFont="0" applyProtection="0">
      <alignment horizontal="left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5" borderId="133" applyNumberFormat="0">
      <alignment horizontal="center" vertical="center"/>
    </xf>
    <xf numFmtId="0" fontId="2" fillId="0" borderId="136" applyNumberFormat="0"/>
    <xf numFmtId="0" fontId="2" fillId="0" borderId="143" applyNumberFormat="0" applyFont="0" applyFill="0" applyAlignment="0" applyProtection="0"/>
    <xf numFmtId="0" fontId="32" fillId="0" borderId="145">
      <alignment horizontal="left" vertical="center"/>
    </xf>
    <xf numFmtId="230" fontId="2" fillId="0" borderId="101" applyFill="0" applyAlignment="0" applyProtection="0"/>
    <xf numFmtId="10" fontId="37" fillId="5" borderId="151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2" fillId="36" borderId="131" applyNumberFormat="0">
      <alignment horizontal="left"/>
    </xf>
    <xf numFmtId="10" fontId="37" fillId="5" borderId="151" applyNumberFormat="0" applyBorder="0" applyAlignment="0" applyProtection="0"/>
    <xf numFmtId="0" fontId="2" fillId="36" borderId="99" applyNumberFormat="0">
      <alignment horizontal="center" vertical="center"/>
    </xf>
    <xf numFmtId="10" fontId="37" fillId="5" borderId="89" applyNumberFormat="0" applyBorder="0" applyAlignment="0" applyProtection="0"/>
    <xf numFmtId="0" fontId="105" fillId="0" borderId="121" applyNumberFormat="0" applyFill="0" applyAlignment="0" applyProtection="0"/>
    <xf numFmtId="0" fontId="2" fillId="36" borderId="120" applyNumberFormat="0">
      <alignment horizontal="center" vertical="center"/>
    </xf>
    <xf numFmtId="0" fontId="2" fillId="31" borderId="114" applyNumberFormat="0" applyFont="0" applyAlignment="0" applyProtection="0"/>
    <xf numFmtId="0" fontId="32" fillId="0" borderId="122">
      <alignment horizontal="left"/>
    </xf>
    <xf numFmtId="10" fontId="37" fillId="5" borderId="151" applyNumberFormat="0" applyBorder="0" applyAlignment="0" applyProtection="0"/>
    <xf numFmtId="0" fontId="2" fillId="5" borderId="120" applyNumberFormat="0">
      <alignment horizontal="center" vertical="center"/>
    </xf>
    <xf numFmtId="10" fontId="37" fillId="5" borderId="123" applyNumberFormat="0" applyBorder="0" applyAlignment="0" applyProtection="0"/>
    <xf numFmtId="0" fontId="32" fillId="0" borderId="145">
      <alignment horizontal="left"/>
    </xf>
    <xf numFmtId="0" fontId="2" fillId="33" borderId="131" applyNumberFormat="0" applyFont="0" applyProtection="0">
      <alignment horizontal="left" vertical="center"/>
    </xf>
    <xf numFmtId="10" fontId="37" fillId="5" borderId="146" applyNumberFormat="0" applyBorder="0" applyAlignment="0" applyProtection="0"/>
    <xf numFmtId="0" fontId="2" fillId="5" borderId="132" applyNumberFormat="0">
      <alignment horizontal="center" vertical="center"/>
    </xf>
    <xf numFmtId="0" fontId="2" fillId="0" borderId="140" applyNumberFormat="0" applyFont="0" applyFill="0" applyAlignment="0" applyProtection="0"/>
    <xf numFmtId="0" fontId="79" fillId="33" borderId="137" applyNumberFormat="0" applyProtection="0">
      <alignment horizontal="right"/>
    </xf>
    <xf numFmtId="0" fontId="2" fillId="5" borderId="133" applyNumberFormat="0">
      <alignment horizontal="center" vertical="center"/>
    </xf>
    <xf numFmtId="229" fontId="2" fillId="0" borderId="135" applyFill="0" applyAlignment="0" applyProtection="0"/>
    <xf numFmtId="0" fontId="2" fillId="36" borderId="131" applyNumberFormat="0">
      <alignment horizontal="left"/>
    </xf>
    <xf numFmtId="0" fontId="2" fillId="33" borderId="134" applyNumberFormat="0" applyProtection="0">
      <alignment horizontal="center" vertical="center"/>
    </xf>
    <xf numFmtId="0" fontId="2" fillId="36" borderId="134" applyNumberFormat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36" borderId="132" applyNumberFormat="0"/>
    <xf numFmtId="0" fontId="73" fillId="42" borderId="110"/>
    <xf numFmtId="10" fontId="37" fillId="5" borderId="151" applyNumberFormat="0" applyBorder="0" applyAlignment="0" applyProtection="0"/>
    <xf numFmtId="224" fontId="52" fillId="0" borderId="1" applyBorder="0"/>
    <xf numFmtId="0" fontId="2" fillId="0" borderId="82" applyNumberFormat="0"/>
    <xf numFmtId="0" fontId="2" fillId="0" borderId="83" applyNumberFormat="0" applyFont="0" applyFill="0" applyAlignment="0" applyProtection="0"/>
    <xf numFmtId="0" fontId="2" fillId="0" borderId="83" applyNumberFormat="0"/>
    <xf numFmtId="0" fontId="2" fillId="0" borderId="82" applyNumberFormat="0"/>
    <xf numFmtId="0" fontId="2" fillId="0" borderId="83" applyNumberFormat="0"/>
    <xf numFmtId="235" fontId="2" fillId="0" borderId="85" applyFont="0" applyFill="0" applyBorder="0" applyAlignment="0"/>
    <xf numFmtId="0" fontId="32" fillId="0" borderId="122">
      <alignment horizontal="left"/>
    </xf>
    <xf numFmtId="0" fontId="2" fillId="5" borderId="133" applyNumberFormat="0" applyProtection="0">
      <alignment horizontal="center" vertical="center"/>
    </xf>
    <xf numFmtId="0" fontId="2" fillId="0" borderId="104" applyNumberFormat="0"/>
    <xf numFmtId="0" fontId="79" fillId="33" borderId="101" applyNumberFormat="0" applyProtection="0">
      <alignment horizontal="right"/>
    </xf>
    <xf numFmtId="0" fontId="2" fillId="0" borderId="104" applyNumberFormat="0"/>
    <xf numFmtId="0" fontId="32" fillId="0" borderId="122">
      <alignment horizontal="left"/>
    </xf>
    <xf numFmtId="0" fontId="2" fillId="31" borderId="126" applyNumberFormat="0" applyFont="0" applyAlignment="0" applyProtection="0"/>
    <xf numFmtId="0" fontId="2" fillId="35" borderId="120" applyNumberFormat="0">
      <alignment horizontal="center" vertical="center"/>
    </xf>
    <xf numFmtId="10" fontId="37" fillId="5" borderId="151" applyNumberFormat="0" applyBorder="0" applyAlignment="0" applyProtection="0"/>
    <xf numFmtId="0" fontId="2" fillId="0" borderId="82" applyNumberFormat="0"/>
    <xf numFmtId="0" fontId="103" fillId="27" borderId="115" applyNumberFormat="0" applyAlignment="0" applyProtection="0"/>
    <xf numFmtId="0" fontId="44" fillId="0" borderId="1">
      <alignment horizontal="center"/>
    </xf>
    <xf numFmtId="0" fontId="2" fillId="5" borderId="120" applyNumberFormat="0" applyFont="0"/>
    <xf numFmtId="0" fontId="32" fillId="0" borderId="150">
      <alignment horizontal="left"/>
    </xf>
    <xf numFmtId="0" fontId="2" fillId="0" borderId="83" applyNumberFormat="0"/>
    <xf numFmtId="0" fontId="2" fillId="36" borderId="132" applyNumberFormat="0">
      <alignment horizontal="center" vertical="center"/>
    </xf>
    <xf numFmtId="187" fontId="3" fillId="0" borderId="84" applyNumberFormat="0" applyFont="0" applyAlignment="0" applyProtection="0"/>
    <xf numFmtId="0" fontId="2" fillId="35" borderId="120" applyNumberFormat="0" applyFont="0" applyProtection="0">
      <alignment horizontal="center" vertical="center"/>
    </xf>
    <xf numFmtId="0" fontId="2" fillId="0" borderId="138" applyNumberFormat="0" applyFont="0" applyFill="0" applyAlignment="0" applyProtection="0"/>
    <xf numFmtId="0" fontId="79" fillId="33" borderId="136" applyNumberFormat="0" applyProtection="0">
      <alignment horizontal="right"/>
    </xf>
    <xf numFmtId="0" fontId="79" fillId="33" borderId="126" applyNumberFormat="0"/>
    <xf numFmtId="0" fontId="2" fillId="5" borderId="131" applyNumberFormat="0" applyFont="0" applyProtection="0">
      <alignment horizontal="left" vertical="center"/>
    </xf>
    <xf numFmtId="187" fontId="3" fillId="0" borderId="84" applyNumberFormat="0" applyFont="0" applyAlignment="0" applyProtection="0"/>
    <xf numFmtId="0" fontId="73" fillId="0" borderId="81"/>
    <xf numFmtId="10" fontId="37" fillId="5" borderId="146" applyNumberFormat="0" applyBorder="0" applyAlignment="0" applyProtection="0"/>
    <xf numFmtId="0" fontId="79" fillId="33" borderId="135" applyNumberFormat="0">
      <alignment horizontal="right"/>
    </xf>
    <xf numFmtId="0" fontId="32" fillId="0" borderId="145">
      <alignment horizontal="left"/>
    </xf>
    <xf numFmtId="0" fontId="73" fillId="0" borderId="81"/>
    <xf numFmtId="0" fontId="2" fillId="36" borderId="131" applyNumberFormat="0"/>
    <xf numFmtId="0" fontId="2" fillId="0" borderId="82" applyNumberFormat="0" applyFont="0" applyFill="0" applyAlignment="0" applyProtection="0"/>
    <xf numFmtId="187" fontId="3" fillId="0" borderId="84" applyNumberFormat="0" applyFont="0" applyAlignment="0" applyProtection="0"/>
    <xf numFmtId="0" fontId="2" fillId="0" borderId="83" applyNumberFormat="0"/>
    <xf numFmtId="187" fontId="3" fillId="0" borderId="84" applyNumberFormat="0" applyFont="0" applyAlignment="0" applyProtection="0"/>
    <xf numFmtId="10" fontId="37" fillId="5" borderId="151" applyNumberFormat="0" applyBorder="0" applyAlignment="0" applyProtection="0"/>
    <xf numFmtId="0" fontId="32" fillId="0" borderId="122">
      <alignment horizontal="left"/>
    </xf>
    <xf numFmtId="0" fontId="2" fillId="33" borderId="98" applyNumberFormat="0" applyFont="0"/>
    <xf numFmtId="10" fontId="37" fillId="5" borderId="123" applyNumberFormat="0" applyBorder="0" applyAlignment="0" applyProtection="0"/>
    <xf numFmtId="0" fontId="2" fillId="0" borderId="82" applyNumberFormat="0" applyFont="0" applyFill="0" applyAlignment="0" applyProtection="0"/>
    <xf numFmtId="10" fontId="37" fillId="5" borderId="146" applyNumberFormat="0" applyBorder="0" applyAlignment="0" applyProtection="0"/>
    <xf numFmtId="0" fontId="2" fillId="0" borderId="82" applyNumberFormat="0" applyFont="0" applyFill="0" applyAlignment="0" applyProtection="0"/>
    <xf numFmtId="10" fontId="37" fillId="5" borderId="151" applyNumberFormat="0" applyBorder="0" applyAlignment="0" applyProtection="0"/>
    <xf numFmtId="0" fontId="2" fillId="0" borderId="116" applyNumberFormat="0" applyFont="0" applyFill="0" applyAlignment="0" applyProtection="0"/>
    <xf numFmtId="10" fontId="37" fillId="5" borderId="146" applyNumberFormat="0" applyBorder="0" applyAlignment="0" applyProtection="0"/>
    <xf numFmtId="0" fontId="2" fillId="0" borderId="87" applyNumberFormat="0" applyFont="0" applyFill="0" applyAlignment="0" applyProtection="0"/>
    <xf numFmtId="0" fontId="2" fillId="36" borderId="131" applyNumberFormat="0"/>
    <xf numFmtId="0" fontId="2" fillId="36" borderId="100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187" fontId="3" fillId="0" borderId="84" applyNumberFormat="0" applyFont="0" applyAlignment="0" applyProtection="0"/>
    <xf numFmtId="228" fontId="2" fillId="0" borderId="136"/>
    <xf numFmtId="0" fontId="30" fillId="0" borderId="137" applyNumberFormat="0" applyFill="0" applyProtection="0">
      <alignment horizontal="right"/>
    </xf>
    <xf numFmtId="230" fontId="2" fillId="0" borderId="101"/>
    <xf numFmtId="10" fontId="37" fillId="5" borderId="146" applyNumberFormat="0" applyBorder="0" applyAlignment="0" applyProtection="0"/>
    <xf numFmtId="0" fontId="32" fillId="0" borderId="145">
      <alignment horizontal="left"/>
    </xf>
    <xf numFmtId="229" fontId="2" fillId="0" borderId="137"/>
    <xf numFmtId="0" fontId="2" fillId="0" borderId="138" applyNumberFormat="0"/>
    <xf numFmtId="0" fontId="2" fillId="36" borderId="134" applyNumberFormat="0"/>
    <xf numFmtId="0" fontId="2" fillId="33" borderId="131" applyNumberFormat="0" applyFont="0"/>
    <xf numFmtId="0" fontId="2" fillId="35" borderId="134" applyNumberFormat="0">
      <alignment horizontal="center" vertic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138" applyNumberFormat="0"/>
    <xf numFmtId="187" fontId="3" fillId="0" borderId="84" applyNumberFormat="0" applyFont="0" applyAlignment="0" applyProtection="0"/>
    <xf numFmtId="0" fontId="30" fillId="0" borderId="137" applyNumberFormat="0">
      <alignment horizontal="right"/>
    </xf>
    <xf numFmtId="0" fontId="32" fillId="0" borderId="145">
      <alignment horizontal="left"/>
    </xf>
    <xf numFmtId="0" fontId="32" fillId="0" borderId="108">
      <alignment horizontal="left" vertic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36" borderId="134" applyNumberFormat="0">
      <alignment horizontal="center" vertical="center"/>
    </xf>
    <xf numFmtId="0" fontId="2" fillId="0" borderId="82" applyNumberFormat="0"/>
    <xf numFmtId="0" fontId="2" fillId="0" borderId="82" applyNumberFormat="0"/>
    <xf numFmtId="229" fontId="2" fillId="0" borderId="136"/>
    <xf numFmtId="0" fontId="2" fillId="5" borderId="97" applyNumberFormat="0">
      <alignment horizontal="left"/>
    </xf>
    <xf numFmtId="10" fontId="37" fillId="5" borderId="151" applyNumberFormat="0" applyBorder="0" applyAlignment="0" applyProtection="0"/>
    <xf numFmtId="0" fontId="2" fillId="0" borderId="83" applyNumberFormat="0"/>
    <xf numFmtId="0" fontId="32" fillId="0" borderId="145">
      <alignment horizontal="left"/>
    </xf>
    <xf numFmtId="0" fontId="2" fillId="0" borderId="83" applyNumberFormat="0"/>
    <xf numFmtId="0" fontId="2" fillId="33" borderId="132" applyNumberFormat="0" applyFont="0"/>
    <xf numFmtId="0" fontId="2" fillId="0" borderId="138" applyNumberFormat="0"/>
    <xf numFmtId="0" fontId="32" fillId="0" borderId="145">
      <alignment horizontal="left"/>
    </xf>
    <xf numFmtId="0" fontId="2" fillId="36" borderId="131" applyNumberFormat="0">
      <alignment horizontal="left" vertical="center"/>
    </xf>
    <xf numFmtId="0" fontId="2" fillId="5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187" fontId="3" fillId="0" borderId="84" applyNumberFormat="0" applyFont="0" applyAlignment="0" applyProtection="0"/>
    <xf numFmtId="0" fontId="2" fillId="0" borderId="82" applyNumberFormat="0"/>
    <xf numFmtId="0" fontId="2" fillId="36" borderId="132" applyNumberFormat="0"/>
    <xf numFmtId="0" fontId="32" fillId="0" borderId="145">
      <alignment horizontal="left" vertical="center"/>
    </xf>
    <xf numFmtId="0" fontId="30" fillId="0" borderId="137" applyNumberFormat="0">
      <alignment horizontal="right"/>
    </xf>
    <xf numFmtId="0" fontId="2" fillId="33" borderId="132" applyNumberFormat="0" applyProtection="0">
      <alignment horizontal="center" vertical="center"/>
    </xf>
    <xf numFmtId="0" fontId="2" fillId="5" borderId="134" applyNumberFormat="0"/>
    <xf numFmtId="0" fontId="79" fillId="33" borderId="126" applyNumberFormat="0" applyAlignment="0" applyProtection="0"/>
    <xf numFmtId="0" fontId="2" fillId="36" borderId="132" applyNumberFormat="0">
      <alignment horizontal="center" vertical="center"/>
    </xf>
    <xf numFmtId="0" fontId="2" fillId="0" borderId="83" applyNumberFormat="0"/>
    <xf numFmtId="0" fontId="73" fillId="0" borderId="81"/>
    <xf numFmtId="0" fontId="2" fillId="0" borderId="83" applyNumberFormat="0"/>
    <xf numFmtId="0" fontId="32" fillId="0" borderId="122">
      <alignment horizontal="left"/>
    </xf>
    <xf numFmtId="0" fontId="100" fillId="13" borderId="113" applyNumberFormat="0" applyAlignment="0" applyProtection="0"/>
    <xf numFmtId="0" fontId="2" fillId="0" borderId="124" applyNumberFormat="0" applyFont="0" applyFill="0" applyAlignment="0" applyProtection="0"/>
    <xf numFmtId="0" fontId="2" fillId="5" borderId="134" applyNumberFormat="0" applyProtection="0">
      <alignment horizontal="center" vertical="center"/>
    </xf>
    <xf numFmtId="0" fontId="2" fillId="5" borderId="132" applyNumberFormat="0"/>
    <xf numFmtId="0" fontId="2" fillId="5" borderId="131" applyNumberFormat="0">
      <alignment horizontal="left"/>
    </xf>
    <xf numFmtId="0" fontId="2" fillId="0" borderId="82" applyNumberFormat="0"/>
    <xf numFmtId="0" fontId="103" fillId="27" borderId="127" applyNumberFormat="0" applyAlignment="0" applyProtection="0"/>
    <xf numFmtId="0" fontId="2" fillId="0" borderId="83" applyNumberFormat="0" applyFont="0" applyFill="0" applyAlignment="0" applyProtection="0"/>
    <xf numFmtId="0" fontId="2" fillId="0" borderId="138" applyNumberFormat="0"/>
    <xf numFmtId="0" fontId="73" fillId="0" borderId="81"/>
    <xf numFmtId="10" fontId="37" fillId="5" borderId="146" applyNumberFormat="0" applyBorder="0" applyAlignment="0" applyProtection="0"/>
    <xf numFmtId="0" fontId="2" fillId="33" borderId="134" applyNumberFormat="0" applyProtection="0">
      <alignment horizontal="center" vertical="center"/>
    </xf>
    <xf numFmtId="0" fontId="32" fillId="0" borderId="145">
      <alignment horizontal="left"/>
    </xf>
    <xf numFmtId="0" fontId="2" fillId="5" borderId="133" applyNumberFormat="0" applyProtection="0">
      <alignment horizontal="center" vertical="center"/>
    </xf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0" fontId="2" fillId="0" borderId="82" applyNumberFormat="0"/>
    <xf numFmtId="0" fontId="2" fillId="0" borderId="83" applyNumberFormat="0"/>
    <xf numFmtId="10" fontId="37" fillId="5" borderId="123" applyNumberFormat="0" applyBorder="0" applyAlignment="0" applyProtection="0"/>
    <xf numFmtId="229" fontId="2" fillId="0" borderId="136" applyFont="0" applyFill="0" applyAlignment="0" applyProtection="0"/>
    <xf numFmtId="0" fontId="93" fillId="27" borderId="125" applyNumberFormat="0" applyAlignment="0" applyProtection="0"/>
    <xf numFmtId="0" fontId="2" fillId="5" borderId="132" applyNumberFormat="0" applyProtection="0">
      <alignment horizontal="center" vertical="center"/>
    </xf>
    <xf numFmtId="10" fontId="37" fillId="29" borderId="146" applyNumberFormat="0" applyBorder="0" applyAlignment="0" applyProtection="0"/>
    <xf numFmtId="0" fontId="2" fillId="35" borderId="134" applyNumberFormat="0">
      <alignment horizontal="center" vertical="center"/>
    </xf>
    <xf numFmtId="0" fontId="2" fillId="0" borderId="124" applyNumberFormat="0" applyFont="0" applyFill="0" applyAlignment="0" applyProtection="0"/>
    <xf numFmtId="10" fontId="37" fillId="5" borderId="146" applyNumberFormat="0" applyBorder="0" applyAlignment="0" applyProtection="0"/>
    <xf numFmtId="230" fontId="2" fillId="0" borderId="135"/>
    <xf numFmtId="0" fontId="30" fillId="0" borderId="103" applyNumberFormat="0">
      <alignment horizontal="right"/>
    </xf>
    <xf numFmtId="0" fontId="2" fillId="36" borderId="99" applyNumberFormat="0"/>
    <xf numFmtId="230" fontId="2" fillId="0" borderId="136"/>
    <xf numFmtId="228" fontId="2" fillId="0" borderId="137" applyFont="0" applyFill="0" applyAlignment="0" applyProtection="0"/>
    <xf numFmtId="0" fontId="2" fillId="33" borderId="131" applyNumberFormat="0" applyFont="0" applyProtection="0">
      <alignment horizontal="left" vertical="center"/>
    </xf>
    <xf numFmtId="0" fontId="2" fillId="0" borderId="138" applyNumberFormat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33" borderId="131" applyNumberFormat="0" applyFont="0" applyProtection="0">
      <alignment horizontal="left" vertical="center"/>
    </xf>
    <xf numFmtId="0" fontId="79" fillId="33" borderId="126" applyNumberFormat="0"/>
    <xf numFmtId="235" fontId="2" fillId="0" borderId="85" applyFont="0" applyFill="0" applyBorder="0" applyAlignment="0"/>
    <xf numFmtId="0" fontId="2" fillId="36" borderId="133" applyNumberFormat="0">
      <alignment horizontal="center" vertical="center"/>
    </xf>
    <xf numFmtId="0" fontId="2" fillId="36" borderId="134" applyNumberFormat="0"/>
    <xf numFmtId="0" fontId="2" fillId="5" borderId="132" applyNumberFormat="0">
      <alignment horizontal="center" vertical="center"/>
    </xf>
    <xf numFmtId="10" fontId="37" fillId="5" borderId="110" applyNumberFormat="0" applyBorder="0" applyAlignment="0" applyProtection="0"/>
    <xf numFmtId="0" fontId="2" fillId="33" borderId="132" applyNumberFormat="0" applyProtection="0">
      <alignment horizontal="center" vertical="center"/>
    </xf>
    <xf numFmtId="0" fontId="105" fillId="0" borderId="141" applyNumberFormat="0" applyFill="0" applyAlignment="0" applyProtection="0"/>
    <xf numFmtId="0" fontId="2" fillId="33" borderId="132" applyNumberFormat="0" applyFont="0"/>
    <xf numFmtId="0" fontId="2" fillId="5" borderId="134" applyNumberFormat="0" applyFont="0"/>
    <xf numFmtId="0" fontId="2" fillId="5" borderId="132" applyNumberFormat="0" applyFont="0"/>
    <xf numFmtId="10" fontId="37" fillId="5" borderId="110" applyNumberFormat="0" applyBorder="0" applyAlignment="0" applyProtection="0"/>
    <xf numFmtId="0" fontId="2" fillId="0" borderId="138" applyNumberFormat="0" applyFont="0" applyFill="0" applyAlignment="0" applyProtection="0"/>
    <xf numFmtId="0" fontId="105" fillId="0" borderId="141" applyNumberFormat="0" applyFill="0" applyAlignment="0" applyProtection="0"/>
    <xf numFmtId="0" fontId="32" fillId="0" borderId="108">
      <alignment horizontal="left"/>
    </xf>
    <xf numFmtId="0" fontId="2" fillId="5" borderId="134" applyNumberFormat="0">
      <alignment horizontal="center" vertical="center"/>
    </xf>
    <xf numFmtId="0" fontId="2" fillId="0" borderId="138" applyNumberFormat="0" applyFont="0" applyFill="0" applyAlignment="0" applyProtection="0"/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0" fontId="32" fillId="0" borderId="108">
      <alignment horizontal="left"/>
    </xf>
    <xf numFmtId="0" fontId="2" fillId="36" borderId="97" applyNumberFormat="0">
      <alignment horizontal="left" vertical="center"/>
    </xf>
    <xf numFmtId="0" fontId="32" fillId="0" borderId="150">
      <alignment horizontal="left"/>
    </xf>
    <xf numFmtId="0" fontId="2" fillId="35" borderId="134" applyNumberFormat="0" applyFont="0" applyProtection="0">
      <alignment horizontal="center" vertical="center"/>
    </xf>
    <xf numFmtId="0" fontId="2" fillId="5" borderId="133" applyNumberFormat="0"/>
    <xf numFmtId="0" fontId="2" fillId="0" borderId="148" applyNumberFormat="0" applyFont="0" applyFill="0" applyAlignment="0" applyProtection="0"/>
    <xf numFmtId="229" fontId="2" fillId="0" borderId="103" applyFont="0" applyFill="0" applyAlignment="0" applyProtection="0"/>
    <xf numFmtId="0" fontId="2" fillId="33" borderId="100" applyNumberFormat="0" applyProtection="0">
      <alignment horizontal="center" vertical="center"/>
    </xf>
    <xf numFmtId="10" fontId="37" fillId="5" borderId="89" applyNumberFormat="0" applyBorder="0" applyAlignment="0" applyProtection="0"/>
    <xf numFmtId="0" fontId="2" fillId="5" borderId="117" applyNumberFormat="0" applyFont="0"/>
    <xf numFmtId="0" fontId="2" fillId="0" borderId="110" applyNumberFormat="0" applyFont="0" applyFill="0" applyProtection="0">
      <alignment horizontal="center"/>
    </xf>
    <xf numFmtId="0" fontId="2" fillId="5" borderId="118" applyNumberFormat="0" applyProtection="0">
      <alignment horizontal="center" vertical="center"/>
    </xf>
    <xf numFmtId="0" fontId="79" fillId="33" borderId="114" applyNumberFormat="0"/>
    <xf numFmtId="0" fontId="32" fillId="0" borderId="122">
      <alignment horizontal="left"/>
    </xf>
    <xf numFmtId="10" fontId="37" fillId="5" borderId="123" applyNumberFormat="0" applyBorder="0" applyAlignment="0" applyProtection="0"/>
    <xf numFmtId="0" fontId="2" fillId="5" borderId="118" applyNumberFormat="0" applyProtection="0">
      <alignment horizontal="center" vertical="center"/>
    </xf>
    <xf numFmtId="0" fontId="2" fillId="0" borderId="116" applyNumberFormat="0" applyFont="0" applyFill="0" applyAlignment="0" applyProtection="0"/>
    <xf numFmtId="0" fontId="32" fillId="0" borderId="122">
      <alignment horizontal="left"/>
    </xf>
    <xf numFmtId="10" fontId="37" fillId="5" borderId="146" applyNumberFormat="0" applyBorder="0" applyAlignment="0" applyProtection="0"/>
    <xf numFmtId="0" fontId="2" fillId="0" borderId="140" applyNumberFormat="0" applyFont="0" applyFill="0" applyAlignment="0" applyProtection="0"/>
    <xf numFmtId="0" fontId="2" fillId="0" borderId="83" applyNumberFormat="0"/>
    <xf numFmtId="0" fontId="2" fillId="0" borderId="82" applyNumberFormat="0"/>
    <xf numFmtId="0" fontId="32" fillId="0" borderId="122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36" borderId="117" applyNumberFormat="0"/>
    <xf numFmtId="0" fontId="30" fillId="0" borderId="136" applyNumberFormat="0" applyFill="0" applyProtection="0">
      <alignment horizontal="right"/>
    </xf>
    <xf numFmtId="0" fontId="2" fillId="5" borderId="132" applyNumberFormat="0" applyProtection="0">
      <alignment horizontal="center" vertical="center"/>
    </xf>
    <xf numFmtId="0" fontId="32" fillId="0" borderId="150">
      <alignment horizontal="left"/>
    </xf>
    <xf numFmtId="0" fontId="2" fillId="5" borderId="132" applyNumberFormat="0" applyProtection="0">
      <alignment horizontal="center" vertical="center"/>
    </xf>
    <xf numFmtId="0" fontId="32" fillId="0" borderId="122">
      <alignment horizontal="left"/>
    </xf>
    <xf numFmtId="0" fontId="2" fillId="0" borderId="138" applyNumberFormat="0" applyFont="0" applyFill="0" applyAlignment="0" applyProtection="0"/>
    <xf numFmtId="0" fontId="2" fillId="36" borderId="131" applyNumberFormat="0">
      <alignment horizontal="left" vertical="center"/>
    </xf>
    <xf numFmtId="0" fontId="2" fillId="36" borderId="134" applyNumberFormat="0">
      <alignment horizontal="center" vertical="center"/>
    </xf>
    <xf numFmtId="0" fontId="2" fillId="36" borderId="132" applyNumberFormat="0">
      <alignment horizontal="center" vertical="center"/>
    </xf>
    <xf numFmtId="0" fontId="2" fillId="0" borderId="136" applyNumberFormat="0" applyFont="0" applyFill="0" applyAlignment="0" applyProtection="0"/>
    <xf numFmtId="0" fontId="100" fillId="13" borderId="125" applyNumberFormat="0" applyAlignment="0" applyProtection="0"/>
    <xf numFmtId="0" fontId="79" fillId="33" borderId="126" applyNumberFormat="0"/>
    <xf numFmtId="0" fontId="2" fillId="0" borderId="110" applyNumberFormat="0">
      <alignment horizontal="center"/>
    </xf>
    <xf numFmtId="0" fontId="79" fillId="33" borderId="126" applyNumberFormat="0"/>
    <xf numFmtId="0" fontId="32" fillId="0" borderId="150">
      <alignment horizontal="left"/>
    </xf>
    <xf numFmtId="0" fontId="2" fillId="33" borderId="132" applyNumberForma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33" borderId="132" applyNumberFormat="0" applyFont="0"/>
    <xf numFmtId="0" fontId="2" fillId="0" borderId="138" applyNumberFormat="0"/>
    <xf numFmtId="10" fontId="37" fillId="29" borderId="146" applyNumberFormat="0" applyBorder="0" applyAlignment="0" applyProtection="0"/>
    <xf numFmtId="10" fontId="37" fillId="5" borderId="146" applyNumberFormat="0" applyBorder="0" applyAlignment="0" applyProtection="0"/>
    <xf numFmtId="230" fontId="2" fillId="0" borderId="136" applyFont="0" applyFill="0" applyAlignment="0" applyProtection="0"/>
    <xf numFmtId="0" fontId="2" fillId="5" borderId="134" applyNumberFormat="0"/>
    <xf numFmtId="10" fontId="37" fillId="5" borderId="123" applyNumberFormat="0" applyBorder="0" applyAlignment="0" applyProtection="0"/>
    <xf numFmtId="235" fontId="2" fillId="0" borderId="85" applyFont="0" applyFill="0" applyBorder="0" applyAlignment="0"/>
    <xf numFmtId="0" fontId="2" fillId="5" borderId="132" applyNumberFormat="0" applyFont="0"/>
    <xf numFmtId="187" fontId="3" fillId="0" borderId="84" applyNumberFormat="0" applyFont="0" applyAlignment="0" applyProtection="0"/>
    <xf numFmtId="0" fontId="2" fillId="0" borderId="83" applyNumberFormat="0"/>
    <xf numFmtId="0" fontId="2" fillId="0" borderId="82" applyNumberFormat="0"/>
    <xf numFmtId="0" fontId="2" fillId="33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105" fillId="0" borderId="141" applyNumberFormat="0" applyFill="0" applyAlignment="0" applyProtection="0"/>
    <xf numFmtId="0" fontId="100" fillId="13" borderId="125" applyNumberFormat="0" applyAlignment="0" applyProtection="0"/>
    <xf numFmtId="228" fontId="2" fillId="0" borderId="135"/>
    <xf numFmtId="0" fontId="30" fillId="0" borderId="136" applyNumberFormat="0" applyFill="0" applyProtection="0">
      <alignment horizontal="right"/>
    </xf>
    <xf numFmtId="0" fontId="2" fillId="5" borderId="133" applyNumberFormat="0"/>
    <xf numFmtId="0" fontId="2" fillId="5" borderId="134" applyNumberFormat="0">
      <alignment horizontal="center" vertical="center"/>
    </xf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0" fontId="2" fillId="0" borderId="82" applyNumberFormat="0"/>
    <xf numFmtId="0" fontId="2" fillId="0" borderId="83" applyNumberFormat="0" applyFont="0" applyFill="0" applyAlignment="0" applyProtection="0"/>
    <xf numFmtId="0" fontId="2" fillId="0" borderId="82" applyNumberFormat="0" applyFont="0" applyFill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2" fillId="5" borderId="134" applyNumberFormat="0" applyProtection="0">
      <alignment horizontal="center" vertical="center"/>
    </xf>
    <xf numFmtId="0" fontId="73" fillId="42" borderId="151"/>
    <xf numFmtId="0" fontId="2" fillId="0" borderId="83" applyNumberFormat="0"/>
    <xf numFmtId="0" fontId="2" fillId="0" borderId="82" applyNumberFormat="0"/>
    <xf numFmtId="0" fontId="2" fillId="0" borderId="83" applyNumberFormat="0"/>
    <xf numFmtId="0" fontId="2" fillId="0" borderId="82" applyNumberFormat="0"/>
    <xf numFmtId="0" fontId="30" fillId="0" borderId="136" applyNumberFormat="0">
      <alignment horizontal="right"/>
    </xf>
    <xf numFmtId="0" fontId="73" fillId="0" borderId="81"/>
    <xf numFmtId="0" fontId="2" fillId="0" borderId="82" applyNumberFormat="0"/>
    <xf numFmtId="0" fontId="2" fillId="0" borderId="83" applyNumberFormat="0"/>
    <xf numFmtId="230" fontId="2" fillId="0" borderId="135" applyFill="0" applyAlignment="0" applyProtection="0"/>
    <xf numFmtId="0" fontId="2" fillId="36" borderId="131" applyNumberFormat="0">
      <alignment horizontal="left" vertical="center"/>
    </xf>
    <xf numFmtId="0" fontId="73" fillId="0" borderId="81"/>
    <xf numFmtId="0" fontId="32" fillId="0" borderId="122">
      <alignment horizontal="left"/>
    </xf>
    <xf numFmtId="0" fontId="2" fillId="33" borderId="98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2" fillId="0" borderId="82" applyNumberFormat="0" applyFont="0" applyFill="0" applyAlignment="0" applyProtection="0"/>
    <xf numFmtId="10" fontId="37" fillId="5" borderId="151" applyNumberFormat="0" applyBorder="0" applyAlignment="0" applyProtection="0"/>
    <xf numFmtId="0" fontId="32" fillId="0" borderId="145">
      <alignment horizontal="left"/>
    </xf>
    <xf numFmtId="0" fontId="73" fillId="0" borderId="81"/>
    <xf numFmtId="229" fontId="2" fillId="0" borderId="135"/>
    <xf numFmtId="0" fontId="2" fillId="0" borderId="83" applyNumberFormat="0"/>
    <xf numFmtId="187" fontId="3" fillId="0" borderId="84" applyNumberFormat="0" applyFont="0" applyAlignment="0" applyProtection="0"/>
    <xf numFmtId="228" fontId="2" fillId="0" borderId="135"/>
    <xf numFmtId="0" fontId="2" fillId="0" borderId="82" applyNumberFormat="0"/>
    <xf numFmtId="0" fontId="2" fillId="36" borderId="131" applyNumberFormat="0"/>
    <xf numFmtId="0" fontId="2" fillId="35" borderId="134" applyNumberFormat="0">
      <alignment horizontal="center" vertical="center"/>
    </xf>
    <xf numFmtId="187" fontId="3" fillId="0" borderId="84" applyNumberFormat="0" applyFont="0" applyAlignment="0" applyProtection="0"/>
    <xf numFmtId="0" fontId="32" fillId="0" borderId="145">
      <alignment horizontal="left"/>
    </xf>
    <xf numFmtId="0" fontId="2" fillId="33" borderId="132" applyNumberFormat="0" applyFont="0"/>
    <xf numFmtId="10" fontId="37" fillId="5" borderId="151" applyNumberFormat="0" applyBorder="0" applyAlignment="0" applyProtection="0"/>
    <xf numFmtId="0" fontId="2" fillId="5" borderId="133" applyNumberFormat="0" applyProtection="0">
      <alignment horizontal="center" vertical="center"/>
    </xf>
    <xf numFmtId="0" fontId="2" fillId="5" borderId="132" applyNumberFormat="0"/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6" borderId="133" applyNumberFormat="0"/>
    <xf numFmtId="0" fontId="2" fillId="36" borderId="132" applyNumberFormat="0"/>
    <xf numFmtId="0" fontId="2" fillId="5" borderId="133" applyNumberFormat="0" applyProtection="0">
      <alignment horizontal="center" vertical="center"/>
    </xf>
    <xf numFmtId="0" fontId="79" fillId="33" borderId="137" applyNumberFormat="0">
      <alignment horizontal="right"/>
    </xf>
    <xf numFmtId="0" fontId="2" fillId="5" borderId="132" applyNumberFormat="0"/>
    <xf numFmtId="0" fontId="32" fillId="0" borderId="108">
      <alignment horizontal="left"/>
    </xf>
    <xf numFmtId="0" fontId="2" fillId="36" borderId="131" applyNumberFormat="0">
      <alignment horizontal="left" vertical="center"/>
    </xf>
    <xf numFmtId="0" fontId="2" fillId="36" borderId="131" applyNumberFormat="0"/>
    <xf numFmtId="0" fontId="2" fillId="36" borderId="132" applyNumberFormat="0"/>
    <xf numFmtId="0" fontId="2" fillId="36" borderId="133" applyNumberFormat="0"/>
    <xf numFmtId="0" fontId="2" fillId="33" borderId="131" applyNumberFormat="0" applyFont="0" applyProtection="0">
      <alignment horizontal="left" vertical="center"/>
    </xf>
    <xf numFmtId="10" fontId="37" fillId="5" borderId="151" applyNumberFormat="0" applyBorder="0" applyAlignment="0" applyProtection="0"/>
    <xf numFmtId="0" fontId="32" fillId="0" borderId="122">
      <alignment horizontal="left"/>
    </xf>
    <xf numFmtId="0" fontId="32" fillId="0" borderId="122">
      <alignment horizontal="left"/>
    </xf>
    <xf numFmtId="0" fontId="79" fillId="33" borderId="78" applyNumberFormat="0" applyAlignment="0" applyProtection="0"/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6" borderId="133" applyNumberFormat="0">
      <alignment horizontal="center" vertical="center"/>
    </xf>
    <xf numFmtId="0" fontId="2" fillId="5" borderId="133" applyNumberFormat="0" applyFont="0"/>
    <xf numFmtId="0" fontId="2" fillId="36" borderId="133" applyNumberFormat="0">
      <alignment horizontal="center" vertical="center"/>
    </xf>
    <xf numFmtId="0" fontId="2" fillId="36" borderId="132" applyNumberFormat="0">
      <alignment horizontal="center" vertical="center"/>
    </xf>
    <xf numFmtId="0" fontId="93" fillId="27" borderId="125" applyNumberFormat="0" applyAlignment="0" applyProtection="0"/>
    <xf numFmtId="0" fontId="2" fillId="33" borderId="134" applyNumberFormat="0" applyFont="0"/>
    <xf numFmtId="0" fontId="2" fillId="5" borderId="134" applyNumberFormat="0" applyProtection="0">
      <alignment horizontal="center" vertical="center"/>
    </xf>
    <xf numFmtId="238" fontId="4" fillId="4" borderId="146" applyFont="0" applyFill="0" applyBorder="0" applyAlignment="0"/>
    <xf numFmtId="0" fontId="32" fillId="0" borderId="145">
      <alignment horizontal="left"/>
    </xf>
    <xf numFmtId="0" fontId="32" fillId="0" borderId="145">
      <alignment horizontal="left"/>
    </xf>
    <xf numFmtId="230" fontId="2" fillId="0" borderId="137"/>
    <xf numFmtId="0" fontId="2" fillId="0" borderId="138" applyNumberFormat="0"/>
    <xf numFmtId="10" fontId="37" fillId="5" borderId="146" applyNumberFormat="0" applyBorder="0" applyAlignment="0" applyProtection="0"/>
    <xf numFmtId="0" fontId="30" fillId="0" borderId="136" applyNumberFormat="0" applyFill="0" applyProtection="0">
      <alignment horizontal="right"/>
    </xf>
    <xf numFmtId="0" fontId="32" fillId="0" borderId="145">
      <alignment horizontal="left"/>
    </xf>
    <xf numFmtId="0" fontId="32" fillId="0" borderId="145">
      <alignment horizontal="left"/>
    </xf>
    <xf numFmtId="0" fontId="2" fillId="0" borderId="136" applyNumberFormat="0"/>
    <xf numFmtId="238" fontId="4" fillId="4" borderId="146" applyFont="0" applyFill="0" applyBorder="0" applyAlignment="0"/>
    <xf numFmtId="0" fontId="2" fillId="0" borderId="138" applyNumberFormat="0" applyFont="0" applyFill="0" applyAlignment="0" applyProtection="0"/>
    <xf numFmtId="0" fontId="2" fillId="0" borderId="139" applyNumberFormat="0"/>
    <xf numFmtId="0" fontId="2" fillId="5" borderId="134" applyNumberFormat="0" applyFont="0"/>
    <xf numFmtId="0" fontId="2" fillId="33" borderId="131" applyNumberFormat="0" applyFont="0"/>
    <xf numFmtId="0" fontId="2" fillId="5" borderId="134" applyNumberFormat="0" applyFont="0"/>
    <xf numFmtId="0" fontId="2" fillId="5" borderId="133" applyNumberFormat="0" applyFont="0"/>
    <xf numFmtId="0" fontId="2" fillId="5" borderId="132" applyNumberFormat="0" applyFont="0"/>
    <xf numFmtId="0" fontId="2" fillId="5" borderId="131" applyNumberFormat="0" applyFont="0"/>
    <xf numFmtId="0" fontId="2" fillId="0" borderId="136" applyNumberFormat="0" applyFont="0" applyFill="0" applyAlignment="0" applyProtection="0"/>
    <xf numFmtId="0" fontId="2" fillId="0" borderId="138" applyNumberFormat="0" applyFont="0" applyFill="0" applyAlignment="0" applyProtection="0"/>
    <xf numFmtId="0" fontId="2" fillId="0" borderId="140" applyNumberFormat="0"/>
    <xf numFmtId="0" fontId="2" fillId="0" borderId="138" applyNumberFormat="0" applyFont="0" applyFill="0" applyAlignment="0" applyProtection="0"/>
    <xf numFmtId="0" fontId="2" fillId="0" borderId="135" applyNumberFormat="0"/>
    <xf numFmtId="0" fontId="2" fillId="0" borderId="1" applyNumberFormat="0" applyFont="0" applyFill="0" applyAlignment="0" applyProtection="0"/>
    <xf numFmtId="0" fontId="93" fillId="27" borderId="77" applyNumberFormat="0" applyAlignment="0" applyProtection="0"/>
    <xf numFmtId="230" fontId="2" fillId="0" borderId="137"/>
    <xf numFmtId="230" fontId="2" fillId="0" borderId="135"/>
    <xf numFmtId="228" fontId="2" fillId="0" borderId="135"/>
    <xf numFmtId="0" fontId="2" fillId="33" borderId="133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36" borderId="134" applyNumberFormat="0">
      <alignment horizontal="center" vertical="center"/>
    </xf>
    <xf numFmtId="0" fontId="2" fillId="36" borderId="132" applyNumberFormat="0">
      <alignment horizontal="center" vertical="center"/>
    </xf>
    <xf numFmtId="0" fontId="103" fillId="27" borderId="127" applyNumberFormat="0" applyAlignment="0" applyProtection="0"/>
    <xf numFmtId="0" fontId="2" fillId="33" borderId="133" applyNumberFormat="0" applyProtection="0">
      <alignment horizontal="center" vertical="center"/>
    </xf>
    <xf numFmtId="0" fontId="2" fillId="0" borderId="143" applyNumberFormat="0" applyFont="0" applyFill="0" applyAlignment="0" applyProtection="0"/>
    <xf numFmtId="0" fontId="2" fillId="35" borderId="134" applyNumberFormat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36" borderId="133" applyNumberFormat="0"/>
    <xf numFmtId="0" fontId="73" fillId="42" borderId="151"/>
    <xf numFmtId="0" fontId="2" fillId="0" borderId="62" applyNumberFormat="0" applyFont="0" applyFill="0" applyProtection="0">
      <alignment horizontal="center"/>
    </xf>
    <xf numFmtId="10" fontId="37" fillId="5" borderId="151" applyNumberFormat="0" applyBorder="0" applyAlignment="0" applyProtection="0"/>
    <xf numFmtId="0" fontId="79" fillId="33" borderId="126" applyNumberFormat="0"/>
    <xf numFmtId="0" fontId="2" fillId="33" borderId="132" applyNumberFormat="0" applyFont="0"/>
    <xf numFmtId="0" fontId="2" fillId="0" borderId="138" applyNumberFormat="0" applyFont="0" applyFill="0" applyAlignment="0" applyProtection="0"/>
    <xf numFmtId="0" fontId="32" fillId="0" borderId="145">
      <alignment horizontal="left"/>
    </xf>
    <xf numFmtId="0" fontId="2" fillId="5" borderId="131" applyNumberFormat="0"/>
    <xf numFmtId="0" fontId="2" fillId="0" borderId="138" applyNumberFormat="0" applyFont="0" applyFill="0" applyAlignment="0" applyProtection="0"/>
    <xf numFmtId="0" fontId="79" fillId="33" borderId="126" applyNumberFormat="0"/>
    <xf numFmtId="10" fontId="37" fillId="5" borderId="151" applyNumberFormat="0" applyBorder="0" applyAlignment="0" applyProtection="0"/>
    <xf numFmtId="0" fontId="30" fillId="0" borderId="135" applyNumberFormat="0" applyFill="0" applyProtection="0">
      <alignment horizontal="right"/>
    </xf>
    <xf numFmtId="0" fontId="2" fillId="0" borderId="138" applyNumberFormat="0" applyFont="0" applyFill="0" applyAlignment="0" applyProtection="0"/>
    <xf numFmtId="187" fontId="3" fillId="0" borderId="84" applyNumberFormat="0" applyFont="0" applyAlignment="0" applyProtection="0"/>
    <xf numFmtId="0" fontId="2" fillId="5" borderId="133" applyNumberFormat="0" applyProtection="0">
      <alignment horizontal="center" vertical="center"/>
    </xf>
    <xf numFmtId="0" fontId="30" fillId="0" borderId="135" applyNumberFormat="0">
      <alignment horizontal="right"/>
    </xf>
    <xf numFmtId="0" fontId="2" fillId="5" borderId="133" applyNumberFormat="0" applyProtection="0">
      <alignment horizontal="center" vertical="center"/>
    </xf>
    <xf numFmtId="0" fontId="2" fillId="5" borderId="134" applyNumberFormat="0" applyFont="0"/>
    <xf numFmtId="0" fontId="32" fillId="0" borderId="88">
      <alignment horizontal="left"/>
    </xf>
    <xf numFmtId="0" fontId="2" fillId="0" borderId="128" applyNumberFormat="0" applyFont="0" applyFill="0" applyAlignment="0" applyProtection="0"/>
    <xf numFmtId="0" fontId="2" fillId="5" borderId="131" applyNumberFormat="0"/>
    <xf numFmtId="0" fontId="32" fillId="0" borderId="150">
      <alignment horizontal="left"/>
    </xf>
    <xf numFmtId="10" fontId="37" fillId="5" borderId="110" applyNumberFormat="0" applyBorder="0" applyAlignment="0" applyProtection="0"/>
    <xf numFmtId="0" fontId="2" fillId="36" borderId="134" applyNumberFormat="0">
      <alignment horizontal="center" vertical="center"/>
    </xf>
    <xf numFmtId="0" fontId="79" fillId="33" borderId="92" applyNumberFormat="0" applyAlignment="0" applyProtection="0"/>
    <xf numFmtId="0" fontId="2" fillId="5" borderId="97" applyNumberFormat="0" applyFont="0" applyProtection="0">
      <alignment horizontal="left" vertic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93" fillId="27" borderId="109" applyNumberFormat="0" applyAlignment="0" applyProtection="0"/>
    <xf numFmtId="0" fontId="2" fillId="36" borderId="98" applyNumberFormat="0"/>
    <xf numFmtId="0" fontId="2" fillId="0" borderId="83" applyNumberFormat="0" applyFont="0" applyFill="0" applyAlignment="0" applyProtection="0"/>
    <xf numFmtId="0" fontId="32" fillId="0" borderId="88">
      <alignment horizontal="left" vertical="center"/>
    </xf>
    <xf numFmtId="0" fontId="79" fillId="33" borderId="114" applyNumberFormat="0"/>
    <xf numFmtId="0" fontId="2" fillId="36" borderId="132" applyNumberFormat="0"/>
    <xf numFmtId="0" fontId="2" fillId="33" borderId="131" applyNumberFormat="0" applyFont="0"/>
    <xf numFmtId="0" fontId="79" fillId="33" borderId="126" applyNumberFormat="0"/>
    <xf numFmtId="0" fontId="2" fillId="35" borderId="134" applyNumberFormat="0">
      <alignment horizontal="center" vertical="center"/>
    </xf>
    <xf numFmtId="0" fontId="73" fillId="42" borderId="151"/>
    <xf numFmtId="0" fontId="2" fillId="36" borderId="131" applyNumberFormat="0">
      <alignment horizontal="left" vertical="center"/>
    </xf>
    <xf numFmtId="0" fontId="2" fillId="5" borderId="132" applyNumberFormat="0" applyFont="0"/>
    <xf numFmtId="0" fontId="2" fillId="33" borderId="134" applyNumberFormat="0" applyFont="0"/>
    <xf numFmtId="0" fontId="2" fillId="35" borderId="134" applyNumberFormat="0">
      <alignment horizontal="center" vertical="center"/>
    </xf>
    <xf numFmtId="10" fontId="37" fillId="5" borderId="151" applyNumberFormat="0" applyBorder="0" applyAlignment="0" applyProtection="0"/>
    <xf numFmtId="0" fontId="93" fillId="27" borderId="125" applyNumberFormat="0" applyAlignment="0" applyProtection="0"/>
    <xf numFmtId="0" fontId="2" fillId="33" borderId="132" applyNumberFormat="0" applyProtection="0">
      <alignment horizontal="center" vertical="center"/>
    </xf>
    <xf numFmtId="228" fontId="2" fillId="0" borderId="136" applyFont="0" applyFill="0" applyAlignment="0" applyProtection="0"/>
    <xf numFmtId="0" fontId="2" fillId="0" borderId="138" applyNumberFormat="0" applyFont="0" applyFill="0" applyAlignment="0" applyProtection="0"/>
    <xf numFmtId="0" fontId="2" fillId="5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1" applyNumberFormat="0">
      <alignment horizontal="left"/>
    </xf>
    <xf numFmtId="0" fontId="73" fillId="0" borderId="81"/>
    <xf numFmtId="0" fontId="2" fillId="33" borderId="133" applyNumberFormat="0" applyProtection="0">
      <alignment horizontal="center" vertical="center"/>
    </xf>
    <xf numFmtId="0" fontId="2" fillId="36" borderId="132" applyNumberFormat="0">
      <alignment horizontal="center" vertical="center"/>
    </xf>
    <xf numFmtId="228" fontId="2" fillId="0" borderId="136" applyFont="0" applyFill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150">
      <alignment horizontal="left"/>
    </xf>
    <xf numFmtId="10" fontId="37" fillId="5" borderId="110" applyNumberFormat="0" applyBorder="0" applyAlignment="0" applyProtection="0"/>
    <xf numFmtId="0" fontId="2" fillId="36" borderId="133" applyNumberFormat="0"/>
    <xf numFmtId="0" fontId="2" fillId="5" borderId="134" applyNumberFormat="0"/>
    <xf numFmtId="10" fontId="37" fillId="5" borderId="151" applyNumberFormat="0" applyBorder="0" applyAlignment="0" applyProtection="0"/>
    <xf numFmtId="0" fontId="2" fillId="35" borderId="134" applyNumberFormat="0" applyFon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2" fillId="5" borderId="98" applyNumberFormat="0" applyProtection="0">
      <alignment horizontal="center" vertical="center"/>
    </xf>
    <xf numFmtId="0" fontId="79" fillId="33" borderId="92" applyNumberFormat="0"/>
    <xf numFmtId="229" fontId="2" fillId="0" borderId="102" applyFont="0" applyFill="0" applyAlignment="0" applyProtection="0"/>
    <xf numFmtId="0" fontId="2" fillId="36" borderId="97" applyNumberFormat="0"/>
    <xf numFmtId="0" fontId="2" fillId="36" borderId="100" applyNumberFormat="0">
      <alignment horizontal="center" vertical="center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23" applyNumberFormat="0" applyBorder="0" applyAlignment="0" applyProtection="0"/>
    <xf numFmtId="0" fontId="2" fillId="36" borderId="132" applyNumberFormat="0"/>
    <xf numFmtId="10" fontId="37" fillId="5" borderId="62" applyNumberFormat="0" applyBorder="0" applyAlignment="0" applyProtection="0"/>
    <xf numFmtId="0" fontId="2" fillId="36" borderId="131" applyNumberFormat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6" borderId="131" applyNumberFormat="0">
      <alignment horizontal="left" vertical="center"/>
    </xf>
    <xf numFmtId="230" fontId="2" fillId="0" borderId="135"/>
    <xf numFmtId="0" fontId="32" fillId="0" borderId="145">
      <alignment horizontal="left"/>
    </xf>
    <xf numFmtId="0" fontId="79" fillId="33" borderId="137" applyNumberFormat="0" applyProtection="0">
      <alignment horizontal="right"/>
    </xf>
    <xf numFmtId="0" fontId="2" fillId="0" borderId="136" applyNumberFormat="0"/>
    <xf numFmtId="0" fontId="2" fillId="0" borderId="138" applyNumberFormat="0" applyFont="0" applyFill="0" applyAlignment="0" applyProtection="0"/>
    <xf numFmtId="10" fontId="37" fillId="5" borderId="146" applyNumberFormat="0" applyBorder="0" applyAlignment="0" applyProtection="0"/>
    <xf numFmtId="0" fontId="2" fillId="5" borderId="133" applyNumberFormat="0"/>
    <xf numFmtId="0" fontId="2" fillId="36" borderId="131" applyNumberFormat="0"/>
    <xf numFmtId="0" fontId="2" fillId="36" borderId="133" applyNumberFormat="0"/>
    <xf numFmtId="0" fontId="2" fillId="36" borderId="133" applyNumberFormat="0"/>
    <xf numFmtId="0" fontId="2" fillId="0" borderId="146" applyNumberFormat="0">
      <alignment horizontal="center"/>
    </xf>
    <xf numFmtId="0" fontId="2" fillId="5" borderId="132" applyNumberFormat="0" applyProtection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>
      <alignment horizontal="left"/>
    </xf>
    <xf numFmtId="0" fontId="2" fillId="5" borderId="133" applyNumberFormat="0" applyProtection="0">
      <alignment horizontal="center" vertical="center"/>
    </xf>
    <xf numFmtId="10" fontId="37" fillId="5" borderId="110" applyNumberFormat="0" applyBorder="0" applyAlignment="0" applyProtection="0"/>
    <xf numFmtId="0" fontId="2" fillId="35" borderId="134" applyNumberFormat="0" applyFont="0" applyProtection="0">
      <alignment horizontal="center" vertical="center"/>
    </xf>
    <xf numFmtId="0" fontId="2" fillId="5" borderId="132" applyNumberFormat="0" applyFont="0"/>
    <xf numFmtId="230" fontId="2" fillId="0" borderId="137" applyFont="0" applyFill="0" applyAlignment="0" applyProtection="0"/>
    <xf numFmtId="0" fontId="2" fillId="5" borderId="132" applyNumberFormat="0"/>
    <xf numFmtId="0" fontId="105" fillId="0" borderId="141" applyNumberFormat="0" applyFill="0" applyAlignment="0" applyProtection="0"/>
    <xf numFmtId="10" fontId="37" fillId="5" borderId="110" applyNumberFormat="0" applyBorder="0" applyAlignment="0" applyProtection="0"/>
    <xf numFmtId="0" fontId="2" fillId="33" borderId="133" applyNumberFormat="0" applyProtection="0">
      <alignment horizontal="center" vertical="center"/>
    </xf>
    <xf numFmtId="0" fontId="2" fillId="5" borderId="134" applyNumberFormat="0" applyFont="0"/>
    <xf numFmtId="0" fontId="32" fillId="0" borderId="61">
      <alignment horizontal="left"/>
    </xf>
    <xf numFmtId="0" fontId="2" fillId="5" borderId="133" applyNumberFormat="0">
      <alignment horizontal="center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33" borderId="131" applyNumberFormat="0" applyFont="0" applyProtection="0">
      <alignment horizontal="left" vertical="center"/>
    </xf>
    <xf numFmtId="10" fontId="37" fillId="5" borderId="110" applyNumberFormat="0" applyBorder="0" applyAlignment="0" applyProtection="0"/>
    <xf numFmtId="0" fontId="2" fillId="0" borderId="140" applyNumberFormat="0" applyFont="0" applyFill="0" applyAlignment="0" applyProtection="0"/>
    <xf numFmtId="230" fontId="2" fillId="0" borderId="135" applyFill="0" applyAlignment="0" applyProtection="0"/>
    <xf numFmtId="0" fontId="2" fillId="33" borderId="133" applyNumberFormat="0" applyProtection="0">
      <alignment horizontal="center" vertical="center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62" applyNumberFormat="0" applyFont="0" applyFill="0" applyProtection="0">
      <alignment horizont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2" fillId="0" borderId="138" applyNumberFormat="0"/>
    <xf numFmtId="187" fontId="3" fillId="0" borderId="84" applyNumberFormat="0" applyFont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73" fillId="42" borderId="62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146" applyNumberFormat="0" applyBorder="0" applyAlignment="0" applyProtection="0"/>
    <xf numFmtId="0" fontId="30" fillId="0" borderId="137" applyNumberFormat="0">
      <alignment horizontal="right"/>
    </xf>
    <xf numFmtId="0" fontId="2" fillId="0" borderId="146" applyNumberFormat="0">
      <alignment horizontal="center"/>
    </xf>
    <xf numFmtId="0" fontId="73" fillId="42" borderId="146"/>
    <xf numFmtId="0" fontId="2" fillId="33" borderId="134" applyNumberFormat="0" applyProtection="0">
      <alignment horizontal="center" vertical="center"/>
    </xf>
    <xf numFmtId="238" fontId="4" fillId="4" borderId="146" applyFont="0" applyFill="0" applyBorder="0" applyAlignment="0"/>
    <xf numFmtId="229" fontId="2" fillId="0" borderId="137" applyFont="0" applyFill="0" applyAlignment="0" applyProtection="0"/>
    <xf numFmtId="0" fontId="32" fillId="0" borderId="150">
      <alignment horizontal="left"/>
    </xf>
    <xf numFmtId="0" fontId="2" fillId="36" borderId="134" applyNumberFormat="0"/>
    <xf numFmtId="0" fontId="2" fillId="5" borderId="131" applyNumberFormat="0">
      <alignment horizontal="left"/>
    </xf>
    <xf numFmtId="10" fontId="37" fillId="5" borderId="123" applyNumberFormat="0" applyBorder="0" applyAlignment="0" applyProtection="0"/>
    <xf numFmtId="0" fontId="73" fillId="42" borderId="146"/>
    <xf numFmtId="10" fontId="37" fillId="5" borderId="146" applyNumberFormat="0" applyBorder="0" applyAlignment="0" applyProtection="0"/>
    <xf numFmtId="0" fontId="2" fillId="0" borderId="106" applyNumberFormat="0"/>
    <xf numFmtId="0" fontId="2" fillId="35" borderId="100" applyNumberFormat="0">
      <alignment horizontal="center" vertical="center"/>
    </xf>
    <xf numFmtId="0" fontId="2" fillId="0" borderId="140" applyNumberFormat="0" applyFont="0" applyFill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2" applyNumberFormat="0">
      <alignment horizontal="center" vertical="center"/>
    </xf>
    <xf numFmtId="0" fontId="2" fillId="0" borderId="138" applyNumberFormat="0" applyFont="0" applyFill="0" applyAlignment="0" applyProtection="0"/>
    <xf numFmtId="0" fontId="2" fillId="0" borderId="138" applyNumberFormat="0"/>
    <xf numFmtId="0" fontId="32" fillId="0" borderId="108">
      <alignment horizontal="left"/>
    </xf>
    <xf numFmtId="0" fontId="32" fillId="0" borderId="145">
      <alignment horizontal="left"/>
    </xf>
    <xf numFmtId="10" fontId="37" fillId="5" borderId="151" applyNumberFormat="0" applyBorder="0" applyAlignment="0" applyProtection="0"/>
    <xf numFmtId="0" fontId="2" fillId="0" borderId="83" applyNumberFormat="0"/>
    <xf numFmtId="0" fontId="32" fillId="0" borderId="145">
      <alignment horizontal="left"/>
    </xf>
    <xf numFmtId="0" fontId="2" fillId="0" borderId="83" applyNumberFormat="0"/>
    <xf numFmtId="0" fontId="30" fillId="0" borderId="136" applyNumberFormat="0" applyFill="0" applyProtection="0">
      <alignment horizontal="right"/>
    </xf>
    <xf numFmtId="0" fontId="2" fillId="0" borderId="143" applyNumberFormat="0" applyFont="0" applyFill="0" applyAlignment="0" applyProtection="0"/>
    <xf numFmtId="0" fontId="79" fillId="33" borderId="126" applyNumberFormat="0"/>
    <xf numFmtId="229" fontId="2" fillId="0" borderId="137" applyFont="0" applyFill="0" applyAlignment="0" applyProtection="0"/>
    <xf numFmtId="0" fontId="2" fillId="0" borderId="136" applyNumberFormat="0" applyFont="0" applyFill="0" applyAlignment="0" applyProtection="0"/>
    <xf numFmtId="0" fontId="2" fillId="33" borderId="131" applyNumberFormat="0" applyFont="0" applyProtection="0">
      <alignment horizontal="left" vertical="center"/>
    </xf>
    <xf numFmtId="0" fontId="2" fillId="33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100" fillId="13" borderId="125" applyNumberFormat="0" applyAlignment="0" applyProtection="0"/>
    <xf numFmtId="10" fontId="37" fillId="5" borderId="151" applyNumberFormat="0" applyBorder="0" applyAlignment="0" applyProtection="0"/>
    <xf numFmtId="0" fontId="2" fillId="5" borderId="99" applyNumberFormat="0"/>
    <xf numFmtId="238" fontId="4" fillId="4" borderId="110" applyFont="0" applyFill="0" applyBorder="0" applyAlignment="0"/>
    <xf numFmtId="0" fontId="2" fillId="5" borderId="118" applyNumberFormat="0" applyFont="0"/>
    <xf numFmtId="0" fontId="2" fillId="36" borderId="120" applyNumberFormat="0">
      <alignment horizontal="center" vertical="center"/>
    </xf>
    <xf numFmtId="0" fontId="93" fillId="27" borderId="113" applyNumberFormat="0" applyAlignment="0" applyProtection="0"/>
    <xf numFmtId="0" fontId="2" fillId="36" borderId="120" applyNumberFormat="0"/>
    <xf numFmtId="0" fontId="2" fillId="36" borderId="117" applyNumberFormat="0"/>
    <xf numFmtId="0" fontId="100" fillId="13" borderId="113" applyNumberFormat="0" applyAlignment="0" applyProtection="0"/>
    <xf numFmtId="0" fontId="2" fillId="36" borderId="120" applyNumberFormat="0"/>
    <xf numFmtId="0" fontId="2" fillId="5" borderId="117" applyNumberFormat="0">
      <alignment horizontal="left" vertical="center"/>
    </xf>
    <xf numFmtId="0" fontId="100" fillId="13" borderId="113" applyNumberFormat="0" applyAlignment="0" applyProtection="0"/>
    <xf numFmtId="0" fontId="32" fillId="0" borderId="122">
      <alignment horizontal="left" vertical="center"/>
    </xf>
    <xf numFmtId="0" fontId="32" fillId="0" borderId="150">
      <alignment horizontal="left"/>
    </xf>
    <xf numFmtId="10" fontId="37" fillId="5" borderId="123" applyNumberFormat="0" applyBorder="0" applyAlignment="0" applyProtection="0"/>
    <xf numFmtId="0" fontId="32" fillId="0" borderId="122">
      <alignment horizontal="left"/>
    </xf>
    <xf numFmtId="10" fontId="37" fillId="5" borderId="123" applyNumberFormat="0" applyBorder="0" applyAlignment="0" applyProtection="0"/>
    <xf numFmtId="0" fontId="2" fillId="5" borderId="134" applyNumberFormat="0"/>
    <xf numFmtId="0" fontId="2" fillId="31" borderId="126" applyNumberFormat="0" applyFont="0" applyAlignment="0" applyProtection="0"/>
    <xf numFmtId="230" fontId="2" fillId="0" borderId="135"/>
    <xf numFmtId="0" fontId="30" fillId="0" borderId="135" applyNumberFormat="0">
      <alignment horizontal="right"/>
    </xf>
    <xf numFmtId="0" fontId="2" fillId="36" borderId="134" applyNumberFormat="0">
      <alignment horizontal="center" vertical="center"/>
    </xf>
    <xf numFmtId="0" fontId="32" fillId="0" borderId="145">
      <alignment horizontal="left"/>
    </xf>
    <xf numFmtId="0" fontId="103" fillId="27" borderId="127" applyNumberFormat="0" applyAlignment="0" applyProtection="0"/>
    <xf numFmtId="0" fontId="2" fillId="33" borderId="134" applyNumberFormat="0" applyProtection="0">
      <alignment horizontal="center" vertical="center"/>
    </xf>
    <xf numFmtId="0" fontId="2" fillId="35" borderId="134" applyNumberFormat="0">
      <alignment horizontal="center" vertical="center"/>
    </xf>
    <xf numFmtId="0" fontId="2" fillId="5" borderId="133" applyNumberFormat="0"/>
    <xf numFmtId="187" fontId="3" fillId="0" borderId="84" applyNumberFormat="0" applyFont="0" applyAlignment="0" applyProtection="0"/>
    <xf numFmtId="0" fontId="2" fillId="0" borderId="82" applyNumberFormat="0" applyFont="0" applyFill="0" applyAlignment="0" applyProtection="0"/>
    <xf numFmtId="0" fontId="2" fillId="33" borderId="99" applyNumberFormat="0" applyProtection="0">
      <alignment horizontal="center" vertical="center"/>
    </xf>
    <xf numFmtId="0" fontId="2" fillId="0" borderId="83" applyNumberFormat="0"/>
    <xf numFmtId="0" fontId="2" fillId="0" borderId="82" applyNumberFormat="0"/>
    <xf numFmtId="0" fontId="2" fillId="0" borderId="83" applyNumberFormat="0"/>
    <xf numFmtId="0" fontId="2" fillId="0" borderId="82" applyNumberFormat="0"/>
    <xf numFmtId="0" fontId="2" fillId="33" borderId="118" applyNumberFormat="0" applyProtection="0">
      <alignment horizontal="center" vertical="center"/>
    </xf>
    <xf numFmtId="0" fontId="73" fillId="0" borderId="81"/>
    <xf numFmtId="0" fontId="2" fillId="35" borderId="134" applyNumberFormat="0" applyFont="0" applyProtection="0">
      <alignment horizontal="center" vertical="center"/>
    </xf>
    <xf numFmtId="0" fontId="73" fillId="0" borderId="81"/>
    <xf numFmtId="187" fontId="3" fillId="0" borderId="84" applyNumberFormat="0" applyFont="0" applyAlignment="0" applyProtection="0"/>
    <xf numFmtId="0" fontId="2" fillId="0" borderId="83" applyNumberFormat="0" applyFont="0" applyFill="0" applyAlignment="0" applyProtection="0"/>
    <xf numFmtId="0" fontId="2" fillId="0" borderId="82" applyNumberFormat="0" applyFont="0" applyFill="0" applyAlignment="0" applyProtection="0"/>
    <xf numFmtId="0" fontId="32" fillId="0" borderId="145">
      <alignment horizontal="left"/>
    </xf>
    <xf numFmtId="187" fontId="3" fillId="0" borderId="84" applyNumberFormat="0" applyFont="0" applyAlignment="0" applyProtection="0"/>
    <xf numFmtId="0" fontId="2" fillId="0" borderId="83" applyNumberFormat="0" applyFont="0" applyFill="0" applyAlignment="0" applyProtection="0"/>
    <xf numFmtId="10" fontId="37" fillId="5" borderId="146" applyNumberFormat="0" applyBorder="0" applyAlignment="0" applyProtection="0"/>
    <xf numFmtId="10" fontId="37" fillId="5" borderId="151" applyNumberFormat="0" applyBorder="0" applyAlignment="0" applyProtection="0"/>
    <xf numFmtId="0" fontId="2" fillId="33" borderId="118" applyNumberFormat="0" applyProtection="0">
      <alignment horizontal="center" vertical="center"/>
    </xf>
    <xf numFmtId="0" fontId="73" fillId="0" borderId="81"/>
    <xf numFmtId="0" fontId="79" fillId="33" borderId="126" applyNumberFormat="0" applyAlignment="0" applyProtection="0"/>
    <xf numFmtId="10" fontId="37" fillId="5" borderId="151" applyNumberFormat="0" applyBorder="0" applyAlignment="0" applyProtection="0"/>
    <xf numFmtId="0" fontId="2" fillId="5" borderId="100" applyNumberFormat="0">
      <alignment horizontal="center" vertical="center"/>
    </xf>
    <xf numFmtId="0" fontId="2" fillId="5" borderId="99" applyNumberFormat="0" applyProtection="0">
      <alignment horizontal="center" vertical="center"/>
    </xf>
    <xf numFmtId="0" fontId="2" fillId="33" borderId="98" applyNumberFormat="0" applyProtection="0">
      <alignment horizontal="center" vertical="center"/>
    </xf>
    <xf numFmtId="10" fontId="37" fillId="5" borderId="89" applyNumberFormat="0" applyBorder="0" applyAlignment="0" applyProtection="0"/>
    <xf numFmtId="10" fontId="37" fillId="5" borderId="151" applyNumberFormat="0" applyBorder="0" applyAlignment="0" applyProtection="0"/>
    <xf numFmtId="0" fontId="2" fillId="36" borderId="118" applyNumberFormat="0">
      <alignment horizontal="center" vertical="center"/>
    </xf>
    <xf numFmtId="0" fontId="79" fillId="33" borderId="126" applyNumberFormat="0"/>
    <xf numFmtId="0" fontId="30" fillId="0" borderId="135" applyNumberFormat="0" applyFill="0" applyProtection="0">
      <alignment horizontal="right"/>
    </xf>
    <xf numFmtId="0" fontId="2" fillId="5" borderId="133" applyNumberFormat="0"/>
    <xf numFmtId="0" fontId="2" fillId="5" borderId="132" applyNumberFormat="0"/>
    <xf numFmtId="0" fontId="2" fillId="35" borderId="134" applyNumberFormat="0" applyFont="0" applyProtection="0">
      <alignment horizontal="center" vertical="center"/>
    </xf>
    <xf numFmtId="0" fontId="2" fillId="0" borderId="82" applyNumberFormat="0" applyFont="0" applyFill="0" applyAlignment="0" applyProtection="0"/>
    <xf numFmtId="10" fontId="37" fillId="5" borderId="123" applyNumberFormat="0" applyBorder="0" applyAlignment="0" applyProtection="0"/>
    <xf numFmtId="0" fontId="32" fillId="0" borderId="150">
      <alignment horizontal="left"/>
    </xf>
    <xf numFmtId="0" fontId="79" fillId="33" borderId="126" applyNumberFormat="0" applyAlignment="0" applyProtection="0"/>
    <xf numFmtId="0" fontId="2" fillId="0" borderId="82" applyNumberFormat="0"/>
    <xf numFmtId="0" fontId="2" fillId="0" borderId="82" applyNumberFormat="0"/>
    <xf numFmtId="0" fontId="2" fillId="0" borderId="83" applyNumberFormat="0"/>
    <xf numFmtId="0" fontId="2" fillId="0" borderId="82" applyNumberFormat="0"/>
    <xf numFmtId="0" fontId="2" fillId="0" borderId="83" applyNumberFormat="0" applyFont="0" applyFill="0" applyAlignment="0" applyProtection="0"/>
    <xf numFmtId="0" fontId="2" fillId="0" borderId="82" applyNumberFormat="0" applyFont="0" applyFill="0" applyAlignment="0" applyProtection="0"/>
    <xf numFmtId="0" fontId="32" fillId="0" borderId="122">
      <alignment horizontal="left"/>
    </xf>
    <xf numFmtId="0" fontId="32" fillId="0" borderId="145">
      <alignment horizontal="left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235" fontId="2" fillId="0" borderId="85" applyFont="0" applyFill="0" applyBorder="0" applyAlignment="0"/>
    <xf numFmtId="0" fontId="2" fillId="0" borderId="82" applyNumberFormat="0"/>
    <xf numFmtId="0" fontId="2" fillId="0" borderId="82" applyNumberFormat="0"/>
    <xf numFmtId="187" fontId="3" fillId="0" borderId="84" applyNumberFormat="0" applyFont="0" applyAlignment="0" applyProtection="0"/>
    <xf numFmtId="0" fontId="2" fillId="0" borderId="83" applyNumberFormat="0"/>
    <xf numFmtId="0" fontId="2" fillId="0" borderId="82" applyNumberFormat="0"/>
    <xf numFmtId="0" fontId="2" fillId="0" borderId="83" applyNumberFormat="0" applyFont="0" applyFill="0" applyAlignment="0" applyProtection="0"/>
    <xf numFmtId="0" fontId="2" fillId="0" borderId="82" applyNumberFormat="0" applyFont="0" applyFill="0" applyAlignment="0" applyProtection="0"/>
    <xf numFmtId="0" fontId="32" fillId="0" borderId="108">
      <alignment horizontal="left"/>
    </xf>
    <xf numFmtId="0" fontId="2" fillId="0" borderId="138" applyNumberFormat="0"/>
    <xf numFmtId="0" fontId="2" fillId="5" borderId="134" applyNumberFormat="0" applyFont="0"/>
    <xf numFmtId="238" fontId="4" fillId="4" borderId="146" applyFont="0" applyFill="0" applyBorder="0" applyAlignment="0"/>
    <xf numFmtId="0" fontId="2" fillId="36" borderId="132" applyNumberFormat="0"/>
    <xf numFmtId="0" fontId="2" fillId="5" borderId="133" applyNumberFormat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20" applyNumberFormat="0">
      <alignment horizontal="center" vertic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32" fillId="0" borderId="108">
      <alignment horizontal="left"/>
    </xf>
    <xf numFmtId="0" fontId="2" fillId="36" borderId="99" applyNumberFormat="0"/>
    <xf numFmtId="0" fontId="2" fillId="5" borderId="98" applyNumberFormat="0" applyProtection="0">
      <alignment horizontal="center" vertical="center"/>
    </xf>
    <xf numFmtId="10" fontId="37" fillId="5" borderId="151" applyNumberFormat="0" applyBorder="0" applyAlignment="0" applyProtection="0"/>
    <xf numFmtId="0" fontId="2" fillId="5" borderId="100" applyNumberFormat="0"/>
    <xf numFmtId="0" fontId="2" fillId="0" borderId="101" applyNumberFormat="0" applyFont="0" applyFill="0" applyAlignment="0" applyProtection="0"/>
    <xf numFmtId="230" fontId="2" fillId="0" borderId="103" applyFont="0" applyFill="0" applyAlignment="0" applyProtection="0"/>
    <xf numFmtId="0" fontId="2" fillId="0" borderId="106" applyNumberFormat="0"/>
    <xf numFmtId="230" fontId="2" fillId="0" borderId="102"/>
    <xf numFmtId="0" fontId="2" fillId="0" borderId="82" applyNumberFormat="0"/>
    <xf numFmtId="0" fontId="2" fillId="31" borderId="126" applyNumberFormat="0" applyFont="0" applyAlignment="0" applyProtection="0"/>
    <xf numFmtId="0" fontId="2" fillId="5" borderId="132" applyNumberFormat="0"/>
    <xf numFmtId="10" fontId="37" fillId="5" borderId="146" applyNumberFormat="0" applyBorder="0" applyAlignment="0" applyProtection="0"/>
    <xf numFmtId="0" fontId="79" fillId="33" borderId="126" applyNumberFormat="0" applyAlignment="0" applyProtection="0"/>
    <xf numFmtId="0" fontId="30" fillId="0" borderId="135" applyNumberFormat="0" applyFill="0" applyProtection="0">
      <alignment horizontal="right"/>
    </xf>
    <xf numFmtId="0" fontId="30" fillId="0" borderId="137" applyNumberFormat="0" applyFill="0" applyProtection="0">
      <alignment horizontal="right"/>
    </xf>
    <xf numFmtId="10" fontId="37" fillId="5" borderId="146" applyNumberFormat="0" applyBorder="0" applyAlignment="0" applyProtection="0"/>
    <xf numFmtId="230" fontId="2" fillId="0" borderId="135" applyFill="0" applyAlignment="0" applyProtection="0"/>
    <xf numFmtId="0" fontId="2" fillId="0" borderId="138" applyNumberFormat="0" applyFont="0" applyFill="0" applyAlignment="0" applyProtection="0"/>
    <xf numFmtId="0" fontId="2" fillId="0" borderId="138" applyNumberFormat="0" applyFont="0" applyFill="0" applyAlignment="0" applyProtection="0"/>
    <xf numFmtId="0" fontId="2" fillId="0" borderId="135" applyNumberFormat="0" applyFont="0" applyFill="0" applyAlignment="0" applyProtection="0"/>
    <xf numFmtId="0" fontId="2" fillId="0" borderId="136" applyNumberFormat="0" applyFont="0" applyFill="0" applyAlignment="0" applyProtection="0"/>
    <xf numFmtId="10" fontId="37" fillId="5" borderId="146" applyNumberFormat="0" applyBorder="0" applyAlignment="0" applyProtection="0"/>
    <xf numFmtId="0" fontId="2" fillId="5" borderId="131" applyNumberFormat="0" applyFont="0"/>
    <xf numFmtId="0" fontId="2" fillId="5" borderId="132" applyNumberFormat="0" applyFont="0"/>
    <xf numFmtId="0" fontId="2" fillId="5" borderId="133" applyNumberFormat="0" applyFont="0"/>
    <xf numFmtId="0" fontId="2" fillId="33" borderId="131" applyNumberFormat="0" applyFont="0"/>
    <xf numFmtId="0" fontId="2" fillId="33" borderId="132" applyNumberFormat="0" applyFont="0"/>
    <xf numFmtId="0" fontId="2" fillId="0" borderId="146" applyNumberFormat="0">
      <alignment horizontal="center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36" borderId="131" applyNumberFormat="0">
      <alignment horizontal="left"/>
    </xf>
    <xf numFmtId="0" fontId="2" fillId="5" borderId="133" applyNumberFormat="0"/>
    <xf numFmtId="0" fontId="2" fillId="5" borderId="132" applyNumberFormat="0"/>
    <xf numFmtId="0" fontId="2" fillId="36" borderId="132" applyNumberFormat="0"/>
    <xf numFmtId="0" fontId="2" fillId="36" borderId="131" applyNumberFormat="0"/>
    <xf numFmtId="0" fontId="2" fillId="5" borderId="133" applyNumberFormat="0"/>
    <xf numFmtId="0" fontId="2" fillId="5" borderId="132" applyNumberFormat="0"/>
    <xf numFmtId="0" fontId="2" fillId="5" borderId="131" applyNumberFormat="0"/>
    <xf numFmtId="0" fontId="2" fillId="33" borderId="134" applyNumberFormat="0" applyFont="0"/>
    <xf numFmtId="0" fontId="2" fillId="33" borderId="133" applyNumberFormat="0" applyFont="0"/>
    <xf numFmtId="0" fontId="2" fillId="33" borderId="132" applyNumberFormat="0" applyFont="0"/>
    <xf numFmtId="0" fontId="27" fillId="0" borderId="1" applyNumberFormat="0" applyFont="0" applyFill="0" applyAlignment="0" applyProtection="0"/>
    <xf numFmtId="238" fontId="4" fillId="4" borderId="151" applyFont="0" applyFill="0" applyBorder="0" applyAlignment="0"/>
    <xf numFmtId="0" fontId="32" fillId="0" borderId="108">
      <alignment horizontal="left"/>
    </xf>
    <xf numFmtId="0" fontId="100" fillId="13" borderId="125" applyNumberFormat="0" applyAlignment="0" applyProtection="0"/>
    <xf numFmtId="10" fontId="37" fillId="5" borderId="110" applyNumberFormat="0" applyBorder="0" applyAlignment="0" applyProtection="0"/>
    <xf numFmtId="224" fontId="52" fillId="0" borderId="1" applyBorder="0"/>
    <xf numFmtId="0" fontId="2" fillId="0" borderId="138" applyNumberFormat="0"/>
    <xf numFmtId="0" fontId="2" fillId="0" borderId="82" applyNumberFormat="0"/>
    <xf numFmtId="0" fontId="2" fillId="5" borderId="132" applyNumberFormat="0">
      <alignment horizontal="center" vertical="center"/>
    </xf>
    <xf numFmtId="0" fontId="32" fillId="0" borderId="145">
      <alignment horizontal="left"/>
    </xf>
    <xf numFmtId="0" fontId="32" fillId="0" borderId="122">
      <alignment horizontal="left"/>
    </xf>
    <xf numFmtId="10" fontId="37" fillId="5" borderId="151" applyNumberFormat="0" applyBorder="0" applyAlignment="0" applyProtection="0"/>
    <xf numFmtId="0" fontId="32" fillId="0" borderId="145">
      <alignment horizontal="left"/>
    </xf>
    <xf numFmtId="0" fontId="32" fillId="0" borderId="150">
      <alignment horizontal="left"/>
    </xf>
    <xf numFmtId="0" fontId="2" fillId="5" borderId="131" applyNumberFormat="0" applyFont="0" applyProtection="0">
      <alignment horizontal="left" vertical="center"/>
    </xf>
    <xf numFmtId="0" fontId="32" fillId="0" borderId="108">
      <alignment horizontal="left" vertical="center"/>
    </xf>
    <xf numFmtId="10" fontId="37" fillId="5" borderId="123" applyNumberFormat="0" applyBorder="0" applyAlignment="0" applyProtection="0"/>
    <xf numFmtId="0" fontId="105" fillId="0" borderId="141" applyNumberFormat="0" applyFill="0" applyAlignment="0" applyProtection="0"/>
    <xf numFmtId="0" fontId="32" fillId="0" borderId="145">
      <alignment horizontal="left"/>
    </xf>
    <xf numFmtId="0" fontId="2" fillId="0" borderId="82" applyNumberFormat="0"/>
    <xf numFmtId="0" fontId="2" fillId="36" borderId="131" applyNumberFormat="0">
      <alignment horizontal="left" vertical="center"/>
    </xf>
    <xf numFmtId="10" fontId="37" fillId="5" borderId="151" applyNumberFormat="0" applyBorder="0" applyAlignment="0" applyProtection="0"/>
    <xf numFmtId="0" fontId="2" fillId="5" borderId="100" applyNumberFormat="0"/>
    <xf numFmtId="0" fontId="32" fillId="0" borderId="145">
      <alignment horizontal="left"/>
    </xf>
    <xf numFmtId="0" fontId="2" fillId="0" borderId="140" applyNumberFormat="0"/>
    <xf numFmtId="0" fontId="2" fillId="36" borderId="134" applyNumberFormat="0">
      <alignment horizontal="center" vertical="center"/>
    </xf>
    <xf numFmtId="0" fontId="2" fillId="5" borderId="132" applyNumberFormat="0" applyProtection="0">
      <alignment horizontal="center" vertical="center"/>
    </xf>
    <xf numFmtId="0" fontId="32" fillId="0" borderId="145">
      <alignment horizontal="left"/>
    </xf>
    <xf numFmtId="0" fontId="2" fillId="0" borderId="82" applyNumberFormat="0"/>
    <xf numFmtId="10" fontId="37" fillId="5" borderId="146" applyNumberFormat="0" applyBorder="0" applyAlignment="0" applyProtection="0"/>
    <xf numFmtId="0" fontId="2" fillId="0" borderId="139" applyNumberFormat="0"/>
    <xf numFmtId="0" fontId="32" fillId="0" borderId="150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5" borderId="99" applyNumberFormat="0" applyFont="0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0" fontId="32" fillId="0" borderId="145">
      <alignment horizontal="left"/>
    </xf>
    <xf numFmtId="0" fontId="2" fillId="5" borderId="133" applyNumberFormat="0" applyProtection="0">
      <alignment horizontal="center" vertical="center"/>
    </xf>
    <xf numFmtId="0" fontId="2" fillId="36" borderId="131" applyNumberFormat="0">
      <alignment horizontal="left"/>
    </xf>
    <xf numFmtId="0" fontId="32" fillId="0" borderId="145">
      <alignment horizontal="left" vertical="center"/>
    </xf>
    <xf numFmtId="0" fontId="32" fillId="0" borderId="88">
      <alignment horizontal="left"/>
    </xf>
    <xf numFmtId="187" fontId="3" fillId="0" borderId="84" applyNumberFormat="0" applyFont="0" applyAlignment="0" applyProtection="0"/>
    <xf numFmtId="10" fontId="37" fillId="5" borderId="151" applyNumberFormat="0" applyBorder="0" applyAlignment="0" applyProtection="0"/>
    <xf numFmtId="0" fontId="2" fillId="5" borderId="134" applyNumberFormat="0" applyProtection="0">
      <alignment horizontal="center" vertical="center"/>
    </xf>
    <xf numFmtId="0" fontId="2" fillId="5" borderId="133" applyNumberFormat="0"/>
    <xf numFmtId="0" fontId="2" fillId="33" borderId="133" applyNumberFormat="0" applyProtection="0">
      <alignment horizontal="center" vertical="center"/>
    </xf>
    <xf numFmtId="0" fontId="2" fillId="36" borderId="131" applyNumberFormat="0">
      <alignment horizontal="left"/>
    </xf>
    <xf numFmtId="0" fontId="32" fillId="0" borderId="145">
      <alignment horizontal="left"/>
    </xf>
    <xf numFmtId="0" fontId="79" fillId="33" borderId="126" applyNumberFormat="0"/>
    <xf numFmtId="0" fontId="2" fillId="5" borderId="134" applyNumberFormat="0"/>
    <xf numFmtId="0" fontId="32" fillId="0" borderId="108">
      <alignment horizontal="left"/>
    </xf>
    <xf numFmtId="0" fontId="2" fillId="36" borderId="132" applyNumberFormat="0">
      <alignment horizontal="center" vertical="center"/>
    </xf>
    <xf numFmtId="0" fontId="2" fillId="36" borderId="134" applyNumberFormat="0"/>
    <xf numFmtId="0" fontId="2" fillId="35" borderId="134" applyNumberFormat="0">
      <alignment horizontal="center" vertical="center"/>
    </xf>
    <xf numFmtId="0" fontId="32" fillId="0" borderId="145">
      <alignment horizontal="left"/>
    </xf>
    <xf numFmtId="0" fontId="32" fillId="0" borderId="122">
      <alignment horizontal="left"/>
    </xf>
    <xf numFmtId="238" fontId="4" fillId="4" borderId="151" applyFont="0" applyFill="0" applyBorder="0" applyAlignment="0"/>
    <xf numFmtId="10" fontId="37" fillId="5" borderId="123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6" borderId="134" applyNumberFormat="0">
      <alignment horizontal="center" vertical="center"/>
    </xf>
    <xf numFmtId="0" fontId="2" fillId="33" borderId="132" applyNumberFormat="0" applyFont="0"/>
    <xf numFmtId="0" fontId="2" fillId="5" borderId="134" applyNumberFormat="0" applyFont="0"/>
    <xf numFmtId="10" fontId="37" fillId="5" borderId="110" applyNumberFormat="0" applyBorder="0" applyAlignment="0" applyProtection="0"/>
    <xf numFmtId="10" fontId="37" fillId="5" borderId="146" applyNumberFormat="0" applyBorder="0" applyAlignment="0" applyProtection="0"/>
    <xf numFmtId="0" fontId="2" fillId="33" borderId="133" applyNumberFormat="0" applyFont="0"/>
    <xf numFmtId="0" fontId="2" fillId="0" borderId="1" applyNumberFormat="0" applyFont="0" applyFill="0" applyAlignment="0" applyProtection="0"/>
    <xf numFmtId="10" fontId="37" fillId="5" borderId="146" applyNumberFormat="0" applyBorder="0" applyAlignment="0" applyProtection="0"/>
    <xf numFmtId="0" fontId="2" fillId="0" borderId="151" applyNumberFormat="0" applyFont="0" applyFill="0" applyProtection="0">
      <alignment horizontal="center"/>
    </xf>
    <xf numFmtId="0" fontId="73" fillId="42" borderId="71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62" applyNumberFormat="0">
      <alignment horizontal="center"/>
    </xf>
    <xf numFmtId="0" fontId="32" fillId="0" borderId="61">
      <alignment horizontal="left"/>
    </xf>
    <xf numFmtId="0" fontId="2" fillId="36" borderId="132" applyNumberFormat="0"/>
    <xf numFmtId="0" fontId="2" fillId="36" borderId="131" applyNumberFormat="0"/>
    <xf numFmtId="0" fontId="2" fillId="0" borderId="87" applyNumberFormat="0" applyFont="0" applyFill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238" fontId="4" fillId="4" borderId="71" applyFont="0" applyFill="0" applyBorder="0" applyAlignment="0"/>
    <xf numFmtId="0" fontId="73" fillId="0" borderId="81"/>
    <xf numFmtId="0" fontId="32" fillId="0" borderId="108">
      <alignment horizontal="left" vertical="center"/>
    </xf>
    <xf numFmtId="0" fontId="32" fillId="0" borderId="145">
      <alignment horizontal="left"/>
    </xf>
    <xf numFmtId="0" fontId="2" fillId="5" borderId="98" applyNumberFormat="0">
      <alignment horizontal="center" vertical="center"/>
    </xf>
    <xf numFmtId="10" fontId="37" fillId="5" borderId="71" applyNumberFormat="0" applyBorder="0" applyAlignment="0" applyProtection="0"/>
    <xf numFmtId="0" fontId="73" fillId="0" borderId="81"/>
    <xf numFmtId="0" fontId="2" fillId="36" borderId="131" applyNumberFormat="0">
      <alignment horizontal="left" vertical="center"/>
    </xf>
    <xf numFmtId="0" fontId="2" fillId="0" borderId="83" applyNumberFormat="0" applyFont="0" applyFill="0" applyAlignment="0" applyProtection="0"/>
    <xf numFmtId="0" fontId="2" fillId="5" borderId="132" applyNumberFormat="0" applyProtection="0">
      <alignment horizontal="center" vertical="center"/>
    </xf>
    <xf numFmtId="0" fontId="32" fillId="0" borderId="150">
      <alignment horizontal="left"/>
    </xf>
    <xf numFmtId="0" fontId="2" fillId="5" borderId="132" applyNumberFormat="0"/>
    <xf numFmtId="0" fontId="2" fillId="36" borderId="131" applyNumberFormat="0">
      <alignment horizontal="left" vertical="center"/>
    </xf>
    <xf numFmtId="10" fontId="37" fillId="29" borderId="146" applyNumberFormat="0" applyBorder="0" applyAlignment="0" applyProtection="0"/>
    <xf numFmtId="0" fontId="79" fillId="33" borderId="126" applyNumberFormat="0" applyAlignment="0" applyProtection="0"/>
    <xf numFmtId="0" fontId="100" fillId="13" borderId="90" applyNumberFormat="0" applyAlignment="0" applyProtection="0"/>
    <xf numFmtId="10" fontId="37" fillId="5" borderId="151" applyNumberFormat="0" applyBorder="0" applyAlignment="0" applyProtection="0"/>
    <xf numFmtId="0" fontId="100" fillId="13" borderId="125" applyNumberFormat="0" applyAlignment="0" applyProtection="0"/>
    <xf numFmtId="0" fontId="30" fillId="0" borderId="135" applyNumberFormat="0">
      <alignment horizontal="right"/>
    </xf>
    <xf numFmtId="0" fontId="2" fillId="5" borderId="117" applyNumberFormat="0" applyFont="0" applyProtection="0">
      <alignment horizontal="left" vertical="center"/>
    </xf>
    <xf numFmtId="0" fontId="2" fillId="5" borderId="132" applyNumberFormat="0">
      <alignment horizontal="center" vertical="center"/>
    </xf>
    <xf numFmtId="0" fontId="79" fillId="33" borderId="136" applyNumberFormat="0">
      <alignment horizontal="right"/>
    </xf>
    <xf numFmtId="0" fontId="2" fillId="0" borderId="62" applyNumberFormat="0" applyFont="0" applyFill="0" applyProtection="0">
      <alignment horizontal="center"/>
    </xf>
    <xf numFmtId="0" fontId="2" fillId="5" borderId="118" applyNumberFormat="0">
      <alignment horizontal="center" vertical="center"/>
    </xf>
    <xf numFmtId="0" fontId="2" fillId="36" borderId="132" applyNumberFormat="0"/>
    <xf numFmtId="0" fontId="2" fillId="5" borderId="134" applyNumberFormat="0">
      <alignment horizontal="center" vertical="center"/>
    </xf>
    <xf numFmtId="0" fontId="2" fillId="0" borderId="82" applyNumberFormat="0" applyFont="0" applyFill="0" applyAlignment="0" applyProtection="0"/>
    <xf numFmtId="210" fontId="2" fillId="0" borderId="72" applyFont="0" applyFill="0" applyBorder="0" applyAlignment="0"/>
    <xf numFmtId="0" fontId="2" fillId="0" borderId="71" applyNumberFormat="0" applyFont="0" applyFill="0" applyProtection="0">
      <alignment horizontal="center"/>
    </xf>
    <xf numFmtId="0" fontId="32" fillId="0" borderId="70">
      <alignment horizontal="left"/>
    </xf>
    <xf numFmtId="0" fontId="2" fillId="5" borderId="133" applyNumberFormat="0">
      <alignment horizontal="center" vertical="center"/>
    </xf>
    <xf numFmtId="0" fontId="2" fillId="35" borderId="134" applyNumberFormat="0">
      <alignment horizontal="center" vertical="center"/>
    </xf>
    <xf numFmtId="10" fontId="37" fillId="29" borderId="71" applyNumberFormat="0" applyBorder="0" applyAlignment="0" applyProtection="0"/>
    <xf numFmtId="0" fontId="32" fillId="0" borderId="70">
      <alignment horizontal="left"/>
    </xf>
    <xf numFmtId="10" fontId="37" fillId="29" borderId="71" applyNumberFormat="0" applyBorder="0" applyAlignment="0" applyProtection="0"/>
    <xf numFmtId="0" fontId="32" fillId="0" borderId="70">
      <alignment horizontal="left" vertical="center"/>
    </xf>
    <xf numFmtId="0" fontId="32" fillId="0" borderId="150">
      <alignment horizontal="left" vertical="center"/>
    </xf>
    <xf numFmtId="10" fontId="37" fillId="5" borderId="75" applyNumberFormat="0" applyBorder="0" applyAlignment="0" applyProtection="0"/>
    <xf numFmtId="10" fontId="37" fillId="29" borderId="71" applyNumberFormat="0" applyBorder="0" applyAlignment="0" applyProtection="0"/>
    <xf numFmtId="0" fontId="2" fillId="5" borderId="133" applyNumberFormat="0">
      <alignment horizontal="center" vertical="center"/>
    </xf>
    <xf numFmtId="223" fontId="2" fillId="0" borderId="72" applyFont="0" applyFill="0" applyBorder="0" applyAlignment="0"/>
    <xf numFmtId="0" fontId="32" fillId="0" borderId="70">
      <alignment horizontal="left"/>
    </xf>
    <xf numFmtId="0" fontId="100" fillId="13" borderId="113" applyNumberFormat="0" applyAlignment="0" applyProtection="0"/>
    <xf numFmtId="0" fontId="2" fillId="33" borderId="134" applyNumberFormat="0" applyProtection="0">
      <alignment horizontal="center" vertical="center"/>
    </xf>
    <xf numFmtId="0" fontId="2" fillId="0" borderId="69" applyNumberFormat="0" applyFont="0" applyFill="0" applyAlignment="0" applyProtection="0"/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145">
      <alignment horizontal="left"/>
    </xf>
    <xf numFmtId="0" fontId="32" fillId="0" borderId="108">
      <alignment horizontal="left"/>
    </xf>
    <xf numFmtId="0" fontId="2" fillId="35" borderId="134" applyNumberFormat="0">
      <alignment horizontal="center" vertical="center"/>
    </xf>
    <xf numFmtId="0" fontId="2" fillId="5" borderId="117" applyNumberFormat="0">
      <alignment horizontal="left" vertical="center"/>
    </xf>
    <xf numFmtId="0" fontId="2" fillId="0" borderId="82" applyNumberFormat="0" applyFont="0" applyFill="0" applyAlignment="0" applyProtection="0"/>
    <xf numFmtId="0" fontId="2" fillId="33" borderId="134" applyNumberFormat="0" applyProtection="0">
      <alignment horizontal="center" vertical="center"/>
    </xf>
    <xf numFmtId="0" fontId="100" fillId="13" borderId="125" applyNumberFormat="0" applyAlignment="0" applyProtection="0"/>
    <xf numFmtId="0" fontId="2" fillId="0" borderId="71" applyNumberFormat="0" applyFont="0" applyFill="0" applyProtection="0">
      <alignment horizontal="center"/>
    </xf>
    <xf numFmtId="0" fontId="32" fillId="0" borderId="145">
      <alignment horizontal="left"/>
    </xf>
    <xf numFmtId="0" fontId="32" fillId="0" borderId="70">
      <alignment horizontal="left"/>
    </xf>
    <xf numFmtId="238" fontId="4" fillId="4" borderId="71" applyFont="0" applyFill="0" applyBorder="0" applyAlignment="0"/>
    <xf numFmtId="238" fontId="4" fillId="4" borderId="71" applyFont="0" applyFill="0" applyBorder="0" applyAlignment="0"/>
    <xf numFmtId="0" fontId="2" fillId="0" borderId="82" applyNumberFormat="0" applyFont="0" applyFill="0" applyAlignment="0" applyProtection="0"/>
    <xf numFmtId="0" fontId="2" fillId="0" borderId="71" applyNumberFormat="0" applyFont="0" applyFill="0" applyProtection="0">
      <alignment horizontal="center"/>
    </xf>
    <xf numFmtId="228" fontId="2" fillId="0" borderId="135"/>
    <xf numFmtId="0" fontId="2" fillId="5" borderId="134" applyNumberFormat="0"/>
    <xf numFmtId="10" fontId="37" fillId="5" borderId="71" applyNumberFormat="0" applyBorder="0" applyAlignment="0" applyProtection="0"/>
    <xf numFmtId="0" fontId="32" fillId="0" borderId="122">
      <alignment horizontal="left"/>
    </xf>
    <xf numFmtId="0" fontId="2" fillId="33" borderId="133" applyNumberFormat="0" applyFont="0"/>
    <xf numFmtId="0" fontId="73" fillId="0" borderId="81"/>
    <xf numFmtId="238" fontId="4" fillId="4" borderId="123" applyFont="0" applyFill="0" applyBorder="0" applyAlignment="0"/>
    <xf numFmtId="0" fontId="2" fillId="0" borderId="71" applyNumberFormat="0">
      <alignment horizontal="center"/>
    </xf>
    <xf numFmtId="0" fontId="2" fillId="5" borderId="134" applyNumberFormat="0">
      <alignment horizontal="center" vertical="center"/>
    </xf>
    <xf numFmtId="228" fontId="2" fillId="0" borderId="137"/>
    <xf numFmtId="187" fontId="3" fillId="0" borderId="84" applyNumberFormat="0" applyFont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36" borderId="134" applyNumberFormat="0"/>
    <xf numFmtId="187" fontId="3" fillId="0" borderId="84" applyNumberFormat="0" applyFont="0" applyAlignment="0" applyProtection="0"/>
    <xf numFmtId="0" fontId="2" fillId="0" borderId="110" applyNumberFormat="0">
      <alignment horizontal="center"/>
    </xf>
    <xf numFmtId="228" fontId="2" fillId="0" borderId="137" applyFont="0" applyFill="0" applyAlignment="0" applyProtection="0"/>
    <xf numFmtId="0" fontId="2" fillId="0" borderId="69" applyNumberFormat="0" applyFont="0" applyFill="0" applyAlignment="0" applyProtection="0"/>
    <xf numFmtId="0" fontId="2" fillId="0" borderId="71" applyNumberFormat="0" applyFont="0" applyFill="0" applyProtection="0">
      <alignment horizontal="center"/>
    </xf>
    <xf numFmtId="0" fontId="2" fillId="0" borderId="82" applyNumberFormat="0"/>
    <xf numFmtId="0" fontId="73" fillId="42" borderId="146"/>
    <xf numFmtId="0" fontId="2" fillId="0" borderId="71" applyNumberFormat="0">
      <alignment horizontal="center"/>
    </xf>
    <xf numFmtId="0" fontId="32" fillId="0" borderId="108">
      <alignment horizontal="left"/>
    </xf>
    <xf numFmtId="0" fontId="2" fillId="33" borderId="132" applyNumberFormat="0" applyFont="0"/>
    <xf numFmtId="0" fontId="2" fillId="33" borderId="131" applyNumberFormat="0" applyFont="0" applyProtection="0">
      <alignment horizontal="left" vertical="center"/>
    </xf>
    <xf numFmtId="0" fontId="30" fillId="0" borderId="135" applyNumberFormat="0" applyFill="0" applyProtection="0">
      <alignment horizontal="right"/>
    </xf>
    <xf numFmtId="0" fontId="32" fillId="0" borderId="150">
      <alignment horizontal="left"/>
    </xf>
    <xf numFmtId="10" fontId="37" fillId="5" borderId="110" applyNumberFormat="0" applyBorder="0" applyAlignment="0" applyProtection="0"/>
    <xf numFmtId="0" fontId="2" fillId="0" borderId="71" applyNumberFormat="0">
      <alignment horizontal="center"/>
    </xf>
    <xf numFmtId="0" fontId="2" fillId="0" borderId="71" applyNumberFormat="0">
      <alignment horizontal="center"/>
    </xf>
    <xf numFmtId="0" fontId="73" fillId="0" borderId="81"/>
    <xf numFmtId="0" fontId="30" fillId="0" borderId="135" applyNumberFormat="0" applyFill="0" applyProtection="0">
      <alignment horizontal="right"/>
    </xf>
    <xf numFmtId="0" fontId="2" fillId="5" borderId="132" applyNumberFormat="0" applyProtection="0">
      <alignment horizontal="center" vertical="center"/>
    </xf>
    <xf numFmtId="0" fontId="2" fillId="5" borderId="131" applyNumberFormat="0" applyFont="0"/>
    <xf numFmtId="10" fontId="37" fillId="5" borderId="151" applyNumberFormat="0" applyBorder="0" applyAlignment="0" applyProtection="0"/>
    <xf numFmtId="0" fontId="73" fillId="42" borderId="110"/>
    <xf numFmtId="0" fontId="93" fillId="27" borderId="125" applyNumberFormat="0" applyAlignment="0" applyProtection="0"/>
    <xf numFmtId="0" fontId="2" fillId="5" borderId="134" applyNumberFormat="0" applyFont="0"/>
    <xf numFmtId="10" fontId="37" fillId="5" borderId="110" applyNumberFormat="0" applyBorder="0" applyAlignment="0" applyProtection="0"/>
    <xf numFmtId="0" fontId="32" fillId="0" borderId="145">
      <alignment horizontal="left"/>
    </xf>
    <xf numFmtId="0" fontId="2" fillId="5" borderId="134" applyNumberFormat="0" applyProtection="0">
      <alignment horizontal="center" vertical="center"/>
    </xf>
    <xf numFmtId="0" fontId="2" fillId="0" borderId="83" applyNumberFormat="0"/>
    <xf numFmtId="0" fontId="2" fillId="0" borderId="83" applyNumberFormat="0" applyFont="0" applyFill="0" applyAlignment="0" applyProtection="0"/>
    <xf numFmtId="0" fontId="2" fillId="0" borderId="138" applyNumberFormat="0"/>
    <xf numFmtId="10" fontId="37" fillId="5" borderId="146" applyNumberFormat="0" applyBorder="0" applyAlignment="0" applyProtection="0"/>
    <xf numFmtId="0" fontId="2" fillId="5" borderId="98" applyNumberFormat="0" applyProtection="0">
      <alignment horizontal="center" vertical="center"/>
    </xf>
    <xf numFmtId="187" fontId="3" fillId="0" borderId="84" applyNumberFormat="0" applyFont="0" applyAlignment="0" applyProtection="0"/>
    <xf numFmtId="230" fontId="2" fillId="0" borderId="136"/>
    <xf numFmtId="0" fontId="2" fillId="5" borderId="131" applyNumberFormat="0" applyFont="0" applyProtection="0">
      <alignment horizontal="left" vertical="center"/>
    </xf>
    <xf numFmtId="0" fontId="2" fillId="0" borderId="71" applyNumberFormat="0" applyFont="0" applyFill="0" applyProtection="0">
      <alignment horizontal="center"/>
    </xf>
    <xf numFmtId="0" fontId="2" fillId="5" borderId="98" applyNumberFormat="0">
      <alignment horizontal="center" vertical="center"/>
    </xf>
    <xf numFmtId="0" fontId="2" fillId="0" borderId="138" applyNumberFormat="0"/>
    <xf numFmtId="0" fontId="2" fillId="0" borderId="71" applyNumberFormat="0">
      <alignment horizontal="center"/>
    </xf>
    <xf numFmtId="0" fontId="32" fillId="0" borderId="70">
      <alignment horizontal="left"/>
    </xf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0" fontId="2" fillId="35" borderId="134" applyNumberFormat="0" applyFont="0" applyProtection="0">
      <alignment horizontal="center" vertical="center"/>
    </xf>
    <xf numFmtId="0" fontId="100" fillId="13" borderId="125" applyNumberFormat="0" applyAlignment="0" applyProtection="0"/>
    <xf numFmtId="0" fontId="2" fillId="0" borderId="69" applyNumberFormat="0" applyFont="0" applyFill="0" applyAlignment="0" applyProtection="0"/>
    <xf numFmtId="0" fontId="2" fillId="5" borderId="99" applyNumberFormat="0" applyProtection="0">
      <alignment horizontal="center" vertical="center"/>
    </xf>
    <xf numFmtId="0" fontId="32" fillId="0" borderId="122">
      <alignment horizontal="left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150">
      <alignment horizontal="left"/>
    </xf>
    <xf numFmtId="0" fontId="2" fillId="36" borderId="134" applyNumberFormat="0">
      <alignment horizontal="center" vertical="center"/>
    </xf>
    <xf numFmtId="0" fontId="32" fillId="0" borderId="70">
      <alignment horizontal="left"/>
    </xf>
    <xf numFmtId="10" fontId="37" fillId="29" borderId="71" applyNumberFormat="0" applyBorder="0" applyAlignment="0" applyProtection="0"/>
    <xf numFmtId="0" fontId="32" fillId="0" borderId="122">
      <alignment horizontal="left"/>
    </xf>
    <xf numFmtId="0" fontId="32" fillId="0" borderId="70">
      <alignment horizontal="left" vertical="center"/>
    </xf>
    <xf numFmtId="0" fontId="79" fillId="33" borderId="102" applyNumberFormat="0">
      <alignment horizontal="right"/>
    </xf>
    <xf numFmtId="10" fontId="37" fillId="29" borderId="146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0" borderId="71" applyNumberFormat="0">
      <alignment horizontal="center"/>
    </xf>
    <xf numFmtId="10" fontId="37" fillId="5" borderId="71" applyNumberFormat="0" applyBorder="0" applyAlignment="0" applyProtection="0"/>
    <xf numFmtId="0" fontId="32" fillId="0" borderId="145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123" applyNumberFormat="0" applyBorder="0" applyAlignment="0" applyProtection="0"/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/>
    </xf>
    <xf numFmtId="0" fontId="2" fillId="5" borderId="134" applyNumberFormat="0" applyFont="0"/>
    <xf numFmtId="0" fontId="32" fillId="0" borderId="70">
      <alignment horizontal="left"/>
    </xf>
    <xf numFmtId="0" fontId="32" fillId="0" borderId="70">
      <alignment horizontal="left"/>
    </xf>
    <xf numFmtId="10" fontId="37" fillId="29" borderId="71" applyNumberFormat="0" applyBorder="0" applyAlignment="0" applyProtection="0"/>
    <xf numFmtId="0" fontId="2" fillId="5" borderId="132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32" fillId="0" borderId="70">
      <alignment horizontal="left"/>
    </xf>
    <xf numFmtId="0" fontId="32" fillId="0" borderId="70">
      <alignment horizontal="left"/>
    </xf>
    <xf numFmtId="0" fontId="2" fillId="0" borderId="82" applyNumberFormat="0" applyFont="0" applyFill="0" applyAlignment="0" applyProtection="0"/>
    <xf numFmtId="0" fontId="2" fillId="36" borderId="133" applyNumberFormat="0"/>
    <xf numFmtId="0" fontId="32" fillId="0" borderId="122">
      <alignment horizontal="left"/>
    </xf>
    <xf numFmtId="10" fontId="37" fillId="29" borderId="146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103" fillId="27" borderId="127" applyNumberFormat="0" applyAlignment="0" applyProtection="0"/>
    <xf numFmtId="0" fontId="32" fillId="0" borderId="150">
      <alignment horizontal="left"/>
    </xf>
    <xf numFmtId="0" fontId="73" fillId="0" borderId="81"/>
    <xf numFmtId="0" fontId="2" fillId="31" borderId="92" applyNumberFormat="0" applyFont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73" fillId="42" borderId="71"/>
    <xf numFmtId="0" fontId="2" fillId="33" borderId="134" applyNumberFormat="0" applyFont="0"/>
    <xf numFmtId="10" fontId="37" fillId="5" borderId="62" applyNumberFormat="0" applyBorder="0" applyAlignment="0" applyProtection="0"/>
    <xf numFmtId="187" fontId="3" fillId="0" borderId="84" applyNumberFormat="0" applyFont="0" applyAlignment="0" applyProtection="0"/>
    <xf numFmtId="0" fontId="2" fillId="36" borderId="132" applyNumberFormat="0"/>
    <xf numFmtId="0" fontId="2" fillId="5" borderId="117" applyNumberFormat="0">
      <alignment horizontal="left" vertical="center"/>
    </xf>
    <xf numFmtId="0" fontId="32" fillId="0" borderId="145">
      <alignment horizontal="left"/>
    </xf>
    <xf numFmtId="0" fontId="2" fillId="33" borderId="134" applyNumberFormat="0" applyProtection="0">
      <alignment horizontal="center" vertical="center"/>
    </xf>
    <xf numFmtId="0" fontId="2" fillId="0" borderId="71" applyNumberFormat="0" applyFont="0" applyFill="0" applyProtection="0">
      <alignment horizontal="center"/>
    </xf>
    <xf numFmtId="10" fontId="37" fillId="29" borderId="151" applyNumberFormat="0" applyBorder="0" applyAlignment="0" applyProtection="0"/>
    <xf numFmtId="10" fontId="37" fillId="5" borderId="75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62" applyNumberFormat="0" applyBorder="0" applyAlignment="0" applyProtection="0"/>
    <xf numFmtId="187" fontId="3" fillId="0" borderId="84" applyNumberFormat="0" applyFont="0" applyAlignment="0" applyProtection="0"/>
    <xf numFmtId="0" fontId="32" fillId="0" borderId="70">
      <alignment horizontal="left" vertical="center"/>
    </xf>
    <xf numFmtId="0" fontId="32" fillId="0" borderId="122">
      <alignment horizontal="left"/>
    </xf>
    <xf numFmtId="0" fontId="32" fillId="0" borderId="70">
      <alignment horizontal="left"/>
    </xf>
    <xf numFmtId="0" fontId="79" fillId="33" borderId="126" applyNumberFormat="0"/>
    <xf numFmtId="0" fontId="2" fillId="5" borderId="133" applyNumberFormat="0" applyProtection="0">
      <alignment horizontal="center" vertical="center"/>
    </xf>
    <xf numFmtId="0" fontId="32" fillId="0" borderId="70">
      <alignment horizontal="left"/>
    </xf>
    <xf numFmtId="0" fontId="2" fillId="5" borderId="133" applyNumberFormat="0" applyProtection="0">
      <alignment horizontal="center" vertical="center"/>
    </xf>
    <xf numFmtId="0" fontId="32" fillId="0" borderId="150">
      <alignment horizontal="left"/>
    </xf>
    <xf numFmtId="0" fontId="105" fillId="0" borderId="141" applyNumberFormat="0" applyFill="0" applyAlignment="0" applyProtection="0"/>
    <xf numFmtId="0" fontId="100" fillId="13" borderId="125" applyNumberFormat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230" fontId="2" fillId="0" borderId="135" applyFill="0" applyAlignment="0" applyProtection="0"/>
    <xf numFmtId="0" fontId="79" fillId="33" borderId="126" applyNumberFormat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146" applyNumberFormat="0" applyBorder="0" applyAlignment="0" applyProtection="0"/>
    <xf numFmtId="238" fontId="4" fillId="4" borderId="71" applyFont="0" applyFill="0" applyBorder="0" applyAlignment="0"/>
    <xf numFmtId="0" fontId="73" fillId="42" borderId="71"/>
    <xf numFmtId="0" fontId="2" fillId="0" borderId="139" applyNumberFormat="0" applyFont="0" applyFill="0" applyAlignment="0" applyProtection="0"/>
    <xf numFmtId="0" fontId="32" fillId="0" borderId="70">
      <alignment horizontal="left"/>
    </xf>
    <xf numFmtId="0" fontId="32" fillId="0" borderId="70">
      <alignment horizontal="left"/>
    </xf>
    <xf numFmtId="238" fontId="4" fillId="4" borderId="71" applyFont="0" applyFill="0" applyBorder="0" applyAlignment="0"/>
    <xf numFmtId="0" fontId="2" fillId="33" borderId="131" applyNumberFormat="0" applyFont="0" applyProtection="0">
      <alignment horizontal="left" vertical="center"/>
    </xf>
    <xf numFmtId="0" fontId="2" fillId="5" borderId="131" applyNumberFormat="0"/>
    <xf numFmtId="0" fontId="2" fillId="5" borderId="132" applyNumberFormat="0"/>
    <xf numFmtId="10" fontId="37" fillId="5" borderId="123" applyNumberFormat="0" applyBorder="0" applyAlignment="0" applyProtection="0"/>
    <xf numFmtId="0" fontId="2" fillId="5" borderId="119" applyNumberFormat="0"/>
    <xf numFmtId="0" fontId="2" fillId="33" borderId="97" applyNumberFormat="0" applyFont="0"/>
    <xf numFmtId="10" fontId="37" fillId="5" borderId="146" applyNumberFormat="0" applyBorder="0" applyAlignment="0" applyProtection="0"/>
    <xf numFmtId="228" fontId="2" fillId="0" borderId="137"/>
    <xf numFmtId="0" fontId="2" fillId="33" borderId="134" applyNumberFormat="0" applyProtection="0">
      <alignment horizontal="center" vertical="center"/>
    </xf>
    <xf numFmtId="0" fontId="32" fillId="0" borderId="145">
      <alignment horizontal="left" vertical="center"/>
    </xf>
    <xf numFmtId="0" fontId="32" fillId="0" borderId="74">
      <alignment horizontal="left"/>
    </xf>
    <xf numFmtId="0" fontId="2" fillId="33" borderId="132" applyNumberFormat="0" applyFont="0"/>
    <xf numFmtId="0" fontId="2" fillId="5" borderId="132" applyNumberFormat="0" applyFont="0"/>
    <xf numFmtId="0" fontId="2" fillId="0" borderId="146" applyNumberFormat="0" applyFont="0" applyFill="0" applyProtection="0">
      <alignment horizontal="center"/>
    </xf>
    <xf numFmtId="0" fontId="2" fillId="33" borderId="134" applyNumberFormat="0" applyProtection="0">
      <alignment horizontal="center" vertical="center"/>
    </xf>
    <xf numFmtId="0" fontId="2" fillId="5" borderId="134" applyNumberFormat="0" applyFont="0"/>
    <xf numFmtId="0" fontId="32" fillId="0" borderId="150">
      <alignment horizontal="left"/>
    </xf>
    <xf numFmtId="0" fontId="79" fillId="33" borderId="114" applyNumberFormat="0"/>
    <xf numFmtId="0" fontId="2" fillId="36" borderId="131" applyNumberFormat="0"/>
    <xf numFmtId="0" fontId="2" fillId="0" borderId="83" applyNumberFormat="0" applyFont="0" applyFill="0" applyAlignment="0" applyProtection="0"/>
    <xf numFmtId="0" fontId="73" fillId="0" borderId="130"/>
    <xf numFmtId="10" fontId="37" fillId="5" borderId="151" applyNumberFormat="0" applyBorder="0" applyAlignment="0" applyProtection="0"/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2" fillId="0" borderId="82" applyNumberFormat="0" applyFont="0" applyFill="0" applyAlignment="0" applyProtection="0"/>
    <xf numFmtId="0" fontId="79" fillId="33" borderId="114" applyNumberFormat="0" applyAlignment="0" applyProtection="0"/>
    <xf numFmtId="0" fontId="2" fillId="31" borderId="126" applyNumberFormat="0" applyFont="0" applyAlignment="0" applyProtection="0"/>
    <xf numFmtId="0" fontId="2" fillId="5" borderId="119" applyNumberFormat="0" applyProtection="0">
      <alignment horizontal="center" vertical="center"/>
    </xf>
    <xf numFmtId="0" fontId="79" fillId="33" borderId="126" applyNumberFormat="0"/>
    <xf numFmtId="0" fontId="2" fillId="5" borderId="132" applyNumberFormat="0">
      <alignment horizontal="center" vertical="center"/>
    </xf>
    <xf numFmtId="0" fontId="32" fillId="0" borderId="70">
      <alignment horizontal="left" vertical="center"/>
    </xf>
    <xf numFmtId="0" fontId="27" fillId="0" borderId="1" applyNumberFormat="0" applyFont="0" applyFill="0" applyAlignment="0" applyProtection="0"/>
    <xf numFmtId="0" fontId="32" fillId="0" borderId="70">
      <alignment horizontal="left"/>
    </xf>
    <xf numFmtId="224" fontId="52" fillId="0" borderId="1" applyBorder="0"/>
    <xf numFmtId="0" fontId="103" fillId="27" borderId="127" applyNumberFormat="0" applyAlignment="0" applyProtection="0"/>
    <xf numFmtId="10" fontId="37" fillId="5" borderId="71" applyNumberFormat="0" applyBorder="0" applyAlignment="0" applyProtection="0"/>
    <xf numFmtId="230" fontId="2" fillId="0" borderId="136" applyFont="0" applyFill="0" applyAlignment="0" applyProtection="0"/>
    <xf numFmtId="229" fontId="2" fillId="0" borderId="135" applyFill="0" applyAlignment="0" applyProtection="0"/>
    <xf numFmtId="0" fontId="32" fillId="0" borderId="122">
      <alignment horizontal="left"/>
    </xf>
    <xf numFmtId="0" fontId="79" fillId="33" borderId="136" applyNumberFormat="0" applyProtection="0">
      <alignment horizontal="right"/>
    </xf>
    <xf numFmtId="10" fontId="37" fillId="29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87" fontId="3" fillId="0" borderId="84" applyNumberFormat="0" applyFont="0" applyAlignment="0" applyProtection="0"/>
    <xf numFmtId="0" fontId="32" fillId="0" borderId="70">
      <alignment horizontal="left"/>
    </xf>
    <xf numFmtId="0" fontId="32" fillId="0" borderId="145">
      <alignment horizontal="left"/>
    </xf>
    <xf numFmtId="0" fontId="32" fillId="0" borderId="70">
      <alignment horizontal="left" vertical="center"/>
    </xf>
    <xf numFmtId="10" fontId="37" fillId="29" borderId="71" applyNumberFormat="0" applyBorder="0" applyAlignment="0" applyProtection="0"/>
    <xf numFmtId="0" fontId="2" fillId="5" borderId="119" applyNumberFormat="0" applyProtection="0">
      <alignment horizontal="center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145">
      <alignment horizontal="left" vertical="center"/>
    </xf>
    <xf numFmtId="0" fontId="2" fillId="0" borderId="1" applyNumberFormat="0" applyFont="0" applyFill="0" applyAlignment="0" applyProtection="0"/>
    <xf numFmtId="0" fontId="2" fillId="5" borderId="133" applyNumberFormat="0" applyProtection="0">
      <alignment horizontal="center" vertical="center"/>
    </xf>
    <xf numFmtId="0" fontId="73" fillId="42" borderId="71"/>
    <xf numFmtId="0" fontId="32" fillId="0" borderId="61">
      <alignment horizontal="left"/>
    </xf>
    <xf numFmtId="0" fontId="32" fillId="0" borderId="61">
      <alignment horizontal="left"/>
    </xf>
    <xf numFmtId="0" fontId="73" fillId="42" borderId="62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110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146" applyNumberFormat="0" applyBorder="0" applyAlignment="0" applyProtection="0"/>
    <xf numFmtId="10" fontId="37" fillId="5" borderId="110" applyNumberFormat="0" applyBorder="0" applyAlignment="0" applyProtection="0"/>
    <xf numFmtId="10" fontId="37" fillId="5" borderId="151" applyNumberFormat="0" applyBorder="0" applyAlignment="0" applyProtection="0"/>
    <xf numFmtId="0" fontId="2" fillId="33" borderId="133" applyNumberFormat="0" applyProtection="0">
      <alignment horizontal="center" vertical="center"/>
    </xf>
    <xf numFmtId="0" fontId="32" fillId="0" borderId="150">
      <alignment horizontal="left"/>
    </xf>
    <xf numFmtId="0" fontId="2" fillId="33" borderId="131" applyNumberFormat="0" applyFont="0" applyProtection="0">
      <alignment horizontal="left" vertical="center"/>
    </xf>
    <xf numFmtId="0" fontId="2" fillId="5" borderId="134" applyNumberFormat="0"/>
    <xf numFmtId="0" fontId="2" fillId="33" borderId="131" applyNumberFormat="0" applyFont="0" applyProtection="0">
      <alignment horizontal="left" vertical="center"/>
    </xf>
    <xf numFmtId="0" fontId="2" fillId="5" borderId="134" applyNumberFormat="0"/>
    <xf numFmtId="0" fontId="32" fillId="0" borderId="145">
      <alignment horizontal="left"/>
    </xf>
    <xf numFmtId="0" fontId="2" fillId="0" borderId="138" applyNumberFormat="0"/>
    <xf numFmtId="0" fontId="2" fillId="36" borderId="131" applyNumberFormat="0"/>
    <xf numFmtId="0" fontId="32" fillId="0" borderId="108">
      <alignment horizontal="left"/>
    </xf>
    <xf numFmtId="0" fontId="2" fillId="36" borderId="133" applyNumberFormat="0">
      <alignment horizontal="center" vertical="center"/>
    </xf>
    <xf numFmtId="0" fontId="2" fillId="5" borderId="131" applyNumberFormat="0">
      <alignment horizontal="left"/>
    </xf>
    <xf numFmtId="0" fontId="32" fillId="0" borderId="145">
      <alignment horizontal="left"/>
    </xf>
    <xf numFmtId="10" fontId="37" fillId="5" borderId="151" applyNumberFormat="0" applyBorder="0" applyAlignment="0" applyProtection="0"/>
    <xf numFmtId="0" fontId="79" fillId="33" borderId="114" applyNumberFormat="0" applyAlignment="0" applyProtection="0"/>
    <xf numFmtId="10" fontId="37" fillId="5" borderId="123" applyNumberFormat="0" applyBorder="0" applyAlignment="0" applyProtection="0"/>
    <xf numFmtId="0" fontId="2" fillId="5" borderId="131" applyNumberFormat="0">
      <alignment horizontal="left" vertical="center"/>
    </xf>
    <xf numFmtId="0" fontId="2" fillId="33" borderId="134" applyNumberFormat="0" applyProtection="0">
      <alignment horizontal="center" vertical="center"/>
    </xf>
    <xf numFmtId="0" fontId="2" fillId="35" borderId="134" applyNumberFormat="0">
      <alignment horizontal="center" vertical="center"/>
    </xf>
    <xf numFmtId="0" fontId="79" fillId="33" borderId="78" applyNumberFormat="0"/>
    <xf numFmtId="0" fontId="2" fillId="33" borderId="131" applyNumberFormat="0" applyFont="0"/>
    <xf numFmtId="0" fontId="2" fillId="5" borderId="133" applyNumberFormat="0" applyProtection="0">
      <alignment horizontal="center" vertical="center"/>
    </xf>
    <xf numFmtId="0" fontId="2" fillId="5" borderId="132" applyNumberFormat="0"/>
    <xf numFmtId="0" fontId="2" fillId="36" borderId="134" applyNumberFormat="0"/>
    <xf numFmtId="0" fontId="2" fillId="33" borderId="134" applyNumberFormat="0" applyFont="0"/>
    <xf numFmtId="10" fontId="37" fillId="5" borderId="146" applyNumberFormat="0" applyBorder="0" applyAlignment="0" applyProtection="0"/>
    <xf numFmtId="10" fontId="37" fillId="5" borderId="151" applyNumberFormat="0" applyBorder="0" applyAlignment="0" applyProtection="0"/>
    <xf numFmtId="0" fontId="2" fillId="0" borderId="71" applyNumberFormat="0" applyFont="0" applyFill="0" applyProtection="0">
      <alignment horizontal="center"/>
    </xf>
    <xf numFmtId="10" fontId="37" fillId="5" borderId="110" applyNumberFormat="0" applyBorder="0" applyAlignment="0" applyProtection="0"/>
    <xf numFmtId="10" fontId="37" fillId="5" borderId="146" applyNumberFormat="0" applyBorder="0" applyAlignment="0" applyProtection="0"/>
    <xf numFmtId="0" fontId="79" fillId="33" borderId="126" applyNumberFormat="0" applyAlignment="0" applyProtection="0"/>
    <xf numFmtId="0" fontId="2" fillId="5" borderId="132" applyNumberFormat="0" applyFont="0"/>
    <xf numFmtId="0" fontId="2" fillId="5" borderId="133" applyNumberFormat="0" applyProtection="0">
      <alignment horizontal="center" vertical="center"/>
    </xf>
    <xf numFmtId="0" fontId="32" fillId="0" borderId="150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2" fillId="0" borderId="83" applyNumberFormat="0"/>
    <xf numFmtId="0" fontId="2" fillId="0" borderId="83" applyNumberFormat="0" applyFont="0" applyFill="0" applyAlignment="0" applyProtection="0"/>
    <xf numFmtId="0" fontId="2" fillId="0" borderId="83" applyNumberFormat="0" applyFont="0" applyFill="0" applyAlignment="0" applyProtection="0"/>
    <xf numFmtId="0" fontId="2" fillId="33" borderId="134" applyNumberFormat="0" applyProtection="0">
      <alignment horizontal="center" vertical="center"/>
    </xf>
    <xf numFmtId="10" fontId="37" fillId="5" borderId="75" applyNumberFormat="0" applyBorder="0" applyAlignment="0" applyProtection="0"/>
    <xf numFmtId="0" fontId="2" fillId="5" borderId="131" applyNumberFormat="0">
      <alignment horizontal="left" vertical="center"/>
    </xf>
    <xf numFmtId="0" fontId="2" fillId="35" borderId="134" applyNumberFormat="0" applyFont="0" applyProtection="0">
      <alignment horizontal="center" vertical="center"/>
    </xf>
    <xf numFmtId="0" fontId="79" fillId="33" borderId="114" applyNumberFormat="0"/>
    <xf numFmtId="0" fontId="2" fillId="36" borderId="133" applyNumberFormat="0">
      <alignment horizontal="center" vertical="center"/>
    </xf>
    <xf numFmtId="0" fontId="32" fillId="0" borderId="70">
      <alignment horizontal="left" vertical="center"/>
    </xf>
    <xf numFmtId="0" fontId="32" fillId="0" borderId="108">
      <alignment horizontal="left"/>
    </xf>
    <xf numFmtId="0" fontId="73" fillId="0" borderId="81"/>
    <xf numFmtId="0" fontId="2" fillId="33" borderId="132" applyNumberFormat="0" applyProtection="0">
      <alignment horizontal="center" vertical="center"/>
    </xf>
    <xf numFmtId="0" fontId="2" fillId="0" borderId="143" applyNumberFormat="0" applyFont="0" applyFill="0" applyAlignment="0" applyProtection="0"/>
    <xf numFmtId="0" fontId="32" fillId="0" borderId="70">
      <alignment horizontal="left"/>
    </xf>
    <xf numFmtId="0" fontId="2" fillId="0" borderId="71" applyNumberFormat="0">
      <alignment horizontal="center"/>
    </xf>
    <xf numFmtId="0" fontId="2" fillId="0" borderId="140" applyNumberFormat="0"/>
    <xf numFmtId="0" fontId="32" fillId="0" borderId="145">
      <alignment horizontal="left"/>
    </xf>
    <xf numFmtId="0" fontId="2" fillId="33" borderId="133" applyNumberFormat="0" applyProtection="0">
      <alignment horizontal="center" vertical="center"/>
    </xf>
    <xf numFmtId="0" fontId="2" fillId="0" borderId="82" applyNumberFormat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79" fillId="33" borderId="137" applyNumberFormat="0">
      <alignment horizontal="right"/>
    </xf>
    <xf numFmtId="0" fontId="2" fillId="33" borderId="132" applyNumberFormat="0" applyFont="0"/>
    <xf numFmtId="0" fontId="79" fillId="33" borderId="114" applyNumberFormat="0"/>
    <xf numFmtId="0" fontId="2" fillId="5" borderId="133" applyNumberFormat="0" applyProtection="0">
      <alignment horizontal="center" vertical="center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36" borderId="134" applyNumberFormat="0"/>
    <xf numFmtId="0" fontId="2" fillId="5" borderId="132" applyNumberFormat="0" applyProtection="0">
      <alignment horizontal="center" vertical="center"/>
    </xf>
    <xf numFmtId="0" fontId="79" fillId="33" borderId="135" applyNumberFormat="0" applyProtection="0">
      <alignment horizontal="right"/>
    </xf>
    <xf numFmtId="0" fontId="73" fillId="42" borderId="71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29" borderId="62" applyNumberFormat="0" applyBorder="0" applyAlignment="0" applyProtection="0"/>
    <xf numFmtId="0" fontId="73" fillId="42" borderId="71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29" borderId="62" applyNumberFormat="0" applyBorder="0" applyAlignment="0" applyProtection="0"/>
    <xf numFmtId="0" fontId="73" fillId="42" borderId="71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61">
      <alignment horizontal="left"/>
    </xf>
    <xf numFmtId="10" fontId="37" fillId="29" borderId="146" applyNumberFormat="0" applyBorder="0" applyAlignment="0" applyProtection="0"/>
    <xf numFmtId="0" fontId="2" fillId="0" borderId="82" applyNumberFormat="0"/>
    <xf numFmtId="0" fontId="32" fillId="0" borderId="70">
      <alignment horizontal="left"/>
    </xf>
    <xf numFmtId="0" fontId="32" fillId="0" borderId="145">
      <alignment horizontal="left"/>
    </xf>
    <xf numFmtId="0" fontId="2" fillId="33" borderId="131" applyNumberFormat="0" applyFont="0" applyProtection="0">
      <alignment horizontal="left" vertical="center"/>
    </xf>
    <xf numFmtId="0" fontId="32" fillId="0" borderId="70">
      <alignment horizontal="left"/>
    </xf>
    <xf numFmtId="0" fontId="2" fillId="35" borderId="134" applyNumberFormat="0">
      <alignment horizontal="center" vertical="center"/>
    </xf>
    <xf numFmtId="0" fontId="2" fillId="0" borderId="83" applyNumberFormat="0" applyFont="0" applyFill="0" applyAlignment="0" applyProtection="0"/>
    <xf numFmtId="0" fontId="32" fillId="0" borderId="145">
      <alignment horizontal="left"/>
    </xf>
    <xf numFmtId="0" fontId="2" fillId="0" borderId="82" applyNumberFormat="0"/>
    <xf numFmtId="0" fontId="2" fillId="0" borderId="151" applyNumberFormat="0">
      <alignment horizontal="center"/>
    </xf>
    <xf numFmtId="0" fontId="2" fillId="5" borderId="131" applyNumberFormat="0" applyFont="0" applyProtection="0">
      <alignment horizontal="left" vertical="center"/>
    </xf>
    <xf numFmtId="0" fontId="32" fillId="0" borderId="122">
      <alignment horizontal="left"/>
    </xf>
    <xf numFmtId="0" fontId="2" fillId="36" borderId="99" applyNumberFormat="0"/>
    <xf numFmtId="0" fontId="2" fillId="0" borderId="146" applyNumberFormat="0" applyFont="0" applyFill="0" applyProtection="0">
      <alignment horizontal="center"/>
    </xf>
    <xf numFmtId="0" fontId="2" fillId="5" borderId="134" applyNumberFormat="0" applyProtection="0">
      <alignment horizontal="center" vertical="center"/>
    </xf>
    <xf numFmtId="0" fontId="2" fillId="5" borderId="117" applyNumberFormat="0">
      <alignment horizontal="left"/>
    </xf>
    <xf numFmtId="10" fontId="37" fillId="5" borderId="71" applyNumberFormat="0" applyBorder="0" applyAlignment="0" applyProtection="0"/>
    <xf numFmtId="0" fontId="2" fillId="5" borderId="132" applyNumberFormat="0" applyProtection="0">
      <alignment horizontal="center" vertical="center"/>
    </xf>
    <xf numFmtId="0" fontId="32" fillId="0" borderId="122">
      <alignment horizontal="left"/>
    </xf>
    <xf numFmtId="0" fontId="32" fillId="0" borderId="145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73" fillId="0" borderId="130"/>
    <xf numFmtId="0" fontId="2" fillId="0" borderId="124" applyNumberFormat="0" applyFont="0" applyFill="0" applyAlignment="0" applyProtection="0"/>
    <xf numFmtId="0" fontId="2" fillId="36" borderId="131" applyNumberFormat="0">
      <alignment horizontal="left" vertic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10" fontId="37" fillId="5" borderId="71" applyNumberFormat="0" applyBorder="0" applyAlignment="0" applyProtection="0"/>
    <xf numFmtId="0" fontId="2" fillId="5" borderId="131" applyNumberFormat="0">
      <alignment horizontal="left"/>
    </xf>
    <xf numFmtId="0" fontId="79" fillId="33" borderId="136" applyNumberFormat="0">
      <alignment horizontal="right"/>
    </xf>
    <xf numFmtId="10" fontId="37" fillId="5" borderId="71" applyNumberFormat="0" applyBorder="0" applyAlignment="0" applyProtection="0"/>
    <xf numFmtId="10" fontId="37" fillId="5" borderId="151" applyNumberFormat="0" applyBorder="0" applyAlignment="0" applyProtection="0"/>
    <xf numFmtId="0" fontId="32" fillId="0" borderId="108">
      <alignment horizontal="left"/>
    </xf>
    <xf numFmtId="10" fontId="37" fillId="5" borderId="151" applyNumberFormat="0" applyBorder="0" applyAlignment="0" applyProtection="0"/>
    <xf numFmtId="0" fontId="32" fillId="0" borderId="122">
      <alignment horizontal="left" vertical="center"/>
    </xf>
    <xf numFmtId="0" fontId="100" fillId="13" borderId="125" applyNumberFormat="0" applyAlignment="0" applyProtection="0"/>
    <xf numFmtId="0" fontId="2" fillId="5" borderId="133" applyNumberFormat="0" applyFont="0"/>
    <xf numFmtId="10" fontId="37" fillId="5" borderId="71" applyNumberFormat="0" applyBorder="0" applyAlignment="0" applyProtection="0"/>
    <xf numFmtId="0" fontId="2" fillId="36" borderId="99" applyNumberFormat="0"/>
    <xf numFmtId="10" fontId="37" fillId="5" borderId="71" applyNumberFormat="0" applyBorder="0" applyAlignment="0" applyProtection="0"/>
    <xf numFmtId="0" fontId="2" fillId="36" borderId="131" applyNumberFormat="0">
      <alignment horizontal="left" vertical="center"/>
    </xf>
    <xf numFmtId="0" fontId="32" fillId="0" borderId="70">
      <alignment horizontal="left"/>
    </xf>
    <xf numFmtId="0" fontId="32" fillId="0" borderId="145">
      <alignment horizontal="left"/>
    </xf>
    <xf numFmtId="10" fontId="37" fillId="5" borderId="71" applyNumberFormat="0" applyBorder="0" applyAlignment="0" applyProtection="0"/>
    <xf numFmtId="10" fontId="37" fillId="5" borderId="62" applyNumberFormat="0" applyBorder="0" applyAlignment="0" applyProtection="0"/>
    <xf numFmtId="0" fontId="2" fillId="5" borderId="100" applyNumberFormat="0" applyFont="0"/>
    <xf numFmtId="0" fontId="79" fillId="33" borderId="136" applyNumberFormat="0" applyProtection="0">
      <alignment horizontal="right"/>
    </xf>
    <xf numFmtId="10" fontId="37" fillId="5" borderId="146" applyNumberFormat="0" applyBorder="0" applyAlignment="0" applyProtection="0"/>
    <xf numFmtId="0" fontId="2" fillId="5" borderId="133" applyNumberFormat="0" applyFont="0"/>
    <xf numFmtId="0" fontId="2" fillId="5" borderId="134" applyNumberFormat="0">
      <alignment horizontal="center" vertical="center"/>
    </xf>
    <xf numFmtId="0" fontId="32" fillId="0" borderId="74">
      <alignment horizontal="left"/>
    </xf>
    <xf numFmtId="0" fontId="2" fillId="36" borderId="133" applyNumberFormat="0"/>
    <xf numFmtId="10" fontId="37" fillId="5" borderId="151" applyNumberFormat="0" applyBorder="0" applyAlignment="0" applyProtection="0"/>
    <xf numFmtId="187" fontId="3" fillId="0" borderId="84" applyNumberFormat="0" applyFont="0" applyAlignment="0" applyProtection="0"/>
    <xf numFmtId="0" fontId="32" fillId="0" borderId="150">
      <alignment horizontal="left"/>
    </xf>
    <xf numFmtId="0" fontId="100" fillId="13" borderId="125" applyNumberFormat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79" fillId="33" borderId="137" applyNumberFormat="0">
      <alignment horizontal="right"/>
    </xf>
    <xf numFmtId="10" fontId="37" fillId="5" borderId="146" applyNumberFormat="0" applyBorder="0" applyAlignment="0" applyProtection="0"/>
    <xf numFmtId="0" fontId="2" fillId="5" borderId="134" applyNumberFormat="0">
      <alignment horizontal="center" vertical="center"/>
    </xf>
    <xf numFmtId="10" fontId="37" fillId="5" borderId="151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10" fontId="37" fillId="5" borderId="123" applyNumberFormat="0" applyBorder="0" applyAlignment="0" applyProtection="0"/>
    <xf numFmtId="0" fontId="2" fillId="5" borderId="134" applyNumberFormat="0">
      <alignment horizontal="center" vertical="center"/>
    </xf>
    <xf numFmtId="0" fontId="73" fillId="42" borderId="146"/>
    <xf numFmtId="187" fontId="3" fillId="0" borderId="84" applyNumberFormat="0" applyFont="0" applyAlignment="0" applyProtection="0"/>
    <xf numFmtId="0" fontId="2" fillId="36" borderId="131" applyNumberFormat="0">
      <alignment horizontal="left" vertical="center"/>
    </xf>
    <xf numFmtId="0" fontId="79" fillId="33" borderId="126" applyNumberFormat="0"/>
    <xf numFmtId="0" fontId="2" fillId="0" borderId="146" applyNumberFormat="0">
      <alignment horizontal="center"/>
    </xf>
    <xf numFmtId="0" fontId="2" fillId="5" borderId="133" applyNumberFormat="0" applyProtection="0">
      <alignment horizontal="center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0" borderId="83" applyNumberFormat="0" applyFont="0" applyFill="0" applyAlignment="0" applyProtection="0"/>
    <xf numFmtId="0" fontId="32" fillId="0" borderId="145">
      <alignment horizontal="left"/>
    </xf>
    <xf numFmtId="187" fontId="3" fillId="0" borderId="84" applyNumberFormat="0" applyFont="0" applyAlignment="0" applyProtection="0"/>
    <xf numFmtId="0" fontId="73" fillId="0" borderId="81"/>
    <xf numFmtId="0" fontId="2" fillId="36" borderId="132" applyNumberFormat="0">
      <alignment horizontal="center" vertical="center"/>
    </xf>
    <xf numFmtId="0" fontId="2" fillId="5" borderId="117" applyNumberFormat="0">
      <alignment horizontal="left" vertical="center"/>
    </xf>
    <xf numFmtId="0" fontId="2" fillId="0" borderId="138" applyNumberFormat="0"/>
    <xf numFmtId="230" fontId="2" fillId="0" borderId="136" applyFont="0" applyFill="0" applyAlignment="0" applyProtection="0"/>
    <xf numFmtId="0" fontId="73" fillId="0" borderId="81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87" fontId="3" fillId="0" borderId="84" applyNumberFormat="0" applyFont="0" applyAlignment="0" applyProtection="0"/>
    <xf numFmtId="0" fontId="32" fillId="0" borderId="70">
      <alignment horizontal="left"/>
    </xf>
    <xf numFmtId="0" fontId="2" fillId="36" borderId="134" applyNumberFormat="0">
      <alignment horizontal="center" vertical="center"/>
    </xf>
    <xf numFmtId="0" fontId="2" fillId="5" borderId="134" applyNumberFormat="0"/>
    <xf numFmtId="0" fontId="2" fillId="0" borderId="91" applyNumberFormat="0" applyFont="0" applyFill="0" applyAlignment="0" applyProtection="0"/>
    <xf numFmtId="0" fontId="2" fillId="36" borderId="134" applyNumberFormat="0"/>
    <xf numFmtId="10" fontId="37" fillId="5" borderId="146" applyNumberFormat="0" applyBorder="0" applyAlignment="0" applyProtection="0"/>
    <xf numFmtId="0" fontId="2" fillId="36" borderId="134" applyNumberFormat="0"/>
    <xf numFmtId="187" fontId="3" fillId="0" borderId="84" applyNumberFormat="0" applyFont="0" applyAlignment="0" applyProtection="0"/>
    <xf numFmtId="0" fontId="2" fillId="0" borderId="82" applyNumberFormat="0"/>
    <xf numFmtId="10" fontId="37" fillId="5" borderId="146" applyNumberFormat="0" applyBorder="0" applyAlignment="0" applyProtection="0"/>
    <xf numFmtId="0" fontId="2" fillId="0" borderId="146" applyNumberFormat="0" applyFont="0" applyFill="0" applyProtection="0">
      <alignment horizontal="center"/>
    </xf>
    <xf numFmtId="0" fontId="79" fillId="33" borderId="126" applyNumberFormat="0"/>
    <xf numFmtId="0" fontId="2" fillId="5" borderId="99" applyNumberFormat="0" applyProtection="0">
      <alignment horizontal="center" vertical="center"/>
    </xf>
    <xf numFmtId="0" fontId="2" fillId="36" borderId="131" applyNumberFormat="0"/>
    <xf numFmtId="0" fontId="73" fillId="0" borderId="130"/>
    <xf numFmtId="0" fontId="2" fillId="0" borderId="136" applyNumberFormat="0"/>
    <xf numFmtId="0" fontId="2" fillId="0" borderId="123" applyNumberFormat="0">
      <alignment horizontal="center"/>
    </xf>
    <xf numFmtId="0" fontId="32" fillId="0" borderId="145">
      <alignment horizontal="left"/>
    </xf>
    <xf numFmtId="0" fontId="73" fillId="0" borderId="130"/>
    <xf numFmtId="0" fontId="2" fillId="5" borderId="131" applyNumberFormat="0">
      <alignment horizontal="left" vertical="center"/>
    </xf>
    <xf numFmtId="0" fontId="32" fillId="0" borderId="150">
      <alignment horizontal="left"/>
    </xf>
    <xf numFmtId="0" fontId="76" fillId="0" borderId="95"/>
    <xf numFmtId="187" fontId="3" fillId="0" borderId="84" applyNumberFormat="0" applyFont="0" applyAlignment="0" applyProtection="0"/>
    <xf numFmtId="0" fontId="32" fillId="0" borderId="88">
      <alignment horizontal="left"/>
    </xf>
    <xf numFmtId="0" fontId="2" fillId="5" borderId="98" applyNumberFormat="0" applyFont="0"/>
    <xf numFmtId="0" fontId="2" fillId="36" borderId="133" applyNumberFormat="0"/>
    <xf numFmtId="0" fontId="2" fillId="33" borderId="132" applyNumberFormat="0" applyProtection="0">
      <alignment horizontal="center" vertical="center"/>
    </xf>
    <xf numFmtId="0" fontId="2" fillId="5" borderId="132" applyNumberFormat="0" applyFont="0"/>
    <xf numFmtId="0" fontId="2" fillId="5" borderId="131" applyNumberFormat="0">
      <alignment horizontal="left" vertical="center"/>
    </xf>
    <xf numFmtId="0" fontId="2" fillId="0" borderId="82" applyNumberFormat="0" applyFont="0" applyFill="0" applyAlignment="0" applyProtection="0"/>
    <xf numFmtId="0" fontId="2" fillId="0" borderId="83" applyNumberFormat="0"/>
    <xf numFmtId="10" fontId="37" fillId="5" borderId="123" applyNumberFormat="0" applyBorder="0" applyAlignment="0" applyProtection="0"/>
    <xf numFmtId="0" fontId="2" fillId="0" borderId="83" applyNumberFormat="0" applyFont="0" applyFill="0" applyAlignment="0" applyProtection="0"/>
    <xf numFmtId="0" fontId="2" fillId="5" borderId="118" applyNumberFormat="0">
      <alignment horizontal="center" vertical="center"/>
    </xf>
    <xf numFmtId="0" fontId="30" fillId="0" borderId="101" applyNumberFormat="0">
      <alignment horizontal="right"/>
    </xf>
    <xf numFmtId="0" fontId="30" fillId="0" borderId="135" applyNumberFormat="0">
      <alignment horizontal="right"/>
    </xf>
    <xf numFmtId="0" fontId="32" fillId="0" borderId="145">
      <alignment horizontal="left"/>
    </xf>
    <xf numFmtId="0" fontId="2" fillId="5" borderId="133" applyNumberFormat="0" applyProtection="0">
      <alignment horizontal="center" vertical="center"/>
    </xf>
    <xf numFmtId="0" fontId="32" fillId="0" borderId="122">
      <alignment horizontal="left" vertical="center"/>
    </xf>
    <xf numFmtId="0" fontId="73" fillId="0" borderId="81"/>
    <xf numFmtId="0" fontId="32" fillId="0" borderId="145">
      <alignment horizontal="left"/>
    </xf>
    <xf numFmtId="0" fontId="2" fillId="0" borderId="82" applyNumberFormat="0" applyFont="0" applyFill="0" applyAlignment="0" applyProtection="0"/>
    <xf numFmtId="0" fontId="2" fillId="33" borderId="133" applyNumberFormat="0" applyProtection="0">
      <alignment horizontal="center" vertical="center"/>
    </xf>
    <xf numFmtId="187" fontId="3" fillId="0" borderId="84" applyNumberFormat="0" applyFont="0" applyAlignment="0" applyProtection="0"/>
    <xf numFmtId="187" fontId="3" fillId="0" borderId="84" applyNumberFormat="0" applyFont="0" applyAlignment="0" applyProtection="0"/>
    <xf numFmtId="10" fontId="37" fillId="5" borderId="110" applyNumberFormat="0" applyBorder="0" applyAlignment="0" applyProtection="0"/>
    <xf numFmtId="0" fontId="2" fillId="33" borderId="133" applyNumberFormat="0" applyFont="0"/>
    <xf numFmtId="230" fontId="2" fillId="0" borderId="137" applyFont="0" applyFill="0" applyAlignment="0" applyProtection="0"/>
    <xf numFmtId="0" fontId="2" fillId="33" borderId="131" applyNumberFormat="0" applyFont="0" applyProtection="0">
      <alignment horizontal="left" vertical="center"/>
    </xf>
    <xf numFmtId="0" fontId="2" fillId="0" borderId="82" applyNumberFormat="0" applyFont="0" applyFill="0" applyAlignment="0" applyProtection="0"/>
    <xf numFmtId="10" fontId="37" fillId="5" borderId="110" applyNumberFormat="0" applyBorder="0" applyAlignment="0" applyProtection="0"/>
    <xf numFmtId="0" fontId="2" fillId="5" borderId="131" applyNumberFormat="0">
      <alignment horizontal="left"/>
    </xf>
    <xf numFmtId="0" fontId="2" fillId="0" borderId="82" applyNumberFormat="0"/>
    <xf numFmtId="230" fontId="2" fillId="0" borderId="135"/>
    <xf numFmtId="0" fontId="2" fillId="33" borderId="134" applyNumberFormat="0" applyProtection="0">
      <alignment horizontal="center" vertical="center"/>
    </xf>
    <xf numFmtId="0" fontId="2" fillId="5" borderId="118" applyNumberFormat="0" applyProtection="0">
      <alignment horizontal="center" vertical="center"/>
    </xf>
    <xf numFmtId="0" fontId="2" fillId="0" borderId="138" applyNumberFormat="0"/>
    <xf numFmtId="0" fontId="2" fillId="5" borderId="132" applyNumberFormat="0"/>
    <xf numFmtId="10" fontId="37" fillId="5" borderId="146" applyNumberFormat="0" applyBorder="0" applyAlignment="0" applyProtection="0"/>
    <xf numFmtId="10" fontId="37" fillId="5" borderId="151" applyNumberFormat="0" applyBorder="0" applyAlignment="0" applyProtection="0"/>
    <xf numFmtId="0" fontId="2" fillId="5" borderId="134" applyNumberFormat="0">
      <alignment horizontal="center" vertical="center"/>
    </xf>
    <xf numFmtId="0" fontId="2" fillId="31" borderId="126" applyNumberFormat="0" applyFont="0" applyAlignment="0" applyProtection="0"/>
    <xf numFmtId="0" fontId="32" fillId="0" borderId="150">
      <alignment horizontal="left"/>
    </xf>
    <xf numFmtId="0" fontId="2" fillId="33" borderId="131" applyNumberFormat="0" applyFont="0" applyProtection="0">
      <alignment horizontal="left" vertical="center"/>
    </xf>
    <xf numFmtId="0" fontId="2" fillId="36" borderId="118" applyNumberFormat="0">
      <alignment horizontal="center" vertical="center"/>
    </xf>
    <xf numFmtId="0" fontId="32" fillId="0" borderId="145">
      <alignment horizontal="left"/>
    </xf>
    <xf numFmtId="229" fontId="2" fillId="0" borderId="135"/>
    <xf numFmtId="0" fontId="2" fillId="36" borderId="97" applyNumberFormat="0">
      <alignment horizontal="left" vertical="center"/>
    </xf>
    <xf numFmtId="10" fontId="37" fillId="5" borderId="71" applyNumberFormat="0" applyBorder="0" applyAlignment="0" applyProtection="0"/>
    <xf numFmtId="10" fontId="37" fillId="5" borderId="110" applyNumberFormat="0" applyBorder="0" applyAlignment="0" applyProtection="0"/>
    <xf numFmtId="0" fontId="2" fillId="0" borderId="136" applyNumberFormat="0"/>
    <xf numFmtId="0" fontId="2" fillId="36" borderId="133" applyNumberFormat="0">
      <alignment horizontal="center" vertical="center"/>
    </xf>
    <xf numFmtId="228" fontId="2" fillId="0" borderId="136" applyFont="0" applyFill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145">
      <alignment horizontal="left"/>
    </xf>
    <xf numFmtId="0" fontId="32" fillId="0" borderId="70">
      <alignment horizontal="left" vertical="center"/>
    </xf>
    <xf numFmtId="0" fontId="32" fillId="0" borderId="150">
      <alignment horizontal="left"/>
    </xf>
    <xf numFmtId="0" fontId="2" fillId="33" borderId="131" applyNumberFormat="0" applyFont="0"/>
    <xf numFmtId="0" fontId="2" fillId="36" borderId="98" applyNumberFormat="0"/>
    <xf numFmtId="10" fontId="37" fillId="5" borderId="110" applyNumberFormat="0" applyBorder="0" applyAlignment="0" applyProtection="0"/>
    <xf numFmtId="0" fontId="2" fillId="36" borderId="120" applyNumberFormat="0"/>
    <xf numFmtId="0" fontId="2" fillId="33" borderId="117" applyNumberFormat="0" applyFont="0" applyProtection="0">
      <alignment horizontal="left" vertical="center"/>
    </xf>
    <xf numFmtId="0" fontId="32" fillId="0" borderId="145">
      <alignment horizontal="left"/>
    </xf>
    <xf numFmtId="10" fontId="37" fillId="29" borderId="71" applyNumberFormat="0" applyBorder="0" applyAlignment="0" applyProtection="0"/>
    <xf numFmtId="10" fontId="37" fillId="5" borderId="71" applyNumberFormat="0" applyBorder="0" applyAlignment="0" applyProtection="0"/>
    <xf numFmtId="0" fontId="79" fillId="33" borderId="126" applyNumberFormat="0"/>
    <xf numFmtId="0" fontId="2" fillId="5" borderId="134" applyNumberFormat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2" applyNumberFormat="0"/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238" fontId="4" fillId="4" borderId="71" applyFont="0" applyFill="0" applyBorder="0" applyAlignment="0"/>
    <xf numFmtId="0" fontId="2" fillId="5" borderId="132" applyNumberFormat="0" applyProtection="0">
      <alignment horizontal="center" vertical="center"/>
    </xf>
    <xf numFmtId="0" fontId="2" fillId="33" borderId="131" applyNumberFormat="0" applyFont="0"/>
    <xf numFmtId="0" fontId="2" fillId="5" borderId="133" applyNumberFormat="0" applyFont="0"/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10" fontId="37" fillId="5" borderId="146" applyNumberFormat="0" applyBorder="0" applyAlignment="0" applyProtection="0"/>
    <xf numFmtId="0" fontId="2" fillId="36" borderId="134" applyNumberFormat="0">
      <alignment horizontal="center" vertical="center"/>
    </xf>
    <xf numFmtId="0" fontId="2" fillId="0" borderId="71" applyNumberFormat="0">
      <alignment horizont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73" fillId="0" borderId="81"/>
    <xf numFmtId="187" fontId="3" fillId="0" borderId="84" applyNumberFormat="0" applyFont="0" applyAlignment="0" applyProtection="0"/>
    <xf numFmtId="0" fontId="2" fillId="5" borderId="132" applyNumberFormat="0">
      <alignment horizontal="center" vertical="center"/>
    </xf>
    <xf numFmtId="10" fontId="37" fillId="5" borderId="71" applyNumberFormat="0" applyBorder="0" applyAlignment="0" applyProtection="0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79" fillId="33" borderId="126" applyNumberFormat="0"/>
    <xf numFmtId="0" fontId="2" fillId="0" borderId="83" applyNumberFormat="0"/>
    <xf numFmtId="0" fontId="2" fillId="0" borderId="82" applyNumberFormat="0" applyFont="0" applyFill="0" applyAlignment="0" applyProtection="0"/>
    <xf numFmtId="10" fontId="37" fillId="5" borderId="71" applyNumberFormat="0" applyBorder="0" applyAlignment="0" applyProtection="0"/>
    <xf numFmtId="0" fontId="2" fillId="5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0" borderId="83" applyNumberFormat="0"/>
    <xf numFmtId="0" fontId="73" fillId="0" borderId="81"/>
    <xf numFmtId="10" fontId="37" fillId="5" borderId="151" applyNumberFormat="0" applyBorder="0" applyAlignment="0" applyProtection="0"/>
    <xf numFmtId="0" fontId="2" fillId="36" borderId="133" applyNumberFormat="0">
      <alignment horizontal="center" vertical="center"/>
    </xf>
    <xf numFmtId="0" fontId="2" fillId="36" borderId="131" applyNumberFormat="0"/>
    <xf numFmtId="0" fontId="2" fillId="5" borderId="132" applyNumberFormat="0" applyFont="0"/>
    <xf numFmtId="10" fontId="37" fillId="29" borderId="71" applyNumberFormat="0" applyBorder="0" applyAlignment="0" applyProtection="0"/>
    <xf numFmtId="0" fontId="2" fillId="35" borderId="134" applyNumberFormat="0">
      <alignment horizontal="center" vertical="center"/>
    </xf>
    <xf numFmtId="0" fontId="2" fillId="5" borderId="131" applyNumberFormat="0">
      <alignment horizontal="left" vertical="center"/>
    </xf>
    <xf numFmtId="228" fontId="2" fillId="0" borderId="136"/>
    <xf numFmtId="0" fontId="32" fillId="0" borderId="74">
      <alignment horizontal="left"/>
    </xf>
    <xf numFmtId="10" fontId="37" fillId="5" borderId="146" applyNumberFormat="0" applyBorder="0" applyAlignment="0" applyProtection="0"/>
    <xf numFmtId="0" fontId="2" fillId="0" borderId="138" applyNumberFormat="0" applyFont="0" applyFill="0" applyAlignment="0" applyProtection="0"/>
    <xf numFmtId="0" fontId="2" fillId="36" borderId="133" applyNumberFormat="0">
      <alignment horizontal="center" vertical="center"/>
    </xf>
    <xf numFmtId="238" fontId="4" fillId="4" borderId="110" applyFont="0" applyFill="0" applyBorder="0" applyAlignment="0"/>
    <xf numFmtId="10" fontId="37" fillId="5" borderId="151" applyNumberFormat="0" applyBorder="0" applyAlignment="0" applyProtection="0"/>
    <xf numFmtId="0" fontId="2" fillId="5" borderId="97" applyNumberFormat="0"/>
    <xf numFmtId="0" fontId="2" fillId="36" borderId="118" applyNumberFormat="0">
      <alignment horizontal="center" vertical="center"/>
    </xf>
    <xf numFmtId="10" fontId="37" fillId="5" borderId="146" applyNumberFormat="0" applyBorder="0" applyAlignment="0" applyProtection="0"/>
    <xf numFmtId="0" fontId="32" fillId="0" borderId="150">
      <alignment horizontal="left"/>
    </xf>
    <xf numFmtId="0" fontId="2" fillId="5" borderId="132" applyNumberFormat="0" applyProtection="0">
      <alignment horizontal="center" vertical="center"/>
    </xf>
    <xf numFmtId="0" fontId="2" fillId="36" borderId="131" applyNumberFormat="0">
      <alignment horizontal="left"/>
    </xf>
    <xf numFmtId="10" fontId="37" fillId="5" borderId="123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2" fillId="5" borderId="132" applyNumberFormat="0">
      <alignment horizontal="center" vertical="center"/>
    </xf>
    <xf numFmtId="10" fontId="37" fillId="5" borderId="146" applyNumberFormat="0" applyBorder="0" applyAlignment="0" applyProtection="0"/>
    <xf numFmtId="0" fontId="2" fillId="0" borderId="110" applyNumberFormat="0" applyFont="0" applyFill="0" applyProtection="0">
      <alignment horizontal="center"/>
    </xf>
    <xf numFmtId="0" fontId="32" fillId="0" borderId="150">
      <alignment horizontal="left"/>
    </xf>
    <xf numFmtId="0" fontId="2" fillId="0" borderId="80" applyNumberFormat="0" applyFont="0" applyFill="0" applyAlignment="0" applyProtection="0"/>
    <xf numFmtId="0" fontId="2" fillId="5" borderId="134" applyNumberFormat="0" applyProtection="0">
      <alignment horizontal="center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145">
      <alignment horizontal="left"/>
    </xf>
    <xf numFmtId="0" fontId="2" fillId="0" borderId="140" applyNumberFormat="0"/>
    <xf numFmtId="0" fontId="2" fillId="5" borderId="134" applyNumberFormat="0">
      <alignment horizontal="center" vertical="center"/>
    </xf>
    <xf numFmtId="0" fontId="2" fillId="33" borderId="132" applyNumberFormat="0" applyProtection="0">
      <alignment horizontal="center" vertical="center"/>
    </xf>
    <xf numFmtId="10" fontId="37" fillId="5" borderId="71" applyNumberFormat="0" applyBorder="0" applyAlignment="0" applyProtection="0"/>
    <xf numFmtId="0" fontId="2" fillId="0" borderId="146" applyNumberFormat="0" applyFont="0" applyFill="0" applyProtection="0">
      <alignment horizontal="center"/>
    </xf>
    <xf numFmtId="0" fontId="32" fillId="0" borderId="145">
      <alignment horizontal="left"/>
    </xf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0" fontId="2" fillId="5" borderId="133" applyNumberFormat="0">
      <alignment horizontal="center" vertical="center"/>
    </xf>
    <xf numFmtId="0" fontId="79" fillId="33" borderId="137" applyNumberFormat="0" applyProtection="0">
      <alignment horizontal="right"/>
    </xf>
    <xf numFmtId="0" fontId="2" fillId="5" borderId="134" applyNumberFormat="0" applyProtection="0">
      <alignment horizontal="center" vertical="center"/>
    </xf>
    <xf numFmtId="0" fontId="2" fillId="36" borderId="133" applyNumberFormat="0">
      <alignment horizontal="center" vertical="center"/>
    </xf>
    <xf numFmtId="187" fontId="3" fillId="0" borderId="84" applyNumberFormat="0" applyFont="0" applyAlignment="0" applyProtection="0"/>
    <xf numFmtId="0" fontId="2" fillId="0" borderId="71" applyNumberFormat="0">
      <alignment horizontal="center"/>
    </xf>
    <xf numFmtId="0" fontId="2" fillId="35" borderId="134" applyNumberFormat="0">
      <alignment horizontal="center" vertical="center"/>
    </xf>
    <xf numFmtId="238" fontId="4" fillId="4" borderId="62" applyFont="0" applyFill="0" applyBorder="0" applyAlignment="0"/>
    <xf numFmtId="10" fontId="37" fillId="5" borderId="110" applyNumberFormat="0" applyBorder="0" applyAlignment="0" applyProtection="0"/>
    <xf numFmtId="0" fontId="32" fillId="0" borderId="145">
      <alignment horizontal="left"/>
    </xf>
    <xf numFmtId="238" fontId="4" fillId="4" borderId="151" applyFont="0" applyFill="0" applyBorder="0" applyAlignment="0"/>
    <xf numFmtId="0" fontId="2" fillId="36" borderId="134" applyNumberFormat="0">
      <alignment horizontal="center" vertical="center"/>
    </xf>
    <xf numFmtId="0" fontId="30" fillId="0" borderId="137" applyNumberFormat="0" applyFill="0" applyProtection="0">
      <alignment horizontal="right"/>
    </xf>
    <xf numFmtId="10" fontId="37" fillId="29" borderId="146" applyNumberFormat="0" applyBorder="0" applyAlignment="0" applyProtection="0"/>
    <xf numFmtId="10" fontId="37" fillId="5" borderId="146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2" fillId="5" borderId="131" applyNumberFormat="0">
      <alignment horizontal="left" vertical="center"/>
    </xf>
    <xf numFmtId="0" fontId="73" fillId="42" borderId="146"/>
    <xf numFmtId="0" fontId="105" fillId="0" borderId="141" applyNumberFormat="0" applyFill="0" applyAlignment="0" applyProtection="0"/>
    <xf numFmtId="0" fontId="2" fillId="0" borderId="82" applyNumberFormat="0"/>
    <xf numFmtId="0" fontId="2" fillId="0" borderId="146" applyNumberFormat="0">
      <alignment horizontal="center"/>
    </xf>
    <xf numFmtId="0" fontId="2" fillId="5" borderId="134" applyNumberFormat="0" applyProtection="0">
      <alignment horizontal="center" vertical="center"/>
    </xf>
    <xf numFmtId="0" fontId="2" fillId="0" borderId="151" applyNumberFormat="0">
      <alignment horizontal="center"/>
    </xf>
    <xf numFmtId="0" fontId="32" fillId="0" borderId="122">
      <alignment horizontal="left"/>
    </xf>
    <xf numFmtId="0" fontId="32" fillId="0" borderId="108">
      <alignment horizontal="left"/>
    </xf>
    <xf numFmtId="0" fontId="2" fillId="5" borderId="100" applyNumberFormat="0" applyFont="0"/>
    <xf numFmtId="8" fontId="113" fillId="0" borderId="111">
      <protection locked="0"/>
    </xf>
    <xf numFmtId="0" fontId="2" fillId="35" borderId="100" applyNumberFormat="0" applyFont="0" applyProtection="0">
      <alignment horizontal="center" vertical="center"/>
    </xf>
    <xf numFmtId="0" fontId="32" fillId="0" borderId="108">
      <alignment horizontal="left"/>
    </xf>
    <xf numFmtId="0" fontId="2" fillId="0" borderId="82" applyNumberFormat="0" applyFont="0" applyFill="0" applyAlignment="0" applyProtection="0"/>
    <xf numFmtId="0" fontId="32" fillId="0" borderId="122">
      <alignment horizontal="left"/>
    </xf>
    <xf numFmtId="0" fontId="2" fillId="33" borderId="118" applyNumberFormat="0" applyProtection="0">
      <alignment horizontal="center" vertical="center"/>
    </xf>
    <xf numFmtId="0" fontId="2" fillId="5" borderId="119" applyNumberFormat="0">
      <alignment horizontal="center" vertical="center"/>
    </xf>
    <xf numFmtId="0" fontId="2" fillId="5" borderId="117" applyNumberFormat="0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79" fillId="33" borderId="126" applyNumberFormat="0" applyAlignment="0" applyProtection="0"/>
    <xf numFmtId="0" fontId="73" fillId="0" borderId="81"/>
    <xf numFmtId="0" fontId="2" fillId="36" borderId="134" applyNumberFormat="0"/>
    <xf numFmtId="0" fontId="2" fillId="5" borderId="132" applyNumberFormat="0" applyFont="0"/>
    <xf numFmtId="0" fontId="2" fillId="33" borderId="132" applyNumberFormat="0" applyProtection="0">
      <alignment horizontal="center" vertical="center"/>
    </xf>
    <xf numFmtId="0" fontId="2" fillId="0" borderId="71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2" fillId="35" borderId="134" applyNumberFormat="0">
      <alignment horizontal="center" vertical="center"/>
    </xf>
    <xf numFmtId="0" fontId="32" fillId="0" borderId="108">
      <alignment horizontal="left"/>
    </xf>
    <xf numFmtId="0" fontId="2" fillId="5" borderId="132" applyNumberFormat="0" applyFont="0"/>
    <xf numFmtId="0" fontId="32" fillId="0" borderId="70">
      <alignment horizontal="left"/>
    </xf>
    <xf numFmtId="0" fontId="32" fillId="0" borderId="70">
      <alignment horizontal="left"/>
    </xf>
    <xf numFmtId="0" fontId="2" fillId="0" borderId="71" applyNumberFormat="0">
      <alignment horizontal="center"/>
    </xf>
    <xf numFmtId="0" fontId="32" fillId="0" borderId="108">
      <alignment horizontal="left"/>
    </xf>
    <xf numFmtId="0" fontId="32" fillId="0" borderId="108">
      <alignment horizontal="left"/>
    </xf>
    <xf numFmtId="0" fontId="30" fillId="0" borderId="103" applyNumberFormat="0">
      <alignment horizontal="right"/>
    </xf>
    <xf numFmtId="10" fontId="37" fillId="5" borderId="110" applyNumberFormat="0" applyBorder="0" applyAlignment="0" applyProtection="0"/>
    <xf numFmtId="0" fontId="2" fillId="36" borderId="134" applyNumberFormat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0" borderId="83" applyNumberFormat="0" applyFont="0" applyFill="0" applyAlignment="0" applyProtection="0"/>
    <xf numFmtId="0" fontId="2" fillId="0" borderId="71" applyNumberFormat="0">
      <alignment horizontal="center"/>
    </xf>
    <xf numFmtId="0" fontId="2" fillId="0" borderId="71" applyNumberFormat="0">
      <alignment horizontal="center"/>
    </xf>
    <xf numFmtId="0" fontId="32" fillId="0" borderId="70">
      <alignment horizontal="left"/>
    </xf>
    <xf numFmtId="0" fontId="2" fillId="35" borderId="134" applyNumberFormat="0">
      <alignment horizontal="center" vertical="center"/>
    </xf>
    <xf numFmtId="0" fontId="2" fillId="5" borderId="131" applyNumberFormat="0">
      <alignment horizontal="left" vertical="center"/>
    </xf>
    <xf numFmtId="0" fontId="73" fillId="0" borderId="96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108">
      <alignment horizontal="left"/>
    </xf>
    <xf numFmtId="187" fontId="3" fillId="0" borderId="84" applyNumberFormat="0" applyFont="0" applyAlignment="0" applyProtection="0"/>
    <xf numFmtId="0" fontId="2" fillId="5" borderId="133" applyNumberFormat="0" applyFont="0"/>
    <xf numFmtId="0" fontId="32" fillId="0" borderId="150">
      <alignment horizontal="left"/>
    </xf>
    <xf numFmtId="0" fontId="2" fillId="0" borderId="139" applyNumberFormat="0"/>
    <xf numFmtId="228" fontId="2" fillId="0" borderId="102"/>
    <xf numFmtId="0" fontId="100" fillId="13" borderId="125" applyNumberFormat="0" applyAlignment="0" applyProtection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36" borderId="119" applyNumberFormat="0">
      <alignment horizontal="center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29" borderId="62" applyNumberFormat="0" applyBorder="0" applyAlignment="0" applyProtection="0"/>
    <xf numFmtId="0" fontId="32" fillId="0" borderId="61">
      <alignment horizontal="left"/>
    </xf>
    <xf numFmtId="10" fontId="37" fillId="29" borderId="62" applyNumberFormat="0" applyBorder="0" applyAlignment="0" applyProtection="0"/>
    <xf numFmtId="0" fontId="2" fillId="0" borderId="62" applyNumberFormat="0">
      <alignment horizontal="center"/>
    </xf>
    <xf numFmtId="0" fontId="32" fillId="0" borderId="61">
      <alignment horizontal="left"/>
    </xf>
    <xf numFmtId="0" fontId="2" fillId="5" borderId="117" applyNumberFormat="0" applyFont="0" applyProtection="0">
      <alignment horizontal="left" vertical="center"/>
    </xf>
    <xf numFmtId="0" fontId="2" fillId="33" borderId="131" applyNumberFormat="0" applyFont="0" applyProtection="0">
      <alignment horizontal="left" vertical="center"/>
    </xf>
    <xf numFmtId="0" fontId="2" fillId="36" borderId="134" applyNumberFormat="0"/>
    <xf numFmtId="0" fontId="2" fillId="5" borderId="131" applyNumberFormat="0" applyFont="0"/>
    <xf numFmtId="0" fontId="2" fillId="5" borderId="134" applyNumberFormat="0"/>
    <xf numFmtId="0" fontId="32" fillId="0" borderId="108">
      <alignment horizontal="left"/>
    </xf>
    <xf numFmtId="10" fontId="37" fillId="5" borderId="123" applyNumberFormat="0" applyBorder="0" applyAlignment="0" applyProtection="0"/>
    <xf numFmtId="0" fontId="32" fillId="0" borderId="145">
      <alignment horizontal="left"/>
    </xf>
    <xf numFmtId="238" fontId="4" fillId="4" borderId="146" applyFont="0" applyFill="0" applyBorder="0" applyAlignment="0"/>
    <xf numFmtId="0" fontId="2" fillId="0" borderId="83" applyNumberFormat="0" applyFont="0" applyFill="0" applyAlignment="0" applyProtection="0"/>
    <xf numFmtId="0" fontId="2" fillId="33" borderId="133" applyNumberFormat="0" applyFont="0"/>
    <xf numFmtId="0" fontId="2" fillId="0" borderId="82" applyNumberFormat="0"/>
    <xf numFmtId="0" fontId="2" fillId="5" borderId="132" applyNumberFormat="0"/>
    <xf numFmtId="0" fontId="2" fillId="5" borderId="132" applyNumberFormat="0" applyProtection="0">
      <alignment horizontal="center" vertical="center"/>
    </xf>
    <xf numFmtId="0" fontId="2" fillId="0" borderId="82" applyNumberFormat="0"/>
    <xf numFmtId="0" fontId="100" fillId="13" borderId="77" applyNumberFormat="0" applyAlignment="0" applyProtection="0"/>
    <xf numFmtId="0" fontId="2" fillId="0" borderId="143" applyNumberFormat="0" applyFont="0" applyFill="0" applyAlignment="0" applyProtection="0"/>
    <xf numFmtId="0" fontId="2" fillId="5" borderId="134" applyNumberFormat="0"/>
    <xf numFmtId="0" fontId="2" fillId="36" borderId="132" applyNumberFormat="0"/>
    <xf numFmtId="0" fontId="2" fillId="33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35" borderId="134" applyNumberFormat="0" applyFont="0" applyProtection="0">
      <alignment horizontal="center" vertical="center"/>
    </xf>
    <xf numFmtId="0" fontId="2" fillId="5" borderId="133" applyNumberFormat="0"/>
    <xf numFmtId="0" fontId="2" fillId="0" borderId="82" applyNumberFormat="0"/>
    <xf numFmtId="0" fontId="2" fillId="0" borderId="83" applyNumberFormat="0" applyFont="0" applyFill="0" applyAlignment="0" applyProtection="0"/>
    <xf numFmtId="0" fontId="2" fillId="0" borderId="83" applyNumberFormat="0"/>
    <xf numFmtId="0" fontId="2" fillId="0" borderId="138" applyNumberFormat="0"/>
    <xf numFmtId="0" fontId="2" fillId="36" borderId="132" applyNumberFormat="0">
      <alignment horizontal="center" vertical="center"/>
    </xf>
    <xf numFmtId="10" fontId="37" fillId="5" borderId="110" applyNumberFormat="0" applyBorder="0" applyAlignment="0" applyProtection="0"/>
    <xf numFmtId="0" fontId="2" fillId="0" borderId="82" applyNumberFormat="0"/>
    <xf numFmtId="229" fontId="2" fillId="0" borderId="137"/>
    <xf numFmtId="0" fontId="2" fillId="0" borderId="138" applyNumberFormat="0"/>
    <xf numFmtId="0" fontId="2" fillId="5" borderId="134" applyNumberFormat="0">
      <alignment horizontal="center" vertical="center"/>
    </xf>
    <xf numFmtId="0" fontId="2" fillId="5" borderId="133" applyNumberFormat="0" applyProtection="0">
      <alignment horizontal="center" vertical="center"/>
    </xf>
    <xf numFmtId="0" fontId="32" fillId="0" borderId="145">
      <alignment horizontal="left"/>
    </xf>
    <xf numFmtId="0" fontId="2" fillId="5" borderId="99" applyNumberFormat="0">
      <alignment horizontal="center" vertical="center"/>
    </xf>
    <xf numFmtId="10" fontId="37" fillId="5" borderId="151" applyNumberFormat="0" applyBorder="0" applyAlignment="0" applyProtection="0"/>
    <xf numFmtId="0" fontId="103" fillId="27" borderId="127" applyNumberFormat="0" applyAlignment="0" applyProtection="0"/>
    <xf numFmtId="0" fontId="2" fillId="5" borderId="132" applyNumberFormat="0"/>
    <xf numFmtId="0" fontId="32" fillId="0" borderId="108">
      <alignment horizontal="left"/>
    </xf>
    <xf numFmtId="0" fontId="2" fillId="0" borderId="135" applyNumberFormat="0"/>
    <xf numFmtId="10" fontId="37" fillId="5" borderId="146" applyNumberFormat="0" applyBorder="0" applyAlignment="0" applyProtection="0"/>
    <xf numFmtId="0" fontId="2" fillId="5" borderId="132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35" borderId="134" applyNumberFormat="0">
      <alignment horizontal="center" vertical="center"/>
    </xf>
    <xf numFmtId="0" fontId="2" fillId="36" borderId="131" applyNumberFormat="0">
      <alignment horizontal="left" vertical="center"/>
    </xf>
    <xf numFmtId="10" fontId="37" fillId="5" borderId="146" applyNumberFormat="0" applyBorder="0" applyAlignment="0" applyProtection="0"/>
    <xf numFmtId="0" fontId="2" fillId="36" borderId="131" applyNumberFormat="0">
      <alignment horizontal="left" vertical="center"/>
    </xf>
    <xf numFmtId="0" fontId="2" fillId="0" borderId="83" applyNumberFormat="0" applyFont="0" applyFill="0" applyAlignment="0" applyProtection="0"/>
    <xf numFmtId="0" fontId="32" fillId="0" borderId="145">
      <alignment horizontal="left"/>
    </xf>
    <xf numFmtId="0" fontId="2" fillId="0" borderId="83" applyNumberFormat="0"/>
    <xf numFmtId="0" fontId="30" fillId="0" borderId="137" applyNumberFormat="0">
      <alignment horizontal="right"/>
    </xf>
    <xf numFmtId="0" fontId="2" fillId="33" borderId="133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32" fillId="0" borderId="74">
      <alignment horizontal="left"/>
    </xf>
    <xf numFmtId="230" fontId="2" fillId="0" borderId="135"/>
    <xf numFmtId="10" fontId="37" fillId="5" borderId="110" applyNumberFormat="0" applyBorder="0" applyAlignment="0" applyProtection="0"/>
    <xf numFmtId="0" fontId="2" fillId="5" borderId="132" applyNumberFormat="0">
      <alignment horizontal="center" vertical="center"/>
    </xf>
    <xf numFmtId="0" fontId="2" fillId="5" borderId="134" applyNumberFormat="0">
      <alignment horizontal="center" vertical="center"/>
    </xf>
    <xf numFmtId="0" fontId="32" fillId="0" borderId="145">
      <alignment horizontal="left"/>
    </xf>
    <xf numFmtId="0" fontId="2" fillId="5" borderId="133" applyNumberFormat="0" applyFont="0"/>
    <xf numFmtId="0" fontId="2" fillId="5" borderId="134" applyNumberFormat="0"/>
    <xf numFmtId="0" fontId="93" fillId="27" borderId="125" applyNumberFormat="0" applyAlignment="0" applyProtection="0"/>
    <xf numFmtId="0" fontId="2" fillId="0" borderId="110" applyNumberFormat="0" applyFont="0" applyFill="0" applyProtection="0">
      <alignment horizontal="center"/>
    </xf>
    <xf numFmtId="0" fontId="32" fillId="0" borderId="145">
      <alignment horizontal="left"/>
    </xf>
    <xf numFmtId="0" fontId="32" fillId="0" borderId="150">
      <alignment horizontal="left"/>
    </xf>
    <xf numFmtId="0" fontId="2" fillId="5" borderId="100" applyNumberFormat="0">
      <alignment horizontal="center" vertical="center"/>
    </xf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 vertical="center"/>
    </xf>
    <xf numFmtId="0" fontId="2" fillId="5" borderId="99" applyNumberFormat="0" applyProtection="0">
      <alignment horizontal="center" vertical="center"/>
    </xf>
    <xf numFmtId="10" fontId="37" fillId="29" borderId="71" applyNumberFormat="0" applyBorder="0" applyAlignment="0" applyProtection="0"/>
    <xf numFmtId="0" fontId="32" fillId="0" borderId="70">
      <alignment horizontal="left"/>
    </xf>
    <xf numFmtId="0" fontId="2" fillId="0" borderId="151" applyNumberFormat="0">
      <alignment horizontal="center"/>
    </xf>
    <xf numFmtId="0" fontId="32" fillId="0" borderId="145">
      <alignment horizontal="left"/>
    </xf>
    <xf numFmtId="0" fontId="2" fillId="0" borderId="71" applyNumberFormat="0" applyFont="0" applyFill="0" applyProtection="0">
      <alignment horizontal="center"/>
    </xf>
    <xf numFmtId="0" fontId="2" fillId="0" borderId="83" applyNumberFormat="0"/>
    <xf numFmtId="10" fontId="37" fillId="29" borderId="71" applyNumberFormat="0" applyBorder="0" applyAlignment="0" applyProtection="0"/>
    <xf numFmtId="10" fontId="37" fillId="29" borderId="71" applyNumberFormat="0" applyBorder="0" applyAlignment="0" applyProtection="0"/>
    <xf numFmtId="10" fontId="37" fillId="5" borderId="146" applyNumberFormat="0" applyBorder="0" applyAlignment="0" applyProtection="0"/>
    <xf numFmtId="230" fontId="2" fillId="0" borderId="136"/>
    <xf numFmtId="0" fontId="2" fillId="0" borderId="123" applyNumberFormat="0">
      <alignment horizontal="center"/>
    </xf>
    <xf numFmtId="0" fontId="103" fillId="27" borderId="127" applyNumberFormat="0" applyAlignment="0" applyProtection="0"/>
    <xf numFmtId="0" fontId="2" fillId="0" borderId="146" applyNumberFormat="0">
      <alignment horizontal="center"/>
    </xf>
    <xf numFmtId="0" fontId="73" fillId="0" borderId="81"/>
    <xf numFmtId="10" fontId="37" fillId="5" borderId="110" applyNumberFormat="0" applyBorder="0" applyAlignment="0" applyProtection="0"/>
    <xf numFmtId="0" fontId="2" fillId="0" borderId="82" applyNumberFormat="0"/>
    <xf numFmtId="0" fontId="32" fillId="0" borderId="150">
      <alignment horizontal="left"/>
    </xf>
    <xf numFmtId="0" fontId="2" fillId="36" borderId="134" applyNumberFormat="0">
      <alignment horizontal="center" vertical="center"/>
    </xf>
    <xf numFmtId="0" fontId="2" fillId="0" borderId="146" applyNumberFormat="0">
      <alignment horizontal="center"/>
    </xf>
    <xf numFmtId="10" fontId="37" fillId="5" borderId="151" applyNumberFormat="0" applyBorder="0" applyAlignment="0" applyProtection="0"/>
    <xf numFmtId="0" fontId="32" fillId="0" borderId="145">
      <alignment horizontal="left"/>
    </xf>
    <xf numFmtId="0" fontId="2" fillId="36" borderId="98" applyNumberFormat="0"/>
    <xf numFmtId="0" fontId="2" fillId="5" borderId="118" applyNumberFormat="0" applyFont="0"/>
    <xf numFmtId="0" fontId="2" fillId="0" borderId="146" applyNumberFormat="0" applyFont="0" applyFill="0" applyProtection="0">
      <alignment horizontal="center"/>
    </xf>
    <xf numFmtId="0" fontId="32" fillId="0" borderId="145">
      <alignment horizontal="left"/>
    </xf>
    <xf numFmtId="10" fontId="37" fillId="5" borderId="89" applyNumberFormat="0" applyBorder="0" applyAlignment="0" applyProtection="0"/>
    <xf numFmtId="10" fontId="37" fillId="5" borderId="151" applyNumberFormat="0" applyBorder="0" applyAlignment="0" applyProtection="0"/>
    <xf numFmtId="0" fontId="2" fillId="5" borderId="97" applyNumberFormat="0">
      <alignment horizontal="left" vertical="center"/>
    </xf>
    <xf numFmtId="0" fontId="2" fillId="5" borderId="131" applyNumberFormat="0">
      <alignment horizontal="left" vertical="center"/>
    </xf>
    <xf numFmtId="0" fontId="32" fillId="0" borderId="145">
      <alignment horizontal="left"/>
    </xf>
    <xf numFmtId="229" fontId="2" fillId="0" borderId="137" applyFont="0" applyFill="0" applyAlignment="0" applyProtection="0"/>
    <xf numFmtId="10" fontId="37" fillId="5" borderId="123" applyNumberFormat="0" applyBorder="0" applyAlignment="0" applyProtection="0"/>
    <xf numFmtId="230" fontId="2" fillId="0" borderId="136"/>
    <xf numFmtId="0" fontId="73" fillId="42" borderId="146"/>
    <xf numFmtId="0" fontId="32" fillId="0" borderId="150">
      <alignment horizontal="left"/>
    </xf>
    <xf numFmtId="0" fontId="2" fillId="0" borderId="83" applyNumberFormat="0" applyFont="0" applyFill="0" applyAlignment="0" applyProtection="0"/>
    <xf numFmtId="0" fontId="2" fillId="0" borderId="94" applyNumberFormat="0" applyFont="0" applyFill="0" applyAlignment="0" applyProtection="0"/>
    <xf numFmtId="0" fontId="2" fillId="5" borderId="133" applyNumberFormat="0">
      <alignment horizontal="center" vertical="center"/>
    </xf>
    <xf numFmtId="0" fontId="2" fillId="0" borderId="82" applyNumberFormat="0"/>
    <xf numFmtId="0" fontId="2" fillId="33" borderId="132" applyNumberFormat="0" applyFont="0"/>
    <xf numFmtId="0" fontId="2" fillId="0" borderId="82" applyNumberFormat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5" borderId="131" applyNumberFormat="0"/>
    <xf numFmtId="10" fontId="37" fillId="5" borderId="151" applyNumberFormat="0" applyBorder="0" applyAlignment="0" applyProtection="0"/>
    <xf numFmtId="0" fontId="2" fillId="36" borderId="133" applyNumberFormat="0"/>
    <xf numFmtId="238" fontId="4" fillId="4" borderId="110" applyFont="0" applyFill="0" applyBorder="0" applyAlignment="0"/>
    <xf numFmtId="10" fontId="37" fillId="5" borderId="71" applyNumberFormat="0" applyBorder="0" applyAlignment="0" applyProtection="0"/>
    <xf numFmtId="0" fontId="2" fillId="33" borderId="132" applyNumberFormat="0" applyFont="0"/>
    <xf numFmtId="0" fontId="2" fillId="0" borderId="83" applyNumberFormat="0" applyFont="0" applyFill="0" applyAlignment="0" applyProtection="0"/>
    <xf numFmtId="0" fontId="32" fillId="0" borderId="150">
      <alignment horizontal="left"/>
    </xf>
    <xf numFmtId="0" fontId="2" fillId="0" borderId="82" applyNumberFormat="0"/>
    <xf numFmtId="187" fontId="3" fillId="0" borderId="84" applyNumberFormat="0" applyFont="0" applyAlignment="0" applyProtection="0"/>
    <xf numFmtId="0" fontId="2" fillId="0" borderId="128" applyNumberFormat="0" applyFont="0" applyFill="0" applyAlignment="0" applyProtection="0"/>
    <xf numFmtId="230" fontId="2" fillId="0" borderId="136" applyFont="0" applyFill="0" applyAlignment="0" applyProtection="0"/>
    <xf numFmtId="10" fontId="37" fillId="5" borderId="123" applyNumberFormat="0" applyBorder="0" applyAlignment="0" applyProtection="0"/>
    <xf numFmtId="0" fontId="2" fillId="0" borderId="82" applyNumberFormat="0" applyFont="0" applyFill="0" applyAlignment="0" applyProtection="0"/>
    <xf numFmtId="0" fontId="32" fillId="0" borderId="145">
      <alignment horizontal="left"/>
    </xf>
    <xf numFmtId="0" fontId="2" fillId="0" borderId="82" applyNumberFormat="0" applyFont="0" applyFill="0" applyAlignment="0" applyProtection="0"/>
    <xf numFmtId="0" fontId="32" fillId="0" borderId="108">
      <alignment horizontal="left"/>
    </xf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0" fontId="2" fillId="33" borderId="133" applyNumberFormat="0" applyProtection="0">
      <alignment horizontal="center" vertical="center"/>
    </xf>
    <xf numFmtId="0" fontId="2" fillId="36" borderId="133" applyNumberFormat="0">
      <alignment horizontal="center" vertical="center"/>
    </xf>
    <xf numFmtId="0" fontId="105" fillId="0" borderId="141" applyNumberFormat="0" applyFill="0" applyAlignment="0" applyProtection="0"/>
    <xf numFmtId="0" fontId="2" fillId="0" borderId="105" applyNumberFormat="0"/>
    <xf numFmtId="0" fontId="2" fillId="33" borderId="132" applyNumberFormat="0" applyProtection="0">
      <alignment horizontal="center" vertical="center"/>
    </xf>
    <xf numFmtId="0" fontId="2" fillId="36" borderId="132" applyNumberFormat="0"/>
    <xf numFmtId="238" fontId="4" fillId="4" borderId="146" applyFont="0" applyFill="0" applyBorder="0" applyAlignment="0"/>
    <xf numFmtId="0" fontId="32" fillId="0" borderId="145">
      <alignment horizontal="left"/>
    </xf>
    <xf numFmtId="0" fontId="2" fillId="33" borderId="132" applyNumberFormat="0" applyProtection="0">
      <alignment horizontal="center" vertical="center"/>
    </xf>
    <xf numFmtId="0" fontId="2" fillId="0" borderId="138" applyNumberFormat="0"/>
    <xf numFmtId="10" fontId="37" fillId="5" borderId="146" applyNumberFormat="0" applyBorder="0" applyAlignment="0" applyProtection="0"/>
    <xf numFmtId="0" fontId="73" fillId="0" borderId="81"/>
    <xf numFmtId="0" fontId="2" fillId="5" borderId="98" applyNumberFormat="0" applyProtection="0">
      <alignment horizontal="center" vertical="center"/>
    </xf>
    <xf numFmtId="0" fontId="30" fillId="0" borderId="135" applyNumberFormat="0" applyFill="0" applyProtection="0">
      <alignment horizontal="right"/>
    </xf>
    <xf numFmtId="0" fontId="2" fillId="5" borderId="97" applyNumberFormat="0" applyFont="0" applyProtection="0">
      <alignment horizontal="left" vertical="center"/>
    </xf>
    <xf numFmtId="0" fontId="30" fillId="0" borderId="135" applyNumberFormat="0" applyFill="0" applyProtection="0">
      <alignment horizontal="right"/>
    </xf>
    <xf numFmtId="187" fontId="3" fillId="0" borderId="84" applyNumberFormat="0" applyFont="0" applyAlignment="0" applyProtection="0"/>
    <xf numFmtId="0" fontId="2" fillId="0" borderId="102" applyNumberFormat="0"/>
    <xf numFmtId="0" fontId="32" fillId="0" borderId="145">
      <alignment horizontal="left"/>
    </xf>
    <xf numFmtId="0" fontId="2" fillId="5" borderId="134" applyNumberFormat="0">
      <alignment horizontal="center" vertical="center"/>
    </xf>
    <xf numFmtId="0" fontId="32" fillId="0" borderId="145">
      <alignment horizontal="left"/>
    </xf>
    <xf numFmtId="0" fontId="2" fillId="0" borderId="83" applyNumberFormat="0"/>
    <xf numFmtId="0" fontId="2" fillId="36" borderId="134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5" borderId="99" applyNumberFormat="0">
      <alignment horizontal="center" vertical="center"/>
    </xf>
    <xf numFmtId="0" fontId="2" fillId="5" borderId="134" applyNumberFormat="0"/>
    <xf numFmtId="0" fontId="32" fillId="0" borderId="108">
      <alignment horizontal="left"/>
    </xf>
    <xf numFmtId="0" fontId="2" fillId="5" borderId="134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5" borderId="134" applyNumberFormat="0" applyFont="0"/>
    <xf numFmtId="0" fontId="2" fillId="36" borderId="133" applyNumberFormat="0">
      <alignment horizontal="center" vertical="center"/>
    </xf>
    <xf numFmtId="10" fontId="37" fillId="29" borderId="146" applyNumberFormat="0" applyBorder="0" applyAlignment="0" applyProtection="0"/>
    <xf numFmtId="0" fontId="30" fillId="0" borderId="135" applyNumberFormat="0">
      <alignment horizontal="right"/>
    </xf>
    <xf numFmtId="0" fontId="2" fillId="5" borderId="132" applyNumberFormat="0" applyProtection="0">
      <alignment horizontal="center" vertical="center"/>
    </xf>
    <xf numFmtId="0" fontId="2" fillId="36" borderId="132" applyNumberFormat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33" borderId="119" applyNumberFormat="0" applyFont="0"/>
    <xf numFmtId="10" fontId="37" fillId="5" borderId="151" applyNumberFormat="0" applyBorder="0" applyAlignment="0" applyProtection="0"/>
    <xf numFmtId="10" fontId="37" fillId="5" borderId="123" applyNumberFormat="0" applyBorder="0" applyAlignment="0" applyProtection="0"/>
    <xf numFmtId="0" fontId="32" fillId="0" borderId="145">
      <alignment horizontal="left"/>
    </xf>
    <xf numFmtId="0" fontId="2" fillId="36" borderId="134" applyNumberFormat="0"/>
    <xf numFmtId="0" fontId="2" fillId="33" borderId="131" applyNumberFormat="0" applyFont="0" applyProtection="0">
      <alignment horizontal="left" vertical="center"/>
    </xf>
    <xf numFmtId="0" fontId="73" fillId="0" borderId="81"/>
    <xf numFmtId="0" fontId="2" fillId="36" borderId="131" applyNumberFormat="0">
      <alignment horizontal="left" vertical="center"/>
    </xf>
    <xf numFmtId="0" fontId="2" fillId="5" borderId="133" applyNumberFormat="0"/>
    <xf numFmtId="0" fontId="2" fillId="5" borderId="134" applyNumberFormat="0"/>
    <xf numFmtId="0" fontId="93" fillId="27" borderId="125" applyNumberFormat="0" applyAlignment="0" applyProtection="0"/>
    <xf numFmtId="0" fontId="2" fillId="36" borderId="117" applyNumberFormat="0">
      <alignment horizontal="left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2" fillId="0" borderId="62" applyNumberFormat="0">
      <alignment horizontal="center"/>
    </xf>
    <xf numFmtId="0" fontId="32" fillId="0" borderId="61">
      <alignment horizontal="left"/>
    </xf>
    <xf numFmtId="0" fontId="2" fillId="5" borderId="134" applyNumberFormat="0"/>
    <xf numFmtId="0" fontId="2" fillId="33" borderId="132" applyNumberFormat="0" applyFont="0"/>
    <xf numFmtId="0" fontId="32" fillId="0" borderId="145">
      <alignment horizontal="left"/>
    </xf>
    <xf numFmtId="10" fontId="37" fillId="5" borderId="89" applyNumberFormat="0" applyBorder="0" applyAlignment="0" applyProtection="0"/>
    <xf numFmtId="0" fontId="79" fillId="33" borderId="126" applyNumberFormat="0" applyAlignment="0" applyProtection="0"/>
    <xf numFmtId="0" fontId="2" fillId="36" borderId="134" applyNumberFormat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6" borderId="131" applyNumberFormat="0">
      <alignment horizontal="left" vertical="center"/>
    </xf>
    <xf numFmtId="0" fontId="32" fillId="0" borderId="145">
      <alignment horizontal="left"/>
    </xf>
    <xf numFmtId="0" fontId="32" fillId="0" borderId="145">
      <alignment horizontal="left"/>
    </xf>
    <xf numFmtId="0" fontId="2" fillId="0" borderId="82" applyNumberFormat="0"/>
    <xf numFmtId="0" fontId="2" fillId="36" borderId="134" applyNumberFormat="0"/>
    <xf numFmtId="0" fontId="2" fillId="0" borderId="83" applyNumberFormat="0"/>
    <xf numFmtId="0" fontId="2" fillId="0" borderId="83" applyNumberFormat="0"/>
    <xf numFmtId="0" fontId="2" fillId="5" borderId="134" applyNumberFormat="0">
      <alignment horizontal="center" vertical="center"/>
    </xf>
    <xf numFmtId="0" fontId="2" fillId="0" borderId="83" applyNumberFormat="0"/>
    <xf numFmtId="0" fontId="2" fillId="33" borderId="133" applyNumberFormat="0" applyProtection="0">
      <alignment horizontal="center" vertical="center"/>
    </xf>
    <xf numFmtId="0" fontId="2" fillId="33" borderId="134" applyNumberFormat="0" applyFont="0"/>
    <xf numFmtId="10" fontId="37" fillId="5" borderId="89" applyNumberFormat="0" applyBorder="0" applyAlignment="0" applyProtection="0"/>
    <xf numFmtId="0" fontId="2" fillId="5" borderId="131" applyNumberFormat="0">
      <alignment horizontal="left" vertical="center"/>
    </xf>
    <xf numFmtId="0" fontId="32" fillId="0" borderId="145">
      <alignment horizontal="left"/>
    </xf>
    <xf numFmtId="187" fontId="3" fillId="0" borderId="84" applyNumberFormat="0" applyFont="0" applyAlignment="0" applyProtection="0"/>
    <xf numFmtId="0" fontId="2" fillId="0" borderId="82" applyNumberFormat="0" applyFont="0" applyFill="0" applyAlignment="0" applyProtection="0"/>
    <xf numFmtId="0" fontId="2" fillId="33" borderId="133" applyNumberFormat="0" applyFont="0"/>
    <xf numFmtId="0" fontId="2" fillId="0" borderId="124" applyNumberFormat="0" applyFont="0" applyFill="0" applyAlignment="0" applyProtection="0"/>
    <xf numFmtId="0" fontId="30" fillId="0" borderId="137" applyNumberFormat="0">
      <alignment horizontal="right"/>
    </xf>
    <xf numFmtId="228" fontId="2" fillId="0" borderId="137" applyFont="0" applyFill="0" applyAlignment="0" applyProtection="0"/>
    <xf numFmtId="10" fontId="37" fillId="5" borderId="146" applyNumberFormat="0" applyBorder="0" applyAlignment="0" applyProtection="0"/>
    <xf numFmtId="238" fontId="4" fillId="4" borderId="123" applyFont="0" applyFill="0" applyBorder="0" applyAlignment="0"/>
    <xf numFmtId="0" fontId="2" fillId="33" borderId="133" applyNumberFormat="0" applyProtection="0">
      <alignment horizontal="center" vertical="center"/>
    </xf>
    <xf numFmtId="230" fontId="2" fillId="0" borderId="135" applyFill="0" applyAlignment="0" applyProtection="0"/>
    <xf numFmtId="0" fontId="2" fillId="33" borderId="134" applyNumberFormat="0" applyFont="0"/>
    <xf numFmtId="0" fontId="2" fillId="0" borderId="138" applyNumberFormat="0"/>
    <xf numFmtId="10" fontId="37" fillId="29" borderId="62" applyNumberFormat="0" applyBorder="0" applyAlignment="0" applyProtection="0"/>
    <xf numFmtId="0" fontId="32" fillId="0" borderId="61">
      <alignment horizontal="left"/>
    </xf>
    <xf numFmtId="0" fontId="32" fillId="0" borderId="122">
      <alignment horizontal="left" vertical="center"/>
    </xf>
    <xf numFmtId="0" fontId="2" fillId="0" borderId="136" applyNumberFormat="0" applyFont="0" applyFill="0" applyAlignment="0" applyProtection="0"/>
    <xf numFmtId="10" fontId="37" fillId="5" borderId="62" applyNumberFormat="0" applyBorder="0" applyAlignment="0" applyProtection="0"/>
    <xf numFmtId="0" fontId="2" fillId="36" borderId="118" applyNumberFormat="0">
      <alignment horizontal="center" vertical="center"/>
    </xf>
    <xf numFmtId="0" fontId="2" fillId="33" borderId="132" applyNumberFormat="0" applyProtection="0">
      <alignment horizontal="center" vertical="center"/>
    </xf>
    <xf numFmtId="0" fontId="32" fillId="0" borderId="61">
      <alignment horizontal="left"/>
    </xf>
    <xf numFmtId="0" fontId="2" fillId="5" borderId="132" applyNumberFormat="0" applyProtection="0">
      <alignment horizontal="center" vertical="center"/>
    </xf>
    <xf numFmtId="0" fontId="2" fillId="36" borderId="132" applyNumberFormat="0">
      <alignment horizontal="center" vertical="center"/>
    </xf>
    <xf numFmtId="0" fontId="32" fillId="0" borderId="61">
      <alignment horizontal="left"/>
    </xf>
    <xf numFmtId="10" fontId="37" fillId="29" borderId="62" applyNumberFormat="0" applyBorder="0" applyAlignment="0" applyProtection="0"/>
    <xf numFmtId="0" fontId="2" fillId="5" borderId="134" applyNumberFormat="0" applyProtection="0">
      <alignment horizontal="center" vertical="center"/>
    </xf>
    <xf numFmtId="0" fontId="30" fillId="0" borderId="135" applyNumberFormat="0">
      <alignment horizontal="right"/>
    </xf>
    <xf numFmtId="0" fontId="2" fillId="0" borderId="83" applyNumberFormat="0" applyFont="0" applyFill="0" applyAlignment="0" applyProtection="0"/>
    <xf numFmtId="0" fontId="2" fillId="5" borderId="131" applyNumberFormat="0" applyFont="0"/>
    <xf numFmtId="0" fontId="32" fillId="0" borderId="145">
      <alignment horizontal="left"/>
    </xf>
    <xf numFmtId="0" fontId="2" fillId="36" borderId="98" applyNumberFormat="0">
      <alignment horizontal="center" vertical="center"/>
    </xf>
    <xf numFmtId="0" fontId="79" fillId="33" borderId="126" applyNumberFormat="0" applyAlignment="0" applyProtection="0"/>
    <xf numFmtId="0" fontId="2" fillId="0" borderId="151" applyNumberFormat="0">
      <alignment horizontal="center"/>
    </xf>
    <xf numFmtId="0" fontId="73" fillId="0" borderId="130"/>
    <xf numFmtId="0" fontId="2" fillId="0" borderId="151" applyNumberFormat="0" applyFont="0" applyFill="0" applyProtection="0">
      <alignment horizontal="center"/>
    </xf>
    <xf numFmtId="235" fontId="2" fillId="0" borderId="85" applyFont="0" applyFill="0" applyBorder="0" applyAlignment="0"/>
    <xf numFmtId="0" fontId="2" fillId="0" borderId="139" applyNumberFormat="0" applyFont="0" applyFill="0" applyAlignment="0" applyProtection="0"/>
    <xf numFmtId="230" fontId="2" fillId="0" borderId="135"/>
    <xf numFmtId="0" fontId="2" fillId="5" borderId="132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32" fillId="0" borderId="108">
      <alignment horizontal="left"/>
    </xf>
    <xf numFmtId="0" fontId="100" fillId="13" borderId="125" applyNumberFormat="0" applyAlignment="0" applyProtection="0"/>
    <xf numFmtId="0" fontId="2" fillId="0" borderId="123" applyNumberFormat="0" applyFont="0" applyFill="0" applyProtection="0">
      <alignment horizontal="center"/>
    </xf>
    <xf numFmtId="0" fontId="2" fillId="33" borderId="133" applyNumberFormat="0" applyProtection="0">
      <alignment horizontal="center" vertical="center"/>
    </xf>
    <xf numFmtId="0" fontId="2" fillId="36" borderId="133" applyNumberFormat="0"/>
    <xf numFmtId="10" fontId="37" fillId="5" borderId="123" applyNumberFormat="0" applyBorder="0" applyAlignment="0" applyProtection="0"/>
    <xf numFmtId="10" fontId="37" fillId="5" borderId="146" applyNumberFormat="0" applyBorder="0" applyAlignment="0" applyProtection="0"/>
    <xf numFmtId="0" fontId="32" fillId="0" borderId="61">
      <alignment horizontal="left"/>
    </xf>
    <xf numFmtId="0" fontId="2" fillId="36" borderId="132" applyNumberFormat="0">
      <alignment horizontal="center" vertical="center"/>
    </xf>
    <xf numFmtId="0" fontId="100" fillId="13" borderId="125" applyNumberFormat="0" applyAlignment="0" applyProtection="0"/>
    <xf numFmtId="0" fontId="2" fillId="0" borderId="83" applyNumberFormat="0" applyFont="0" applyFill="0" applyAlignment="0" applyProtection="0"/>
    <xf numFmtId="10" fontId="37" fillId="5" borderId="146" applyNumberFormat="0" applyBorder="0" applyAlignment="0" applyProtection="0"/>
    <xf numFmtId="0" fontId="32" fillId="0" borderId="108">
      <alignment horizontal="left" vertical="center"/>
    </xf>
    <xf numFmtId="0" fontId="2" fillId="36" borderId="131" applyNumberFormat="0">
      <alignment horizontal="left"/>
    </xf>
    <xf numFmtId="0" fontId="2" fillId="0" borderId="83" applyNumberFormat="0"/>
    <xf numFmtId="0" fontId="79" fillId="33" borderId="114" applyNumberFormat="0"/>
    <xf numFmtId="0" fontId="32" fillId="0" borderId="88">
      <alignment horizontal="left"/>
    </xf>
    <xf numFmtId="0" fontId="2" fillId="5" borderId="132" applyNumberFormat="0" applyProtection="0">
      <alignment horizontal="center" vertical="center"/>
    </xf>
    <xf numFmtId="187" fontId="3" fillId="0" borderId="84" applyNumberFormat="0" applyFont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2" fillId="33" borderId="134" applyNumberFormat="0" applyFont="0"/>
    <xf numFmtId="0" fontId="2" fillId="33" borderId="131" applyNumberFormat="0" applyFont="0" applyProtection="0">
      <alignment horizontal="left" vertical="center"/>
    </xf>
    <xf numFmtId="0" fontId="100" fillId="13" borderId="125" applyNumberFormat="0" applyAlignment="0" applyProtection="0"/>
    <xf numFmtId="0" fontId="2" fillId="5" borderId="131" applyNumberFormat="0"/>
    <xf numFmtId="0" fontId="2" fillId="5" borderId="132" applyNumberFormat="0" applyFont="0"/>
    <xf numFmtId="0" fontId="2" fillId="0" borderId="83" applyNumberFormat="0"/>
    <xf numFmtId="0" fontId="2" fillId="36" borderId="133" applyNumberFormat="0"/>
    <xf numFmtId="0" fontId="2" fillId="0" borderId="83" applyNumberFormat="0" applyFont="0" applyFill="0" applyAlignment="0" applyProtection="0"/>
    <xf numFmtId="0" fontId="2" fillId="33" borderId="134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1" applyNumberFormat="0"/>
    <xf numFmtId="0" fontId="2" fillId="33" borderId="134" applyNumberFormat="0" applyProtection="0">
      <alignment horizontal="center" vertical="center"/>
    </xf>
    <xf numFmtId="0" fontId="2" fillId="35" borderId="134" applyNumberFormat="0">
      <alignment horizontal="center" vertical="center"/>
    </xf>
    <xf numFmtId="187" fontId="3" fillId="0" borderId="84" applyNumberFormat="0" applyFont="0" applyAlignment="0" applyProtection="0"/>
    <xf numFmtId="0" fontId="2" fillId="5" borderId="132" applyNumberFormat="0"/>
    <xf numFmtId="0" fontId="32" fillId="0" borderId="145">
      <alignment horizontal="left"/>
    </xf>
    <xf numFmtId="0" fontId="2" fillId="36" borderId="134" applyNumberFormat="0">
      <alignment horizontal="center" vertical="center"/>
    </xf>
    <xf numFmtId="0" fontId="2" fillId="0" borderId="138" applyNumberFormat="0"/>
    <xf numFmtId="0" fontId="2" fillId="5" borderId="131" applyNumberFormat="0">
      <alignment horizontal="left"/>
    </xf>
    <xf numFmtId="0" fontId="2" fillId="0" borderId="138" applyNumberFormat="0"/>
    <xf numFmtId="0" fontId="103" fillId="27" borderId="127" applyNumberFormat="0" applyAlignment="0" applyProtection="0"/>
    <xf numFmtId="10" fontId="37" fillId="5" borderId="146" applyNumberFormat="0" applyBorder="0" applyAlignment="0" applyProtection="0"/>
    <xf numFmtId="0" fontId="2" fillId="0" borderId="83" applyNumberFormat="0" applyFont="0" applyFill="0" applyAlignment="0" applyProtection="0"/>
    <xf numFmtId="0" fontId="2" fillId="0" borderId="82" applyNumberFormat="0"/>
    <xf numFmtId="0" fontId="79" fillId="33" borderId="137" applyNumberFormat="0" applyProtection="0">
      <alignment horizontal="right"/>
    </xf>
    <xf numFmtId="0" fontId="2" fillId="0" borderId="82" applyNumberFormat="0" applyFont="0" applyFill="0" applyAlignment="0" applyProtection="0"/>
    <xf numFmtId="0" fontId="2" fillId="0" borderId="140" applyNumberFormat="0"/>
    <xf numFmtId="0" fontId="2" fillId="5" borderId="120" applyNumberFormat="0">
      <alignment horizontal="center" vertical="center"/>
    </xf>
    <xf numFmtId="0" fontId="2" fillId="33" borderId="132" applyNumberFormat="0" applyFont="0"/>
    <xf numFmtId="0" fontId="2" fillId="0" borderId="82" applyNumberFormat="0"/>
    <xf numFmtId="0" fontId="2" fillId="33" borderId="131" applyNumberFormat="0" applyFont="0" applyProtection="0">
      <alignment horizontal="left" vertical="center"/>
    </xf>
    <xf numFmtId="0" fontId="2" fillId="0" borderId="82" applyNumberFormat="0"/>
    <xf numFmtId="0" fontId="32" fillId="0" borderId="122">
      <alignment horizontal="left"/>
    </xf>
    <xf numFmtId="10" fontId="37" fillId="5" borderId="146" applyNumberFormat="0" applyBorder="0" applyAlignment="0" applyProtection="0"/>
    <xf numFmtId="0" fontId="32" fillId="0" borderId="122">
      <alignment horizontal="left"/>
    </xf>
    <xf numFmtId="10" fontId="37" fillId="5" borderId="110" applyNumberFormat="0" applyBorder="0" applyAlignment="0" applyProtection="0"/>
    <xf numFmtId="10" fontId="37" fillId="5" borderId="123" applyNumberFormat="0" applyBorder="0" applyAlignment="0" applyProtection="0"/>
    <xf numFmtId="0" fontId="2" fillId="33" borderId="98" applyNumberFormat="0" applyProtection="0">
      <alignment horizontal="center" vertical="center"/>
    </xf>
    <xf numFmtId="0" fontId="30" fillId="0" borderId="135" applyNumberFormat="0">
      <alignment horizontal="right"/>
    </xf>
    <xf numFmtId="10" fontId="37" fillId="5" borderId="62" applyNumberFormat="0" applyBorder="0" applyAlignment="0" applyProtection="0"/>
    <xf numFmtId="10" fontId="37" fillId="5" borderId="110" applyNumberFormat="0" applyBorder="0" applyAlignment="0" applyProtection="0"/>
    <xf numFmtId="0" fontId="2" fillId="33" borderId="98" applyNumberFormat="0" applyFont="0"/>
    <xf numFmtId="187" fontId="3" fillId="0" borderId="84" applyNumberFormat="0" applyFont="0" applyAlignment="0" applyProtection="0"/>
    <xf numFmtId="0" fontId="2" fillId="36" borderId="118" applyNumberFormat="0"/>
    <xf numFmtId="229" fontId="2" fillId="0" borderId="135" applyFill="0" applyAlignment="0" applyProtection="0"/>
    <xf numFmtId="0" fontId="32" fillId="0" borderId="150">
      <alignment horizontal="left"/>
    </xf>
    <xf numFmtId="0" fontId="2" fillId="0" borderId="83" applyNumberFormat="0"/>
    <xf numFmtId="0" fontId="2" fillId="36" borderId="132" applyNumberFormat="0"/>
    <xf numFmtId="0" fontId="30" fillId="0" borderId="101" applyNumberFormat="0">
      <alignment horizontal="right"/>
    </xf>
    <xf numFmtId="0" fontId="93" fillId="27" borderId="113" applyNumberFormat="0" applyAlignment="0" applyProtection="0"/>
    <xf numFmtId="0" fontId="2" fillId="33" borderId="131" applyNumberFormat="0" applyFont="0" applyProtection="0">
      <alignment horizontal="left" vertical="center"/>
    </xf>
    <xf numFmtId="0" fontId="32" fillId="0" borderId="61">
      <alignment horizontal="left"/>
    </xf>
    <xf numFmtId="0" fontId="2" fillId="0" borderId="82" applyNumberFormat="0" applyFont="0" applyFill="0" applyAlignment="0" applyProtection="0"/>
    <xf numFmtId="0" fontId="32" fillId="0" borderId="108">
      <alignment horizontal="left"/>
    </xf>
    <xf numFmtId="238" fontId="4" fillId="4" borderId="151" applyFont="0" applyFill="0" applyBorder="0" applyAlignment="0"/>
    <xf numFmtId="0" fontId="2" fillId="33" borderId="117" applyNumberFormat="0" applyFont="0" applyProtection="0">
      <alignment horizontal="left" vertical="center"/>
    </xf>
    <xf numFmtId="0" fontId="2" fillId="5" borderId="131" applyNumberFormat="0" applyFont="0" applyProtection="0">
      <alignment horizontal="left" vertical="center"/>
    </xf>
    <xf numFmtId="0" fontId="32" fillId="0" borderId="61">
      <alignment horizontal="left"/>
    </xf>
    <xf numFmtId="10" fontId="37" fillId="29" borderId="110" applyNumberFormat="0" applyBorder="0" applyAlignment="0" applyProtection="0"/>
    <xf numFmtId="10" fontId="37" fillId="5" borderId="146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0" borderId="83" applyNumberFormat="0"/>
    <xf numFmtId="0" fontId="2" fillId="0" borderId="135" applyNumberFormat="0" applyFont="0" applyFill="0" applyAlignment="0" applyProtection="0"/>
    <xf numFmtId="10" fontId="37" fillId="5" borderId="62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2" fillId="0" borderId="139" applyNumberFormat="0"/>
    <xf numFmtId="0" fontId="32" fillId="0" borderId="122">
      <alignment horizontal="left"/>
    </xf>
    <xf numFmtId="0" fontId="2" fillId="35" borderId="134" applyNumberFormat="0" applyFont="0" applyProtection="0">
      <alignment horizontal="center" vertical="center"/>
    </xf>
    <xf numFmtId="0" fontId="32" fillId="0" borderId="108">
      <alignment horizontal="left"/>
    </xf>
    <xf numFmtId="0" fontId="79" fillId="33" borderId="126" applyNumberFormat="0"/>
    <xf numFmtId="0" fontId="2" fillId="5" borderId="131" applyNumberFormat="0" applyFont="0" applyProtection="0">
      <alignment horizontal="left" vertical="center"/>
    </xf>
    <xf numFmtId="0" fontId="2" fillId="33" borderId="134" applyNumberFormat="0" applyProtection="0">
      <alignment horizontal="center" vertical="center"/>
    </xf>
    <xf numFmtId="0" fontId="32" fillId="0" borderId="145">
      <alignment horizontal="left"/>
    </xf>
    <xf numFmtId="0" fontId="2" fillId="0" borderId="143" applyNumberFormat="0" applyFont="0" applyFill="0" applyAlignment="0" applyProtection="0"/>
    <xf numFmtId="0" fontId="2" fillId="0" borderId="82" applyNumberFormat="0"/>
    <xf numFmtId="10" fontId="37" fillId="5" borderId="146" applyNumberFormat="0" applyBorder="0" applyAlignment="0" applyProtection="0"/>
    <xf numFmtId="0" fontId="2" fillId="0" borderId="82" applyNumberFormat="0"/>
    <xf numFmtId="0" fontId="2" fillId="5" borderId="134" applyNumberFormat="0" applyProtection="0">
      <alignment horizontal="center" vertical="center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5" borderId="131" applyNumberFormat="0">
      <alignment horizontal="left" vertical="center"/>
    </xf>
    <xf numFmtId="187" fontId="3" fillId="0" borderId="84" applyNumberFormat="0" applyFont="0" applyAlignment="0" applyProtection="0"/>
    <xf numFmtId="0" fontId="2" fillId="0" borderId="82" applyNumberFormat="0"/>
    <xf numFmtId="10" fontId="37" fillId="5" borderId="151" applyNumberFormat="0" applyBorder="0" applyAlignment="0" applyProtection="0"/>
    <xf numFmtId="10" fontId="37" fillId="5" borderId="146" applyNumberFormat="0" applyBorder="0" applyAlignment="0" applyProtection="0"/>
    <xf numFmtId="0" fontId="32" fillId="0" borderId="150">
      <alignment horizontal="left"/>
    </xf>
    <xf numFmtId="0" fontId="32" fillId="0" borderId="145">
      <alignment horizontal="left"/>
    </xf>
    <xf numFmtId="0" fontId="2" fillId="5" borderId="134" applyNumberFormat="0"/>
    <xf numFmtId="0" fontId="2" fillId="0" borderId="135" applyNumberFormat="0" applyFont="0" applyFill="0" applyAlignment="0" applyProtection="0"/>
    <xf numFmtId="0" fontId="32" fillId="0" borderId="61">
      <alignment horizontal="left"/>
    </xf>
    <xf numFmtId="0" fontId="2" fillId="0" borderId="83" applyNumberFormat="0"/>
    <xf numFmtId="0" fontId="2" fillId="36" borderId="131" applyNumberFormat="0">
      <alignment horizontal="left" vertical="center"/>
    </xf>
    <xf numFmtId="10" fontId="37" fillId="5" borderId="123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3" applyNumberFormat="0" applyProtection="0">
      <alignment horizontal="center" vertical="center"/>
    </xf>
    <xf numFmtId="0" fontId="79" fillId="33" borderId="126" applyNumberFormat="0"/>
    <xf numFmtId="0" fontId="2" fillId="5" borderId="131" applyNumberFormat="0" applyFont="0" applyProtection="0">
      <alignment horizontal="left" vertical="center"/>
    </xf>
    <xf numFmtId="10" fontId="37" fillId="5" borderId="75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5" borderId="97" applyNumberFormat="0" applyFont="0" applyProtection="0">
      <alignment horizontal="left" vertical="center"/>
    </xf>
    <xf numFmtId="0" fontId="2" fillId="5" borderId="134" applyNumberFormat="0">
      <alignment horizontal="center" vertical="center"/>
    </xf>
    <xf numFmtId="10" fontId="37" fillId="29" borderId="75" applyNumberFormat="0" applyBorder="0" applyAlignment="0" applyProtection="0"/>
    <xf numFmtId="0" fontId="32" fillId="0" borderId="61">
      <alignment horizontal="left"/>
    </xf>
    <xf numFmtId="10" fontId="37" fillId="5" borderId="146" applyNumberFormat="0" applyBorder="0" applyAlignment="0" applyProtection="0"/>
    <xf numFmtId="0" fontId="2" fillId="33" borderId="119" applyNumberFormat="0" applyFont="0"/>
    <xf numFmtId="0" fontId="32" fillId="0" borderId="61">
      <alignment horizontal="left"/>
    </xf>
    <xf numFmtId="0" fontId="2" fillId="0" borderId="62" applyNumberFormat="0">
      <alignment horizont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73" applyNumberFormat="0" applyFont="0" applyFill="0" applyAlignment="0" applyProtection="0"/>
    <xf numFmtId="0" fontId="32" fillId="0" borderId="61">
      <alignment horizontal="left"/>
    </xf>
    <xf numFmtId="0" fontId="2" fillId="33" borderId="131" applyNumberFormat="0" applyFont="0"/>
    <xf numFmtId="0" fontId="32" fillId="0" borderId="15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36" borderId="134" applyNumberFormat="0"/>
    <xf numFmtId="0" fontId="2" fillId="5" borderId="133" applyNumberFormat="0"/>
    <xf numFmtId="0" fontId="2" fillId="0" borderId="82" applyNumberFormat="0" applyFont="0" applyFill="0" applyAlignment="0" applyProtection="0"/>
    <xf numFmtId="0" fontId="2" fillId="5" borderId="133" applyNumberFormat="0">
      <alignment horizontal="center" vertical="center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145">
      <alignment horizontal="left"/>
    </xf>
    <xf numFmtId="0" fontId="30" fillId="0" borderId="136" applyNumberFormat="0" applyFill="0" applyProtection="0">
      <alignment horizontal="right"/>
    </xf>
    <xf numFmtId="10" fontId="37" fillId="5" borderId="146" applyNumberFormat="0" applyBorder="0" applyAlignment="0" applyProtection="0"/>
    <xf numFmtId="0" fontId="2" fillId="33" borderId="134" applyNumberFormat="0" applyProtection="0">
      <alignment horizontal="center" vertical="center"/>
    </xf>
    <xf numFmtId="10" fontId="37" fillId="5" borderId="62" applyNumberFormat="0" applyBorder="0" applyAlignment="0" applyProtection="0"/>
    <xf numFmtId="0" fontId="73" fillId="42" borderId="146"/>
    <xf numFmtId="0" fontId="105" fillId="0" borderId="141" applyNumberFormat="0" applyFill="0" applyAlignment="0" applyProtection="0"/>
    <xf numFmtId="0" fontId="2" fillId="33" borderId="132" applyNumberFormat="0" applyProtection="0">
      <alignment horizontal="center" vertical="center"/>
    </xf>
    <xf numFmtId="0" fontId="2" fillId="36" borderId="134" applyNumberFormat="0">
      <alignment horizontal="center" vertical="center"/>
    </xf>
    <xf numFmtId="0" fontId="2" fillId="5" borderId="132" applyNumberFormat="0"/>
    <xf numFmtId="10" fontId="37" fillId="5" borderId="123" applyNumberFormat="0" applyBorder="0" applyAlignment="0" applyProtection="0"/>
    <xf numFmtId="0" fontId="2" fillId="5" borderId="120" applyNumberFormat="0"/>
    <xf numFmtId="0" fontId="2" fillId="5" borderId="100" applyNumberFormat="0">
      <alignment horizontal="center" vertical="center"/>
    </xf>
    <xf numFmtId="10" fontId="37" fillId="5" borderId="151" applyNumberFormat="0" applyBorder="0" applyAlignment="0" applyProtection="0"/>
    <xf numFmtId="0" fontId="2" fillId="5" borderId="131" applyNumberFormat="0" applyFont="0"/>
    <xf numFmtId="0" fontId="30" fillId="0" borderId="137" applyNumberFormat="0">
      <alignment horizontal="right"/>
    </xf>
    <xf numFmtId="0" fontId="2" fillId="5" borderId="131" applyNumberFormat="0">
      <alignment horizontal="left" vertical="center"/>
    </xf>
    <xf numFmtId="0" fontId="2" fillId="0" borderId="138" applyNumberFormat="0"/>
    <xf numFmtId="0" fontId="32" fillId="0" borderId="74">
      <alignment horizontal="left"/>
    </xf>
    <xf numFmtId="0" fontId="79" fillId="33" borderId="126" applyNumberFormat="0" applyAlignment="0" applyProtection="0"/>
    <xf numFmtId="0" fontId="2" fillId="33" borderId="131" applyNumberFormat="0" applyFont="0"/>
    <xf numFmtId="229" fontId="2" fillId="0" borderId="137"/>
    <xf numFmtId="0" fontId="2" fillId="33" borderId="131" applyNumberFormat="0" applyFont="0"/>
    <xf numFmtId="0" fontId="32" fillId="0" borderId="150">
      <alignment horizontal="left"/>
    </xf>
    <xf numFmtId="0" fontId="2" fillId="5" borderId="134" applyNumberFormat="0" applyProtection="0">
      <alignment horizontal="center" vertical="center"/>
    </xf>
    <xf numFmtId="0" fontId="2" fillId="33" borderId="120" applyNumberFormat="0" applyProtection="0">
      <alignment horizontal="center" vertical="center"/>
    </xf>
    <xf numFmtId="230" fontId="2" fillId="0" borderId="103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229" fontId="2" fillId="0" borderId="137"/>
    <xf numFmtId="0" fontId="2" fillId="36" borderId="134" applyNumberFormat="0"/>
    <xf numFmtId="0" fontId="2" fillId="0" borderId="83" applyNumberFormat="0" applyFont="0" applyFill="0" applyAlignment="0" applyProtection="0"/>
    <xf numFmtId="10" fontId="37" fillId="5" borderId="146" applyNumberFormat="0" applyBorder="0" applyAlignment="0" applyProtection="0"/>
    <xf numFmtId="238" fontId="4" fillId="4" borderId="146" applyFont="0" applyFill="0" applyBorder="0" applyAlignment="0"/>
    <xf numFmtId="0" fontId="2" fillId="35" borderId="134" applyNumberFormat="0" applyFont="0" applyProtection="0">
      <alignment horizontal="center" vertical="center"/>
    </xf>
    <xf numFmtId="10" fontId="37" fillId="5" borderId="75" applyNumberFormat="0" applyBorder="0" applyAlignment="0" applyProtection="0"/>
    <xf numFmtId="0" fontId="32" fillId="0" borderId="88">
      <alignment horizontal="left"/>
    </xf>
    <xf numFmtId="10" fontId="37" fillId="5" borderId="151" applyNumberFormat="0" applyBorder="0" applyAlignment="0" applyProtection="0"/>
    <xf numFmtId="10" fontId="37" fillId="5" borderId="146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2" fillId="5" borderId="133" applyNumberFormat="0">
      <alignment horizontal="center" vertical="center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145">
      <alignment horizontal="left"/>
    </xf>
    <xf numFmtId="0" fontId="2" fillId="36" borderId="134" applyNumberFormat="0"/>
    <xf numFmtId="0" fontId="32" fillId="0" borderId="150">
      <alignment horizontal="left"/>
    </xf>
    <xf numFmtId="0" fontId="30" fillId="0" borderId="137" applyNumberFormat="0">
      <alignment horizontal="right"/>
    </xf>
    <xf numFmtId="0" fontId="103" fillId="27" borderId="115" applyNumberFormat="0" applyAlignment="0" applyProtection="0"/>
    <xf numFmtId="10" fontId="37" fillId="5" borderId="146" applyNumberFormat="0" applyBorder="0" applyAlignment="0" applyProtection="0"/>
    <xf numFmtId="0" fontId="2" fillId="0" borderId="82" applyNumberFormat="0"/>
    <xf numFmtId="0" fontId="32" fillId="0" borderId="61">
      <alignment horizontal="left"/>
    </xf>
    <xf numFmtId="0" fontId="2" fillId="33" borderId="131" applyNumberFormat="0" applyFont="0" applyProtection="0">
      <alignment horizontal="left" vertical="center"/>
    </xf>
    <xf numFmtId="10" fontId="37" fillId="5" borderId="110" applyNumberFormat="0" applyBorder="0" applyAlignment="0" applyProtection="0"/>
    <xf numFmtId="0" fontId="32" fillId="0" borderId="61">
      <alignment horizontal="left"/>
    </xf>
    <xf numFmtId="10" fontId="37" fillId="5" borderId="89" applyNumberFormat="0" applyBorder="0" applyAlignment="0" applyProtection="0"/>
    <xf numFmtId="10" fontId="37" fillId="5" borderId="62" applyNumberFormat="0" applyBorder="0" applyAlignment="0" applyProtection="0"/>
    <xf numFmtId="10" fontId="37" fillId="5" borderId="146" applyNumberFormat="0" applyBorder="0" applyAlignment="0" applyProtection="0"/>
    <xf numFmtId="0" fontId="2" fillId="0" borderId="83" applyNumberFormat="0"/>
    <xf numFmtId="0" fontId="32" fillId="0" borderId="145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238" fontId="4" fillId="4" borderId="62" applyFont="0" applyFill="0" applyBorder="0" applyAlignment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151" applyNumberFormat="0" applyBorder="0" applyAlignment="0" applyProtection="0"/>
    <xf numFmtId="0" fontId="100" fillId="13" borderId="125" applyNumberFormat="0" applyAlignment="0" applyProtection="0"/>
    <xf numFmtId="10" fontId="37" fillId="5" borderId="110" applyNumberFormat="0" applyBorder="0" applyAlignment="0" applyProtection="0"/>
    <xf numFmtId="0" fontId="2" fillId="35" borderId="134" applyNumberFormat="0" applyFont="0" applyProtection="0">
      <alignment horizontal="center" vertical="center"/>
    </xf>
    <xf numFmtId="0" fontId="2" fillId="0" borderId="138" applyNumberFormat="0"/>
    <xf numFmtId="0" fontId="2" fillId="0" borderId="82" applyNumberFormat="0"/>
    <xf numFmtId="0" fontId="2" fillId="5" borderId="131" applyNumberFormat="0">
      <alignment horizontal="left" vertical="center"/>
    </xf>
    <xf numFmtId="0" fontId="2" fillId="0" borderId="82" applyNumberFormat="0"/>
    <xf numFmtId="0" fontId="2" fillId="0" borderId="83" applyNumberFormat="0"/>
    <xf numFmtId="0" fontId="2" fillId="5" borderId="131" applyNumberFormat="0" applyFont="0" applyProtection="0">
      <alignment horizontal="left" vertical="center"/>
    </xf>
    <xf numFmtId="0" fontId="2" fillId="36" borderId="134" applyNumberFormat="0"/>
    <xf numFmtId="0" fontId="32" fillId="0" borderId="145">
      <alignment horizontal="left"/>
    </xf>
    <xf numFmtId="0" fontId="79" fillId="33" borderId="126" applyNumberFormat="0"/>
    <xf numFmtId="0" fontId="32" fillId="0" borderId="150">
      <alignment horizontal="left"/>
    </xf>
    <xf numFmtId="0" fontId="2" fillId="33" borderId="132" applyNumberFormat="0" applyProtection="0">
      <alignment horizontal="center" vertical="center"/>
    </xf>
    <xf numFmtId="0" fontId="2" fillId="36" borderId="131" applyNumberFormat="0">
      <alignment horizontal="left"/>
    </xf>
    <xf numFmtId="0" fontId="2" fillId="5" borderId="133" applyNumberFormat="0" applyProtection="0">
      <alignment horizontal="center" vertical="center"/>
    </xf>
    <xf numFmtId="0" fontId="2" fillId="0" borderId="146" applyNumberFormat="0">
      <alignment horizont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138" applyNumberFormat="0"/>
    <xf numFmtId="0" fontId="2" fillId="36" borderId="133" applyNumberFormat="0"/>
    <xf numFmtId="0" fontId="32" fillId="0" borderId="108">
      <alignment horizontal="left"/>
    </xf>
    <xf numFmtId="0" fontId="2" fillId="36" borderId="134" applyNumberFormat="0">
      <alignment horizontal="center" vertical="center"/>
    </xf>
    <xf numFmtId="0" fontId="2" fillId="5" borderId="132" applyNumberFormat="0"/>
    <xf numFmtId="0" fontId="2" fillId="5" borderId="131" applyNumberFormat="0">
      <alignment horizontal="left" vertical="center"/>
    </xf>
    <xf numFmtId="0" fontId="2" fillId="5" borderId="131" applyNumberFormat="0" applyFont="0" applyProtection="0">
      <alignment horizontal="left" vertical="center"/>
    </xf>
    <xf numFmtId="10" fontId="37" fillId="5" borderId="123" applyNumberFormat="0" applyBorder="0" applyAlignment="0" applyProtection="0"/>
    <xf numFmtId="10" fontId="37" fillId="5" borderId="123" applyNumberFormat="0" applyBorder="0" applyAlignment="0" applyProtection="0"/>
    <xf numFmtId="0" fontId="2" fillId="5" borderId="133" applyNumberFormat="0">
      <alignment horizontal="center" vertical="center"/>
    </xf>
    <xf numFmtId="0" fontId="2" fillId="0" borderId="83" applyNumberFormat="0"/>
    <xf numFmtId="0" fontId="32" fillId="0" borderId="145">
      <alignment horizontal="left"/>
    </xf>
    <xf numFmtId="10" fontId="37" fillId="5" borderId="110" applyNumberFormat="0" applyBorder="0" applyAlignment="0" applyProtection="0"/>
    <xf numFmtId="0" fontId="2" fillId="36" borderId="131" applyNumberFormat="0"/>
    <xf numFmtId="0" fontId="2" fillId="5" borderId="132" applyNumberFormat="0" applyProtection="0">
      <alignment horizontal="center" vertical="center"/>
    </xf>
    <xf numFmtId="0" fontId="2" fillId="0" borderId="138" applyNumberFormat="0" applyFont="0" applyFill="0" applyAlignment="0" applyProtection="0"/>
    <xf numFmtId="10" fontId="37" fillId="5" borderId="146" applyNumberFormat="0" applyBorder="0" applyAlignment="0" applyProtection="0"/>
    <xf numFmtId="0" fontId="2" fillId="5" borderId="132" applyNumberFormat="0" applyProtection="0">
      <alignment horizontal="center" vertical="center"/>
    </xf>
    <xf numFmtId="0" fontId="32" fillId="0" borderId="145">
      <alignment horizontal="left"/>
    </xf>
    <xf numFmtId="0" fontId="79" fillId="33" borderId="114" applyNumberFormat="0" applyAlignment="0" applyProtection="0"/>
    <xf numFmtId="238" fontId="4" fillId="4" borderId="146" applyFont="0" applyFill="0" applyBorder="0" applyAlignment="0"/>
    <xf numFmtId="0" fontId="2" fillId="36" borderId="134" applyNumberFormat="0"/>
    <xf numFmtId="0" fontId="2" fillId="33" borderId="132" applyNumberFormat="0" applyFont="0"/>
    <xf numFmtId="0" fontId="32" fillId="0" borderId="145">
      <alignment horizontal="left"/>
    </xf>
    <xf numFmtId="10" fontId="37" fillId="29" borderId="123" applyNumberFormat="0" applyBorder="0" applyAlignment="0" applyProtection="0"/>
    <xf numFmtId="0" fontId="32" fillId="0" borderId="145">
      <alignment horizontal="left"/>
    </xf>
    <xf numFmtId="0" fontId="79" fillId="33" borderId="135" applyNumberFormat="0">
      <alignment horizontal="right"/>
    </xf>
    <xf numFmtId="0" fontId="32" fillId="0" borderId="150">
      <alignment horizontal="left"/>
    </xf>
    <xf numFmtId="0" fontId="2" fillId="0" borderId="83" applyNumberFormat="0"/>
    <xf numFmtId="0" fontId="2" fillId="0" borderId="82" applyNumberFormat="0"/>
    <xf numFmtId="0" fontId="2" fillId="0" borderId="82" applyNumberFormat="0" applyFont="0" applyFill="0" applyAlignment="0" applyProtection="0"/>
    <xf numFmtId="10" fontId="37" fillId="5" borderId="75" applyNumberFormat="0" applyBorder="0" applyAlignment="0" applyProtection="0"/>
    <xf numFmtId="0" fontId="2" fillId="0" borderId="62" applyNumberFormat="0">
      <alignment horizontal="center"/>
    </xf>
    <xf numFmtId="0" fontId="2" fillId="33" borderId="134" applyNumberFormat="0" applyProtection="0">
      <alignment horizontal="center" vertical="center"/>
    </xf>
    <xf numFmtId="0" fontId="2" fillId="36" borderId="99" applyNumberFormat="0">
      <alignment horizontal="center" vertical="center"/>
    </xf>
    <xf numFmtId="10" fontId="37" fillId="5" borderId="110" applyNumberFormat="0" applyBorder="0" applyAlignment="0" applyProtection="0"/>
    <xf numFmtId="228" fontId="2" fillId="0" borderId="137" applyFont="0" applyFill="0" applyAlignment="0" applyProtection="0"/>
    <xf numFmtId="10" fontId="37" fillId="5" borderId="62" applyNumberFormat="0" applyBorder="0" applyAlignment="0" applyProtection="0"/>
    <xf numFmtId="0" fontId="32" fillId="0" borderId="145">
      <alignment horizontal="left"/>
    </xf>
    <xf numFmtId="0" fontId="2" fillId="35" borderId="134" applyNumberFormat="0" applyFont="0" applyProtection="0">
      <alignment horizontal="center" vertical="center"/>
    </xf>
    <xf numFmtId="0" fontId="32" fillId="0" borderId="150">
      <alignment horizontal="left"/>
    </xf>
    <xf numFmtId="0" fontId="2" fillId="0" borderId="146" applyNumberFormat="0" applyFont="0" applyFill="0" applyProtection="0">
      <alignment horizontal="center"/>
    </xf>
    <xf numFmtId="0" fontId="2" fillId="5" borderId="117" applyNumberFormat="0" applyFont="0" applyProtection="0">
      <alignment horizontal="left" vertical="center"/>
    </xf>
    <xf numFmtId="0" fontId="2" fillId="0" borderId="83" applyNumberFormat="0" applyFont="0" applyFill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 vertical="center"/>
    </xf>
    <xf numFmtId="187" fontId="3" fillId="0" borderId="84" applyNumberFormat="0" applyFont="0" applyAlignment="0" applyProtection="0"/>
    <xf numFmtId="0" fontId="30" fillId="0" borderId="135" applyNumberFormat="0" applyFill="0" applyProtection="0">
      <alignment horizontal="right"/>
    </xf>
    <xf numFmtId="0" fontId="2" fillId="0" borderId="62" applyNumberFormat="0" applyFont="0" applyFill="0" applyProtection="0">
      <alignment horizontal="center"/>
    </xf>
    <xf numFmtId="0" fontId="2" fillId="0" borderId="82" applyNumberFormat="0"/>
    <xf numFmtId="238" fontId="4" fillId="4" borderId="62" applyFont="0" applyFill="0" applyBorder="0" applyAlignment="0"/>
    <xf numFmtId="0" fontId="32" fillId="0" borderId="61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29" borderId="123" applyNumberFormat="0" applyBorder="0" applyAlignment="0" applyProtection="0"/>
    <xf numFmtId="0" fontId="2" fillId="5" borderId="133" applyNumberFormat="0" applyProtection="0">
      <alignment horizontal="center" vertical="center"/>
    </xf>
    <xf numFmtId="10" fontId="37" fillId="5" borderId="110" applyNumberFormat="0" applyBorder="0" applyAlignment="0" applyProtection="0"/>
    <xf numFmtId="0" fontId="32" fillId="0" borderId="145">
      <alignment horizontal="left"/>
    </xf>
    <xf numFmtId="0" fontId="2" fillId="0" borderId="82" applyNumberFormat="0"/>
    <xf numFmtId="10" fontId="37" fillId="5" borderId="146" applyNumberFormat="0" applyBorder="0" applyAlignment="0" applyProtection="0"/>
    <xf numFmtId="0" fontId="2" fillId="0" borderId="151" applyNumberFormat="0">
      <alignment horizontal="center"/>
    </xf>
    <xf numFmtId="0" fontId="2" fillId="36" borderId="133" applyNumberFormat="0">
      <alignment horizontal="center" vertical="center"/>
    </xf>
    <xf numFmtId="0" fontId="2" fillId="5" borderId="134" applyNumberFormat="0"/>
    <xf numFmtId="10" fontId="37" fillId="5" borderId="146" applyNumberFormat="0" applyBorder="0" applyAlignment="0" applyProtection="0"/>
    <xf numFmtId="0" fontId="2" fillId="35" borderId="134" applyNumberFormat="0">
      <alignment horizontal="center" vertical="center"/>
    </xf>
    <xf numFmtId="8" fontId="113" fillId="0" borderId="142">
      <protection locked="0"/>
    </xf>
    <xf numFmtId="0" fontId="32" fillId="0" borderId="145">
      <alignment horizontal="left"/>
    </xf>
    <xf numFmtId="0" fontId="79" fillId="33" borderId="114" applyNumberFormat="0"/>
    <xf numFmtId="10" fontId="37" fillId="29" borderId="123" applyNumberFormat="0" applyBorder="0" applyAlignment="0" applyProtection="0"/>
    <xf numFmtId="0" fontId="2" fillId="36" borderId="134" applyNumberFormat="0">
      <alignment horizontal="center" vertical="center"/>
    </xf>
    <xf numFmtId="0" fontId="2" fillId="5" borderId="131" applyNumberFormat="0">
      <alignment horizontal="left" vertical="center"/>
    </xf>
    <xf numFmtId="228" fontId="2" fillId="0" borderId="136"/>
    <xf numFmtId="0" fontId="2" fillId="36" borderId="132" applyNumberFormat="0"/>
    <xf numFmtId="0" fontId="30" fillId="0" borderId="136" applyNumberFormat="0">
      <alignment horizontal="right"/>
    </xf>
    <xf numFmtId="0" fontId="32" fillId="0" borderId="145">
      <alignment horizontal="left"/>
    </xf>
    <xf numFmtId="0" fontId="103" fillId="27" borderId="127" applyNumberFormat="0" applyAlignment="0" applyProtection="0"/>
    <xf numFmtId="0" fontId="2" fillId="0" borderId="82" applyNumberFormat="0"/>
    <xf numFmtId="0" fontId="2" fillId="5" borderId="131" applyNumberFormat="0" applyFont="0" applyProtection="0">
      <alignment horizontal="left" vertical="center"/>
    </xf>
    <xf numFmtId="0" fontId="2" fillId="0" borderId="83" applyNumberFormat="0"/>
    <xf numFmtId="0" fontId="2" fillId="5" borderId="133" applyNumberFormat="0" applyProtection="0">
      <alignment horizontal="center" vertical="center"/>
    </xf>
    <xf numFmtId="0" fontId="2" fillId="5" borderId="132" applyNumberFormat="0">
      <alignment horizontal="center" vertical="center"/>
    </xf>
    <xf numFmtId="0" fontId="2" fillId="0" borderId="104" applyNumberFormat="0"/>
    <xf numFmtId="0" fontId="2" fillId="5" borderId="98" applyNumberFormat="0" applyProtection="0">
      <alignment horizontal="center" vertical="center"/>
    </xf>
    <xf numFmtId="0" fontId="2" fillId="36" borderId="131" applyNumberFormat="0">
      <alignment horizontal="left" vertical="center"/>
    </xf>
    <xf numFmtId="0" fontId="2" fillId="36" borderId="134" applyNumberFormat="0">
      <alignment horizontal="center" vertical="center"/>
    </xf>
    <xf numFmtId="0" fontId="2" fillId="36" borderId="131" applyNumberFormat="0"/>
    <xf numFmtId="10" fontId="37" fillId="5" borderId="146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0" borderId="146" applyNumberFormat="0">
      <alignment horizontal="center"/>
    </xf>
    <xf numFmtId="0" fontId="2" fillId="5" borderId="117" applyNumberFormat="0"/>
    <xf numFmtId="0" fontId="2" fillId="36" borderId="131" applyNumberFormat="0">
      <alignment horizontal="left"/>
    </xf>
    <xf numFmtId="10" fontId="37" fillId="5" borderId="146" applyNumberFormat="0" applyBorder="0" applyAlignment="0" applyProtection="0"/>
    <xf numFmtId="0" fontId="2" fillId="36" borderId="134" applyNumberFormat="0"/>
    <xf numFmtId="10" fontId="37" fillId="5" borderId="146" applyNumberFormat="0" applyBorder="0" applyAlignment="0" applyProtection="0"/>
    <xf numFmtId="0" fontId="2" fillId="0" borderId="82" applyNumberFormat="0" applyFont="0" applyFill="0" applyAlignment="0" applyProtection="0"/>
    <xf numFmtId="0" fontId="32" fillId="0" borderId="145">
      <alignment horizontal="left"/>
    </xf>
    <xf numFmtId="0" fontId="2" fillId="33" borderId="134" applyNumberFormat="0" applyProtection="0">
      <alignment horizontal="center" vertical="center"/>
    </xf>
    <xf numFmtId="0" fontId="2" fillId="0" borderId="83" applyNumberFormat="0" applyFont="0" applyFill="0" applyAlignment="0" applyProtection="0"/>
    <xf numFmtId="0" fontId="2" fillId="35" borderId="134" applyNumberFormat="0">
      <alignment horizontal="center" vertical="center"/>
    </xf>
    <xf numFmtId="0" fontId="2" fillId="33" borderId="132" applyNumberFormat="0" applyProtection="0">
      <alignment horizontal="center" vertical="center"/>
    </xf>
    <xf numFmtId="10" fontId="37" fillId="29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33" borderId="133" applyNumberFormat="0" applyFont="0"/>
    <xf numFmtId="0" fontId="2" fillId="0" borderId="82" applyNumberFormat="0"/>
    <xf numFmtId="0" fontId="2" fillId="0" borderId="83" applyNumberFormat="0"/>
    <xf numFmtId="0" fontId="2" fillId="33" borderId="97" applyNumberFormat="0" applyFont="0" applyProtection="0">
      <alignment horizontal="left" vertical="center"/>
    </xf>
    <xf numFmtId="10" fontId="37" fillId="29" borderId="89" applyNumberFormat="0" applyBorder="0" applyAlignment="0" applyProtection="0"/>
    <xf numFmtId="10" fontId="37" fillId="5" borderId="151" applyNumberFormat="0" applyBorder="0" applyAlignment="0" applyProtection="0"/>
    <xf numFmtId="0" fontId="2" fillId="36" borderId="97" applyNumberFormat="0"/>
    <xf numFmtId="0" fontId="32" fillId="0" borderId="145">
      <alignment horizontal="left"/>
    </xf>
    <xf numFmtId="10" fontId="37" fillId="29" borderId="146" applyNumberFormat="0" applyBorder="0" applyAlignment="0" applyProtection="0"/>
    <xf numFmtId="0" fontId="2" fillId="5" borderId="100" applyNumberFormat="0" applyProtection="0">
      <alignment horizontal="center" vertical="center"/>
    </xf>
    <xf numFmtId="0" fontId="32" fillId="0" borderId="145">
      <alignment horizontal="left"/>
    </xf>
    <xf numFmtId="0" fontId="2" fillId="36" borderId="132" applyNumberFormat="0"/>
    <xf numFmtId="10" fontId="37" fillId="5" borderId="146" applyNumberFormat="0" applyBorder="0" applyAlignment="0" applyProtection="0"/>
    <xf numFmtId="0" fontId="2" fillId="5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0" borderId="83" applyNumberFormat="0"/>
    <xf numFmtId="0" fontId="2" fillId="0" borderId="83" applyNumberFormat="0" applyFont="0" applyFill="0" applyAlignment="0" applyProtection="0"/>
    <xf numFmtId="0" fontId="2" fillId="0" borderId="82" applyNumberFormat="0"/>
    <xf numFmtId="0" fontId="79" fillId="33" borderId="126" applyNumberFormat="0"/>
    <xf numFmtId="228" fontId="2" fillId="0" borderId="136"/>
    <xf numFmtId="0" fontId="32" fillId="0" borderId="108">
      <alignment horizontal="left"/>
    </xf>
    <xf numFmtId="238" fontId="4" fillId="4" borderId="62" applyFont="0" applyFill="0" applyBorder="0" applyAlignment="0"/>
    <xf numFmtId="10" fontId="37" fillId="5" borderId="110" applyNumberFormat="0" applyBorder="0" applyAlignment="0" applyProtection="0"/>
    <xf numFmtId="0" fontId="32" fillId="0" borderId="145">
      <alignment horizontal="left"/>
    </xf>
    <xf numFmtId="0" fontId="27" fillId="0" borderId="1" applyNumberFormat="0" applyFont="0" applyFill="0" applyAlignment="0" applyProtection="0"/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224" fontId="52" fillId="0" borderId="1" applyBorder="0"/>
    <xf numFmtId="0" fontId="44" fillId="0" borderId="1">
      <alignment horizontal="center"/>
    </xf>
    <xf numFmtId="0" fontId="2" fillId="5" borderId="131" applyNumberFormat="0" applyFont="0" applyProtection="0">
      <alignment horizontal="left" vertical="center"/>
    </xf>
    <xf numFmtId="229" fontId="2" fillId="0" borderId="136" applyFont="0" applyFill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22">
      <alignment horizontal="left"/>
    </xf>
    <xf numFmtId="0" fontId="2" fillId="5" borderId="132" applyNumberFormat="0" applyFont="0"/>
    <xf numFmtId="0" fontId="2" fillId="5" borderId="119" applyNumberFormat="0" applyProtection="0">
      <alignment horizontal="center" vertical="center"/>
    </xf>
    <xf numFmtId="0" fontId="2" fillId="0" borderId="128" applyNumberFormat="0" applyFont="0" applyFill="0" applyAlignment="0" applyProtection="0"/>
    <xf numFmtId="0" fontId="2" fillId="36" borderId="134" applyNumberFormat="0"/>
    <xf numFmtId="0" fontId="2" fillId="33" borderId="118" applyNumberFormat="0" applyProtection="0">
      <alignment horizontal="center" vertical="center"/>
    </xf>
    <xf numFmtId="0" fontId="2" fillId="0" borderId="83" applyNumberFormat="0" applyFont="0" applyFill="0" applyAlignment="0" applyProtection="0"/>
    <xf numFmtId="0" fontId="2" fillId="5" borderId="132" applyNumberFormat="0">
      <alignment horizontal="center" vertical="center"/>
    </xf>
    <xf numFmtId="0" fontId="2" fillId="0" borderId="83" applyNumberFormat="0"/>
    <xf numFmtId="0" fontId="2" fillId="0" borderId="82" applyNumberFormat="0"/>
    <xf numFmtId="230" fontId="2" fillId="0" borderId="136"/>
    <xf numFmtId="10" fontId="37" fillId="5" borderId="146" applyNumberFormat="0" applyBorder="0" applyAlignment="0" applyProtection="0"/>
    <xf numFmtId="0" fontId="2" fillId="5" borderId="118" applyNumberFormat="0">
      <alignment horizontal="center" vertical="center"/>
    </xf>
    <xf numFmtId="0" fontId="32" fillId="0" borderId="108">
      <alignment horizontal="left"/>
    </xf>
    <xf numFmtId="187" fontId="3" fillId="0" borderId="84" applyNumberFormat="0" applyFont="0" applyAlignment="0" applyProtection="0"/>
    <xf numFmtId="187" fontId="3" fillId="0" borderId="84" applyNumberFormat="0" applyFont="0" applyAlignment="0" applyProtection="0"/>
    <xf numFmtId="0" fontId="2" fillId="0" borderId="138" applyNumberFormat="0" applyFont="0" applyFill="0" applyAlignment="0" applyProtection="0"/>
    <xf numFmtId="0" fontId="2" fillId="0" borderId="82" applyNumberFormat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83" applyNumberFormat="0" applyFont="0" applyFill="0" applyAlignment="0" applyProtection="0"/>
    <xf numFmtId="187" fontId="3" fillId="0" borderId="84" applyNumberFormat="0" applyFont="0" applyAlignment="0" applyProtection="0"/>
    <xf numFmtId="0" fontId="2" fillId="0" borderId="139" applyNumberFormat="0"/>
    <xf numFmtId="0" fontId="2" fillId="5" borderId="100" applyNumberFormat="0" applyProtection="0">
      <alignment horizontal="center" vertical="center"/>
    </xf>
    <xf numFmtId="0" fontId="32" fillId="0" borderId="150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73" fillId="0" borderId="81"/>
    <xf numFmtId="0" fontId="2" fillId="5" borderId="133" applyNumberFormat="0"/>
    <xf numFmtId="0" fontId="2" fillId="35" borderId="134" applyNumberFormat="0" applyFont="0" applyProtection="0">
      <alignment horizontal="center" vertical="center"/>
    </xf>
    <xf numFmtId="230" fontId="2" fillId="0" borderId="135" applyFill="0" applyAlignment="0" applyProtection="0"/>
    <xf numFmtId="0" fontId="2" fillId="0" borderId="136" applyNumberFormat="0"/>
    <xf numFmtId="238" fontId="4" fillId="4" borderId="110" applyFont="0" applyFill="0" applyBorder="0" applyAlignment="0"/>
    <xf numFmtId="0" fontId="2" fillId="5" borderId="133" applyNumberFormat="0">
      <alignment horizontal="center" vertical="center"/>
    </xf>
    <xf numFmtId="187" fontId="3" fillId="0" borderId="84" applyNumberFormat="0" applyFont="0" applyAlignment="0" applyProtection="0"/>
    <xf numFmtId="0" fontId="2" fillId="0" borderId="82" applyNumberFormat="0"/>
    <xf numFmtId="10" fontId="37" fillId="5" borderId="151" applyNumberFormat="0" applyBorder="0" applyAlignment="0" applyProtection="0"/>
    <xf numFmtId="0" fontId="2" fillId="33" borderId="134" applyNumberFormat="0" applyFont="0"/>
    <xf numFmtId="0" fontId="2" fillId="5" borderId="134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3" applyNumberFormat="0" applyProtection="0">
      <alignment horizontal="center" vertical="center"/>
    </xf>
    <xf numFmtId="0" fontId="2" fillId="36" borderId="131" applyNumberFormat="0">
      <alignment horizontal="left"/>
    </xf>
    <xf numFmtId="0" fontId="2" fillId="0" borderId="82" applyNumberFormat="0"/>
    <xf numFmtId="0" fontId="93" fillId="27" borderId="125" applyNumberFormat="0" applyAlignment="0" applyProtection="0"/>
    <xf numFmtId="0" fontId="2" fillId="0" borderId="138" applyNumberFormat="0" applyFont="0" applyFill="0" applyAlignment="0" applyProtection="0"/>
    <xf numFmtId="230" fontId="2" fillId="0" borderId="135" applyFill="0" applyAlignment="0" applyProtection="0"/>
    <xf numFmtId="0" fontId="2" fillId="36" borderId="133" applyNumberFormat="0">
      <alignment horizontal="center" vertical="center"/>
    </xf>
    <xf numFmtId="0" fontId="2" fillId="31" borderId="126" applyNumberFormat="0" applyFont="0" applyAlignment="0" applyProtection="0"/>
    <xf numFmtId="0" fontId="2" fillId="35" borderId="134" applyNumberFormat="0" applyFont="0" applyProtection="0">
      <alignment horizontal="center" vertical="center"/>
    </xf>
    <xf numFmtId="10" fontId="37" fillId="5" borderId="146" applyNumberFormat="0" applyBorder="0" applyAlignment="0" applyProtection="0"/>
    <xf numFmtId="10" fontId="37" fillId="29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36" borderId="132" applyNumberFormat="0">
      <alignment horizontal="center" vertical="center"/>
    </xf>
    <xf numFmtId="0" fontId="2" fillId="5" borderId="131" applyNumberFormat="0" applyFont="0"/>
    <xf numFmtId="0" fontId="32" fillId="0" borderId="150">
      <alignment horizontal="left"/>
    </xf>
    <xf numFmtId="230" fontId="2" fillId="0" borderId="137" applyFont="0" applyFill="0" applyAlignment="0" applyProtection="0"/>
    <xf numFmtId="0" fontId="2" fillId="5" borderId="133" applyNumberFormat="0"/>
    <xf numFmtId="0" fontId="73" fillId="0" borderId="81"/>
    <xf numFmtId="230" fontId="2" fillId="0" borderId="137"/>
    <xf numFmtId="0" fontId="2" fillId="5" borderId="134" applyNumberFormat="0" applyProtection="0">
      <alignment horizontal="center" vertical="center"/>
    </xf>
    <xf numFmtId="0" fontId="2" fillId="0" borderId="82" applyNumberFormat="0"/>
    <xf numFmtId="0" fontId="2" fillId="36" borderId="131" applyNumberFormat="0"/>
    <xf numFmtId="0" fontId="32" fillId="0" borderId="88">
      <alignment horizontal="left"/>
    </xf>
    <xf numFmtId="0" fontId="32" fillId="0" borderId="150">
      <alignment horizontal="left"/>
    </xf>
    <xf numFmtId="10" fontId="37" fillId="5" borderId="146" applyNumberFormat="0" applyBorder="0" applyAlignment="0" applyProtection="0"/>
    <xf numFmtId="0" fontId="2" fillId="33" borderId="97" applyNumberFormat="0" applyFont="0" applyProtection="0">
      <alignment horizontal="left" vertical="center"/>
    </xf>
    <xf numFmtId="187" fontId="3" fillId="0" borderId="84" applyNumberFormat="0" applyFont="0" applyAlignment="0" applyProtection="0"/>
    <xf numFmtId="0" fontId="32" fillId="0" borderId="145">
      <alignment horizontal="left"/>
    </xf>
    <xf numFmtId="0" fontId="2" fillId="35" borderId="134" applyNumberFormat="0">
      <alignment horizontal="center" vertical="center"/>
    </xf>
    <xf numFmtId="10" fontId="37" fillId="5" borderId="146" applyNumberFormat="0" applyBorder="0" applyAlignment="0" applyProtection="0"/>
    <xf numFmtId="0" fontId="2" fillId="0" borderId="83" applyNumberFormat="0"/>
    <xf numFmtId="0" fontId="2" fillId="36" borderId="133" applyNumberFormat="0"/>
    <xf numFmtId="0" fontId="32" fillId="0" borderId="122">
      <alignment horizontal="left"/>
    </xf>
    <xf numFmtId="10" fontId="37" fillId="5" borderId="110" applyNumberFormat="0" applyBorder="0" applyAlignment="0" applyProtection="0"/>
    <xf numFmtId="0" fontId="2" fillId="5" borderId="131" applyNumberFormat="0" applyFont="0"/>
    <xf numFmtId="0" fontId="2" fillId="33" borderId="132" applyNumberFormat="0" applyFont="0"/>
    <xf numFmtId="10" fontId="37" fillId="5" borderId="146" applyNumberFormat="0" applyBorder="0" applyAlignment="0" applyProtection="0"/>
    <xf numFmtId="0" fontId="32" fillId="0" borderId="74">
      <alignment horizontal="left"/>
    </xf>
    <xf numFmtId="0" fontId="2" fillId="0" borderId="110" applyNumberFormat="0" applyFont="0" applyFill="0" applyProtection="0">
      <alignment horizontal="center"/>
    </xf>
    <xf numFmtId="0" fontId="2" fillId="36" borderId="132" applyNumberFormat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2" applyNumberFormat="0" applyFont="0"/>
    <xf numFmtId="10" fontId="37" fillId="5" borderId="110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32" fillId="0" borderId="150">
      <alignment horizontal="left"/>
    </xf>
    <xf numFmtId="10" fontId="37" fillId="5" borderId="89" applyNumberFormat="0" applyBorder="0" applyAlignment="0" applyProtection="0"/>
    <xf numFmtId="0" fontId="2" fillId="5" borderId="119" applyNumberFormat="0">
      <alignment horizontal="center" vertical="center"/>
    </xf>
    <xf numFmtId="10" fontId="37" fillId="5" borderId="123" applyNumberFormat="0" applyBorder="0" applyAlignment="0" applyProtection="0"/>
    <xf numFmtId="0" fontId="2" fillId="5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6" borderId="133" applyNumberFormat="0"/>
    <xf numFmtId="0" fontId="2" fillId="33" borderId="132" applyNumberFormat="0" applyFont="0"/>
    <xf numFmtId="10" fontId="37" fillId="5" borderId="110" applyNumberFormat="0" applyBorder="0" applyAlignment="0" applyProtection="0"/>
    <xf numFmtId="0" fontId="32" fillId="0" borderId="108">
      <alignment horizontal="left"/>
    </xf>
    <xf numFmtId="0" fontId="2" fillId="5" borderId="132" applyNumberFormat="0" applyFont="0"/>
    <xf numFmtId="0" fontId="2" fillId="36" borderId="132" applyNumberFormat="0">
      <alignment horizontal="center" vertical="center"/>
    </xf>
    <xf numFmtId="0" fontId="2" fillId="0" borderId="140" applyNumberFormat="0"/>
    <xf numFmtId="0" fontId="2" fillId="0" borderId="146" applyNumberFormat="0">
      <alignment horizontal="center"/>
    </xf>
    <xf numFmtId="0" fontId="2" fillId="0" borderId="1" applyNumberFormat="0" applyFont="0" applyFill="0" applyAlignment="0" applyProtection="0"/>
    <xf numFmtId="0" fontId="2" fillId="33" borderId="98" applyNumberFormat="0" applyProtection="0">
      <alignment horizontal="center" vertical="center"/>
    </xf>
    <xf numFmtId="10" fontId="37" fillId="5" borderId="62" applyNumberFormat="0" applyBorder="0" applyAlignment="0" applyProtection="0"/>
    <xf numFmtId="0" fontId="79" fillId="33" borderId="135" applyNumberFormat="0">
      <alignment horizontal="right"/>
    </xf>
    <xf numFmtId="0" fontId="103" fillId="27" borderId="127" applyNumberFormat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2" fillId="0" borderId="73" applyNumberFormat="0" applyFont="0" applyFill="0" applyAlignment="0" applyProtection="0"/>
    <xf numFmtId="10" fontId="37" fillId="5" borderId="62" applyNumberFormat="0" applyBorder="0" applyAlignment="0" applyProtection="0"/>
    <xf numFmtId="0" fontId="73" fillId="42" borderId="110"/>
    <xf numFmtId="10" fontId="37" fillId="5" borderId="146" applyNumberFormat="0" applyBorder="0" applyAlignment="0" applyProtection="0"/>
    <xf numFmtId="0" fontId="2" fillId="36" borderId="132" applyNumberFormat="0"/>
    <xf numFmtId="0" fontId="2" fillId="5" borderId="134" applyNumberFormat="0">
      <alignment horizontal="center" vertical="center"/>
    </xf>
    <xf numFmtId="0" fontId="79" fillId="33" borderId="126" applyNumberFormat="0"/>
    <xf numFmtId="0" fontId="2" fillId="33" borderId="134" applyNumberFormat="0" applyProtection="0">
      <alignment horizontal="center" vertical="center"/>
    </xf>
    <xf numFmtId="0" fontId="100" fillId="13" borderId="125" applyNumberFormat="0" applyAlignment="0" applyProtection="0"/>
    <xf numFmtId="0" fontId="2" fillId="33" borderId="132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2" fillId="0" borderId="83" applyNumberFormat="0"/>
    <xf numFmtId="230" fontId="2" fillId="0" borderId="136"/>
    <xf numFmtId="0" fontId="2" fillId="33" borderId="132" applyNumberFormat="0" applyFont="0"/>
    <xf numFmtId="0" fontId="32" fillId="0" borderId="88">
      <alignment horizontal="left"/>
    </xf>
    <xf numFmtId="0" fontId="2" fillId="0" borderId="83" applyNumberFormat="0"/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27" fillId="0" borderId="1" applyNumberFormat="0" applyFont="0" applyFill="0" applyAlignment="0" applyProtection="0"/>
    <xf numFmtId="0" fontId="32" fillId="0" borderId="145">
      <alignment horizontal="left" vertical="center"/>
    </xf>
    <xf numFmtId="224" fontId="52" fillId="0" borderId="1" applyBorder="0"/>
    <xf numFmtId="0" fontId="2" fillId="0" borderId="83" applyNumberFormat="0"/>
    <xf numFmtId="0" fontId="2" fillId="0" borderId="83" applyNumberFormat="0" applyFont="0" applyFill="0" applyAlignment="0" applyProtection="0"/>
    <xf numFmtId="0" fontId="32" fillId="0" borderId="145">
      <alignment horizontal="left" vertical="center"/>
    </xf>
    <xf numFmtId="0" fontId="2" fillId="5" borderId="133" applyNumberFormat="0" applyFont="0"/>
    <xf numFmtId="0" fontId="2" fillId="33" borderId="100" applyNumberFormat="0" applyProtection="0">
      <alignment horizontal="center" vertical="center"/>
    </xf>
    <xf numFmtId="0" fontId="2" fillId="0" borderId="83" applyNumberFormat="0"/>
    <xf numFmtId="0" fontId="2" fillId="0" borderId="82" applyNumberFormat="0" applyFont="0" applyFill="0" applyAlignment="0" applyProtection="0"/>
    <xf numFmtId="229" fontId="2" fillId="0" borderId="136"/>
    <xf numFmtId="0" fontId="2" fillId="0" borderId="83" applyNumberFormat="0"/>
    <xf numFmtId="10" fontId="37" fillId="5" borderId="146" applyNumberFormat="0" applyBorder="0" applyAlignment="0" applyProtection="0"/>
    <xf numFmtId="0" fontId="2" fillId="33" borderId="98" applyNumberFormat="0" applyProtection="0">
      <alignment horizontal="center" vertical="center"/>
    </xf>
    <xf numFmtId="0" fontId="2" fillId="0" borderId="82" applyNumberFormat="0"/>
    <xf numFmtId="0" fontId="2" fillId="35" borderId="134" applyNumberFormat="0" applyFont="0" applyProtection="0">
      <alignment horizontal="center" vertical="center"/>
    </xf>
    <xf numFmtId="0" fontId="2" fillId="5" borderId="132" applyNumberFormat="0"/>
    <xf numFmtId="0" fontId="79" fillId="33" borderId="114" applyNumberFormat="0"/>
    <xf numFmtId="0" fontId="76" fillId="0" borderId="129"/>
    <xf numFmtId="0" fontId="2" fillId="0" borderId="138" applyNumberFormat="0"/>
    <xf numFmtId="0" fontId="2" fillId="5" borderId="133" applyNumberFormat="0">
      <alignment horizontal="center" vertical="center"/>
    </xf>
    <xf numFmtId="10" fontId="37" fillId="5" borderId="146" applyNumberFormat="0" applyBorder="0" applyAlignment="0" applyProtection="0"/>
    <xf numFmtId="0" fontId="2" fillId="5" borderId="134" applyNumberFormat="0">
      <alignment horizontal="center" vertical="center"/>
    </xf>
    <xf numFmtId="0" fontId="2" fillId="36" borderId="134" applyNumberFormat="0"/>
    <xf numFmtId="0" fontId="2" fillId="0" borderId="83" applyNumberFormat="0"/>
    <xf numFmtId="0" fontId="2" fillId="0" borderId="140" applyNumberFormat="0" applyFont="0" applyFill="0" applyAlignment="0" applyProtection="0"/>
    <xf numFmtId="10" fontId="37" fillId="5" borderId="146" applyNumberFormat="0" applyBorder="0" applyAlignment="0" applyProtection="0"/>
    <xf numFmtId="0" fontId="2" fillId="33" borderId="97" applyNumberFormat="0" applyFont="0"/>
    <xf numFmtId="0" fontId="79" fillId="33" borderId="103" applyNumberFormat="0">
      <alignment horizontal="right"/>
    </xf>
    <xf numFmtId="0" fontId="32" fillId="0" borderId="150">
      <alignment horizontal="left"/>
    </xf>
    <xf numFmtId="10" fontId="37" fillId="5" borderId="146" applyNumberFormat="0" applyBorder="0" applyAlignment="0" applyProtection="0"/>
    <xf numFmtId="230" fontId="2" fillId="0" borderId="102"/>
    <xf numFmtId="0" fontId="2" fillId="5" borderId="131" applyNumberFormat="0" applyFont="0" applyProtection="0">
      <alignment horizontal="left" vertical="center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33" borderId="134" applyNumberFormat="0" applyProtection="0">
      <alignment horizontal="center" vertical="center"/>
    </xf>
    <xf numFmtId="230" fontId="2" fillId="0" borderId="136"/>
    <xf numFmtId="10" fontId="37" fillId="5" borderId="110" applyNumberFormat="0" applyBorder="0" applyAlignment="0" applyProtection="0"/>
    <xf numFmtId="0" fontId="73" fillId="42" borderId="75"/>
    <xf numFmtId="0" fontId="2" fillId="33" borderId="132" applyNumberFormat="0" applyFont="0"/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230" fontId="2" fillId="0" borderId="137"/>
    <xf numFmtId="0" fontId="2" fillId="36" borderId="133" applyNumberFormat="0">
      <alignment horizontal="center" vertical="center"/>
    </xf>
    <xf numFmtId="229" fontId="2" fillId="0" borderId="137" applyFont="0" applyFill="0" applyAlignment="0" applyProtection="0"/>
    <xf numFmtId="0" fontId="2" fillId="36" borderId="131" applyNumberFormat="0">
      <alignment horizontal="left"/>
    </xf>
    <xf numFmtId="0" fontId="32" fillId="0" borderId="108">
      <alignment horizontal="left"/>
    </xf>
    <xf numFmtId="0" fontId="2" fillId="5" borderId="134" applyNumberFormat="0" applyProtection="0">
      <alignment horizontal="center" vertical="center"/>
    </xf>
    <xf numFmtId="0" fontId="2" fillId="36" borderId="133" applyNumberFormat="0"/>
    <xf numFmtId="10" fontId="37" fillId="5" borderId="146" applyNumberFormat="0" applyBorder="0" applyAlignment="0" applyProtection="0"/>
    <xf numFmtId="0" fontId="2" fillId="0" borderId="151" applyNumberFormat="0">
      <alignment horizontal="center"/>
    </xf>
    <xf numFmtId="0" fontId="2" fillId="36" borderId="117" applyNumberFormat="0">
      <alignment horizontal="left"/>
    </xf>
    <xf numFmtId="0" fontId="32" fillId="0" borderId="122">
      <alignment horizontal="left" vertical="center"/>
    </xf>
    <xf numFmtId="0" fontId="2" fillId="36" borderId="133" applyNumberFormat="0"/>
    <xf numFmtId="0" fontId="30" fillId="0" borderId="136" applyNumberFormat="0">
      <alignment horizontal="right"/>
    </xf>
    <xf numFmtId="0" fontId="2" fillId="33" borderId="134" applyNumberFormat="0" applyProtection="0">
      <alignment horizontal="center" vertical="center"/>
    </xf>
    <xf numFmtId="0" fontId="2" fillId="33" borderId="132" applyNumberFormat="0" applyFont="0"/>
    <xf numFmtId="0" fontId="2" fillId="33" borderId="132" applyNumberFormat="0" applyFont="0"/>
    <xf numFmtId="0" fontId="2" fillId="36" borderId="134" applyNumberFormat="0">
      <alignment horizontal="center" vertical="center"/>
    </xf>
    <xf numFmtId="0" fontId="2" fillId="33" borderId="133" applyNumberFormat="0" applyProtection="0">
      <alignment horizontal="center" vertical="center"/>
    </xf>
    <xf numFmtId="0" fontId="32" fillId="0" borderId="145">
      <alignment horizontal="left" vertical="center"/>
    </xf>
    <xf numFmtId="0" fontId="2" fillId="0" borderId="1" applyNumberFormat="0" applyFont="0" applyFill="0" applyAlignment="0" applyProtection="0"/>
    <xf numFmtId="0" fontId="2" fillId="36" borderId="132" applyNumberFormat="0"/>
    <xf numFmtId="0" fontId="2" fillId="0" borderId="146" applyNumberFormat="0" applyFont="0" applyFill="0" applyProtection="0">
      <alignment horizont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2" fillId="0" borderId="62" applyNumberFormat="0">
      <alignment horizontal="center"/>
    </xf>
    <xf numFmtId="0" fontId="32" fillId="0" borderId="61">
      <alignment horizontal="left"/>
    </xf>
    <xf numFmtId="0" fontId="2" fillId="36" borderId="132" applyNumberFormat="0"/>
    <xf numFmtId="0" fontId="2" fillId="5" borderId="134" applyNumberFormat="0" applyFont="0"/>
    <xf numFmtId="0" fontId="2" fillId="5" borderId="134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18" applyNumberFormat="0" applyProtection="0">
      <alignment horizontal="center" vertical="center"/>
    </xf>
    <xf numFmtId="0" fontId="2" fillId="0" borderId="140" applyNumberFormat="0"/>
    <xf numFmtId="0" fontId="32" fillId="0" borderId="108">
      <alignment horizontal="left"/>
    </xf>
    <xf numFmtId="0" fontId="79" fillId="33" borderId="126" applyNumberFormat="0" applyAlignment="0" applyProtection="0"/>
    <xf numFmtId="0" fontId="2" fillId="5" borderId="134" applyNumberFormat="0" applyProtection="0">
      <alignment horizontal="center" vertical="center"/>
    </xf>
    <xf numFmtId="0" fontId="32" fillId="0" borderId="145">
      <alignment horizontal="left"/>
    </xf>
    <xf numFmtId="0" fontId="30" fillId="0" borderId="135" applyNumberFormat="0">
      <alignment horizontal="right"/>
    </xf>
    <xf numFmtId="0" fontId="2" fillId="0" borderId="82" applyNumberFormat="0"/>
    <xf numFmtId="0" fontId="2" fillId="0" borderId="82" applyNumberFormat="0" applyFont="0" applyFill="0" applyAlignment="0" applyProtection="0"/>
    <xf numFmtId="0" fontId="2" fillId="0" borderId="82" applyNumberFormat="0"/>
    <xf numFmtId="230" fontId="2" fillId="0" borderId="135" applyFill="0" applyAlignment="0" applyProtection="0"/>
    <xf numFmtId="0" fontId="2" fillId="36" borderId="100" applyNumberFormat="0"/>
    <xf numFmtId="0" fontId="2" fillId="5" borderId="134" applyNumberFormat="0"/>
    <xf numFmtId="0" fontId="2" fillId="5" borderId="134" applyNumberFormat="0"/>
    <xf numFmtId="210" fontId="2" fillId="0" borderId="72" applyFont="0" applyFill="0" applyBorder="0" applyAlignment="0"/>
    <xf numFmtId="0" fontId="2" fillId="5" borderId="131" applyNumberFormat="0" applyFont="0" applyProtection="0">
      <alignment horizontal="left" vertical="center"/>
    </xf>
    <xf numFmtId="0" fontId="2" fillId="33" borderId="134" applyNumberFormat="0" applyFont="0"/>
    <xf numFmtId="0" fontId="2" fillId="0" borderId="73" applyNumberFormat="0" applyFont="0" applyFill="0" applyAlignment="0" applyProtection="0"/>
    <xf numFmtId="0" fontId="2" fillId="33" borderId="132" applyNumberFormat="0" applyProtection="0">
      <alignment horizontal="center" vertical="center"/>
    </xf>
    <xf numFmtId="0" fontId="2" fillId="0" borderId="83" applyNumberFormat="0" applyFont="0" applyFill="0" applyAlignment="0" applyProtection="0"/>
    <xf numFmtId="223" fontId="2" fillId="0" borderId="72" applyFont="0" applyFill="0" applyBorder="0" applyAlignment="0"/>
    <xf numFmtId="0" fontId="2" fillId="0" borderId="69" applyNumberFormat="0" applyFont="0" applyFill="0" applyAlignment="0" applyProtection="0"/>
    <xf numFmtId="0" fontId="2" fillId="0" borderId="138" applyNumberFormat="0"/>
    <xf numFmtId="0" fontId="2" fillId="5" borderId="134" applyNumberFormat="0" applyProtection="0">
      <alignment horizontal="center" vertical="center"/>
    </xf>
    <xf numFmtId="10" fontId="37" fillId="5" borderId="110" applyNumberFormat="0" applyBorder="0" applyAlignment="0" applyProtection="0"/>
    <xf numFmtId="0" fontId="2" fillId="33" borderId="134" applyNumberFormat="0" applyProtection="0">
      <alignment horizontal="center" vertical="center"/>
    </xf>
    <xf numFmtId="0" fontId="2" fillId="5" borderId="133" applyNumberFormat="0"/>
    <xf numFmtId="0" fontId="2" fillId="0" borderId="104" applyNumberFormat="0" applyFont="0" applyFill="0" applyAlignment="0" applyProtection="0"/>
    <xf numFmtId="0" fontId="2" fillId="33" borderId="134" applyNumberFormat="0" applyProtection="0">
      <alignment horizontal="center" vertical="center"/>
    </xf>
    <xf numFmtId="0" fontId="32" fillId="0" borderId="150">
      <alignment horizontal="left"/>
    </xf>
    <xf numFmtId="229" fontId="2" fillId="0" borderId="137"/>
    <xf numFmtId="0" fontId="2" fillId="5" borderId="131" applyNumberFormat="0" applyFont="0" applyProtection="0">
      <alignment horizontal="left" vertical="center"/>
    </xf>
    <xf numFmtId="10" fontId="37" fillId="5" borderId="146" applyNumberFormat="0" applyBorder="0" applyAlignment="0" applyProtection="0"/>
    <xf numFmtId="0" fontId="105" fillId="0" borderId="141" applyNumberFormat="0" applyFill="0" applyAlignment="0" applyProtection="0"/>
    <xf numFmtId="0" fontId="2" fillId="33" borderId="133" applyNumberFormat="0" applyProtection="0">
      <alignment horizontal="center" vertical="center"/>
    </xf>
    <xf numFmtId="10" fontId="37" fillId="29" borderId="62" applyNumberFormat="0" applyBorder="0" applyAlignment="0" applyProtection="0"/>
    <xf numFmtId="0" fontId="103" fillId="27" borderId="127" applyNumberFormat="0" applyAlignment="0" applyProtection="0"/>
    <xf numFmtId="0" fontId="32" fillId="0" borderId="145">
      <alignment horizontal="left"/>
    </xf>
    <xf numFmtId="0" fontId="2" fillId="0" borderId="110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2" fillId="33" borderId="134" applyNumberFormat="0" applyProtection="0">
      <alignment horizontal="center" vertical="center"/>
    </xf>
    <xf numFmtId="10" fontId="37" fillId="29" borderId="151" applyNumberFormat="0" applyBorder="0" applyAlignment="0" applyProtection="0"/>
    <xf numFmtId="0" fontId="2" fillId="5" borderId="134" applyNumberFormat="0" applyProtection="0">
      <alignment horizontal="center" vertical="center"/>
    </xf>
    <xf numFmtId="10" fontId="37" fillId="5" borderId="75" applyNumberFormat="0" applyBorder="0" applyAlignment="0" applyProtection="0"/>
    <xf numFmtId="0" fontId="2" fillId="0" borderId="82" applyNumberFormat="0"/>
    <xf numFmtId="0" fontId="2" fillId="36" borderId="131" applyNumberFormat="0">
      <alignment horizontal="left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238" fontId="4" fillId="4" borderId="62" applyFont="0" applyFill="0" applyBorder="0" applyAlignment="0"/>
    <xf numFmtId="0" fontId="32" fillId="0" borderId="61">
      <alignment horizontal="left"/>
    </xf>
    <xf numFmtId="238" fontId="4" fillId="4" borderId="62" applyFont="0" applyFill="0" applyBorder="0" applyAlignment="0"/>
    <xf numFmtId="0" fontId="2" fillId="0" borderId="62" applyNumberFormat="0" applyFont="0" applyFill="0" applyProtection="0">
      <alignment horizontal="center"/>
    </xf>
    <xf numFmtId="0" fontId="32" fillId="0" borderId="61">
      <alignment horizontal="left"/>
    </xf>
    <xf numFmtId="230" fontId="2" fillId="0" borderId="137"/>
    <xf numFmtId="0" fontId="2" fillId="0" borderId="146" applyNumberFormat="0">
      <alignment horizontal="center"/>
    </xf>
    <xf numFmtId="10" fontId="37" fillId="5" borderId="123" applyNumberFormat="0" applyBorder="0" applyAlignment="0" applyProtection="0"/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2" fillId="0" borderId="83" applyNumberFormat="0" applyFont="0" applyFill="0" applyAlignment="0" applyProtection="0"/>
    <xf numFmtId="0" fontId="2" fillId="35" borderId="120" applyNumberFormat="0" applyFont="0" applyProtection="0">
      <alignment horizontal="center" vertical="center"/>
    </xf>
    <xf numFmtId="187" fontId="3" fillId="0" borderId="84" applyNumberFormat="0" applyFont="0" applyAlignment="0" applyProtection="0"/>
    <xf numFmtId="0" fontId="2" fillId="36" borderId="134" applyNumberFormat="0"/>
    <xf numFmtId="10" fontId="37" fillId="5" borderId="110" applyNumberFormat="0" applyBorder="0" applyAlignment="0" applyProtection="0"/>
    <xf numFmtId="0" fontId="27" fillId="0" borderId="1" applyNumberFormat="0" applyFont="0" applyFill="0" applyAlignment="0" applyProtection="0"/>
    <xf numFmtId="224" fontId="52" fillId="0" borderId="1" applyBorder="0"/>
    <xf numFmtId="10" fontId="37" fillId="5" borderId="123" applyNumberFormat="0" applyBorder="0" applyAlignment="0" applyProtection="0"/>
    <xf numFmtId="0" fontId="2" fillId="0" borderId="82" applyNumberFormat="0"/>
    <xf numFmtId="0" fontId="32" fillId="0" borderId="122">
      <alignment horizontal="left"/>
    </xf>
    <xf numFmtId="0" fontId="2" fillId="36" borderId="134" applyNumberFormat="0">
      <alignment horizontal="center" vertical="center"/>
    </xf>
    <xf numFmtId="0" fontId="2" fillId="0" borderId="83" applyNumberFormat="0" applyFont="0" applyFill="0" applyAlignment="0" applyProtection="0"/>
    <xf numFmtId="0" fontId="2" fillId="5" borderId="120" applyNumberFormat="0" applyProtection="0">
      <alignment horizontal="center" vertical="center"/>
    </xf>
    <xf numFmtId="0" fontId="30" fillId="0" borderId="135" applyNumberFormat="0">
      <alignment horizontal="right"/>
    </xf>
    <xf numFmtId="0" fontId="2" fillId="0" borderId="1" applyNumberFormat="0" applyFont="0" applyFill="0" applyAlignment="0" applyProtection="0"/>
    <xf numFmtId="10" fontId="37" fillId="5" borderId="75" applyNumberFormat="0" applyBorder="0" applyAlignment="0" applyProtection="0"/>
    <xf numFmtId="0" fontId="2" fillId="5" borderId="133" applyNumberFormat="0"/>
    <xf numFmtId="0" fontId="79" fillId="33" borderId="126" applyNumberFormat="0"/>
    <xf numFmtId="0" fontId="32" fillId="0" borderId="74">
      <alignment horizontal="left" vertical="center"/>
    </xf>
    <xf numFmtId="187" fontId="3" fillId="0" borderId="84" applyNumberFormat="0" applyFont="0" applyAlignment="0" applyProtection="0"/>
    <xf numFmtId="10" fontId="37" fillId="5" borderId="151" applyNumberFormat="0" applyBorder="0" applyAlignment="0" applyProtection="0"/>
    <xf numFmtId="0" fontId="32" fillId="0" borderId="145">
      <alignment horizontal="left"/>
    </xf>
    <xf numFmtId="0" fontId="2" fillId="5" borderId="132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33" borderId="134" applyNumberFormat="0" applyFont="0"/>
    <xf numFmtId="228" fontId="2" fillId="0" borderId="137" applyFont="0" applyFill="0" applyAlignment="0" applyProtection="0"/>
    <xf numFmtId="0" fontId="2" fillId="0" borderId="83" applyNumberFormat="0" applyFont="0" applyFill="0" applyAlignment="0" applyProtection="0"/>
    <xf numFmtId="0" fontId="2" fillId="5" borderId="134" applyNumberFormat="0" applyProtection="0">
      <alignment horizontal="center" vertical="center"/>
    </xf>
    <xf numFmtId="0" fontId="32" fillId="0" borderId="150">
      <alignment horizontal="left"/>
    </xf>
    <xf numFmtId="0" fontId="2" fillId="0" borderId="83" applyNumberFormat="0"/>
    <xf numFmtId="228" fontId="2" fillId="0" borderId="137"/>
    <xf numFmtId="10" fontId="37" fillId="5" borderId="146" applyNumberFormat="0" applyBorder="0" applyAlignment="0" applyProtection="0"/>
    <xf numFmtId="0" fontId="2" fillId="0" borderId="83" applyNumberFormat="0" applyFont="0" applyFill="0" applyAlignment="0" applyProtection="0"/>
    <xf numFmtId="0" fontId="2" fillId="0" borderId="138" applyNumberFormat="0"/>
    <xf numFmtId="0" fontId="2" fillId="33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0" borderId="138" applyNumberFormat="0" applyFont="0" applyFill="0" applyAlignment="0" applyProtection="0"/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0" borderId="146" applyNumberFormat="0">
      <alignment horizontal="center"/>
    </xf>
    <xf numFmtId="0" fontId="2" fillId="0" borderId="146" applyNumberFormat="0">
      <alignment horizontal="center"/>
    </xf>
    <xf numFmtId="238" fontId="4" fillId="4" borderId="71" applyFont="0" applyFill="0" applyBorder="0" applyAlignment="0"/>
    <xf numFmtId="0" fontId="32" fillId="0" borderId="70">
      <alignment horizontal="left"/>
    </xf>
    <xf numFmtId="230" fontId="2" fillId="0" borderId="135" applyFill="0" applyAlignment="0" applyProtection="0"/>
    <xf numFmtId="0" fontId="2" fillId="5" borderId="131" applyNumberFormat="0">
      <alignment horizontal="left"/>
    </xf>
    <xf numFmtId="0" fontId="2" fillId="0" borderId="138" applyNumberFormat="0" applyFont="0" applyFill="0" applyAlignment="0" applyProtection="0"/>
    <xf numFmtId="0" fontId="2" fillId="5" borderId="131" applyNumberFormat="0" applyFont="0" applyProtection="0">
      <alignment horizontal="left" vertical="center"/>
    </xf>
    <xf numFmtId="0" fontId="2" fillId="36" borderId="133" applyNumberFormat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20" applyNumberFormat="0" applyFont="0"/>
    <xf numFmtId="0" fontId="2" fillId="5" borderId="131" applyNumberFormat="0">
      <alignment horizontal="left"/>
    </xf>
    <xf numFmtId="0" fontId="2" fillId="0" borderId="146" applyNumberFormat="0">
      <alignment horizontal="center"/>
    </xf>
    <xf numFmtId="0" fontId="73" fillId="42" borderId="71"/>
    <xf numFmtId="10" fontId="37" fillId="5" borderId="62" applyNumberFormat="0" applyBorder="0" applyAlignment="0" applyProtection="0"/>
    <xf numFmtId="0" fontId="2" fillId="0" borderId="83" applyNumberFormat="0"/>
    <xf numFmtId="10" fontId="37" fillId="5" borderId="71" applyNumberFormat="0" applyBorder="0" applyAlignment="0" applyProtection="0"/>
    <xf numFmtId="0" fontId="2" fillId="0" borderId="83" applyNumberFormat="0" applyFont="0" applyFill="0" applyAlignment="0" applyProtection="0"/>
    <xf numFmtId="0" fontId="2" fillId="33" borderId="131" applyNumberFormat="0" applyFont="0" applyProtection="0">
      <alignment horizontal="left" vertical="center"/>
    </xf>
    <xf numFmtId="0" fontId="32" fillId="0" borderId="150">
      <alignment horizontal="left"/>
    </xf>
    <xf numFmtId="0" fontId="73" fillId="0" borderId="81"/>
    <xf numFmtId="0" fontId="32" fillId="0" borderId="145">
      <alignment horizontal="left" vertical="center"/>
    </xf>
    <xf numFmtId="0" fontId="32" fillId="0" borderId="122">
      <alignment horizontal="left"/>
    </xf>
    <xf numFmtId="10" fontId="37" fillId="5" borderId="151" applyNumberFormat="0" applyBorder="0" applyAlignment="0" applyProtection="0"/>
    <xf numFmtId="0" fontId="2" fillId="0" borderId="82" applyNumberFormat="0"/>
    <xf numFmtId="0" fontId="2" fillId="0" borderId="83" applyNumberFormat="0" applyFont="0" applyFill="0" applyAlignment="0" applyProtection="0"/>
    <xf numFmtId="0" fontId="2" fillId="36" borderId="134" applyNumberFormat="0">
      <alignment horizontal="center" vertical="center"/>
    </xf>
    <xf numFmtId="238" fontId="4" fillId="4" borderId="146" applyFont="0" applyFill="0" applyBorder="0" applyAlignment="0"/>
    <xf numFmtId="0" fontId="79" fillId="33" borderId="135" applyNumberFormat="0">
      <alignment horizontal="right"/>
    </xf>
    <xf numFmtId="0" fontId="2" fillId="35" borderId="134" applyNumberFormat="0" applyFont="0" applyProtection="0">
      <alignment horizontal="center" vertical="center"/>
    </xf>
    <xf numFmtId="0" fontId="2" fillId="5" borderId="97" applyNumberFormat="0">
      <alignment horizontal="left"/>
    </xf>
    <xf numFmtId="0" fontId="2" fillId="5" borderId="119" applyNumberFormat="0">
      <alignment horizontal="center" vertical="center"/>
    </xf>
    <xf numFmtId="0" fontId="2" fillId="0" borderId="138" applyNumberFormat="0"/>
    <xf numFmtId="0" fontId="2" fillId="35" borderId="134" applyNumberFormat="0">
      <alignment horizontal="center" vertical="center"/>
    </xf>
    <xf numFmtId="0" fontId="32" fillId="0" borderId="145">
      <alignment horizontal="left"/>
    </xf>
    <xf numFmtId="0" fontId="2" fillId="0" borderId="138" applyNumberFormat="0"/>
    <xf numFmtId="230" fontId="2" fillId="0" borderId="136"/>
    <xf numFmtId="0" fontId="2" fillId="33" borderId="132" applyNumberFormat="0" applyFont="0"/>
    <xf numFmtId="10" fontId="37" fillId="5" borderId="146" applyNumberFormat="0" applyBorder="0" applyAlignment="0" applyProtection="0"/>
    <xf numFmtId="0" fontId="2" fillId="0" borderId="83" applyNumberFormat="0"/>
    <xf numFmtId="0" fontId="32" fillId="0" borderId="150">
      <alignment horizontal="left" vertical="center"/>
    </xf>
    <xf numFmtId="0" fontId="2" fillId="5" borderId="132" applyNumberFormat="0" applyFont="0"/>
    <xf numFmtId="0" fontId="103" fillId="27" borderId="127" applyNumberFormat="0" applyAlignment="0" applyProtection="0"/>
    <xf numFmtId="0" fontId="2" fillId="0" borderId="82" applyNumberFormat="0"/>
    <xf numFmtId="0" fontId="105" fillId="0" borderId="141" applyNumberFormat="0" applyFill="0" applyAlignment="0" applyProtection="0"/>
    <xf numFmtId="0" fontId="2" fillId="0" borderId="82" applyNumberFormat="0"/>
    <xf numFmtId="0" fontId="2" fillId="33" borderId="132" applyNumberFormat="0" applyProtection="0">
      <alignment horizontal="center" vertical="center"/>
    </xf>
    <xf numFmtId="0" fontId="2" fillId="33" borderId="98" applyNumberFormat="0" applyFont="0"/>
    <xf numFmtId="0" fontId="73" fillId="42" borderId="146"/>
    <xf numFmtId="0" fontId="2" fillId="0" borderId="83" applyNumberFormat="0"/>
    <xf numFmtId="0" fontId="2" fillId="36" borderId="131" applyNumberFormat="0"/>
    <xf numFmtId="0" fontId="2" fillId="0" borderId="138" applyNumberFormat="0" applyFont="0" applyFill="0" applyAlignment="0" applyProtection="0"/>
    <xf numFmtId="0" fontId="2" fillId="0" borderId="73" applyNumberFormat="0" applyFont="0" applyFill="0" applyAlignment="0" applyProtection="0"/>
    <xf numFmtId="0" fontId="73" fillId="42" borderId="151"/>
    <xf numFmtId="0" fontId="2" fillId="0" borderId="83" applyNumberFormat="0" applyFont="0" applyFill="0" applyAlignment="0" applyProtection="0"/>
    <xf numFmtId="10" fontId="37" fillId="5" borderId="151" applyNumberFormat="0" applyBorder="0" applyAlignment="0" applyProtection="0"/>
    <xf numFmtId="0" fontId="32" fillId="0" borderId="108">
      <alignment horizontal="left"/>
    </xf>
    <xf numFmtId="0" fontId="2" fillId="5" borderId="131" applyNumberFormat="0" applyFont="0"/>
    <xf numFmtId="0" fontId="2" fillId="36" borderId="133" applyNumberFormat="0">
      <alignment horizontal="center" vertical="center"/>
    </xf>
    <xf numFmtId="0" fontId="2" fillId="0" borderId="143" applyNumberFormat="0" applyFont="0" applyFill="0" applyAlignment="0" applyProtection="0"/>
    <xf numFmtId="0" fontId="2" fillId="0" borderId="140" applyNumberFormat="0"/>
    <xf numFmtId="0" fontId="2" fillId="5" borderId="134" applyNumberFormat="0" applyProtection="0">
      <alignment horizontal="center" vertical="center"/>
    </xf>
    <xf numFmtId="0" fontId="2" fillId="36" borderId="134" applyNumberFormat="0"/>
    <xf numFmtId="0" fontId="2" fillId="5" borderId="132" applyNumberFormat="0" applyFont="0"/>
    <xf numFmtId="0" fontId="2" fillId="33" borderId="131" applyNumberFormat="0" applyFont="0" applyProtection="0">
      <alignment horizontal="left" vertical="center"/>
    </xf>
    <xf numFmtId="0" fontId="2" fillId="5" borderId="133" applyNumberFormat="0" applyProtection="0">
      <alignment horizontal="center" vertical="center"/>
    </xf>
    <xf numFmtId="0" fontId="2" fillId="33" borderId="117" applyNumberFormat="0" applyFont="0"/>
    <xf numFmtId="10" fontId="37" fillId="5" borderId="123" applyNumberFormat="0" applyBorder="0" applyAlignment="0" applyProtection="0"/>
    <xf numFmtId="10" fontId="37" fillId="5" borderId="146" applyNumberFormat="0" applyBorder="0" applyAlignment="0" applyProtection="0"/>
    <xf numFmtId="0" fontId="2" fillId="0" borderId="139" applyNumberFormat="0"/>
    <xf numFmtId="0" fontId="2" fillId="33" borderId="132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2" applyNumberFormat="0">
      <alignment horizontal="center" vertical="center"/>
    </xf>
    <xf numFmtId="0" fontId="32" fillId="0" borderId="108">
      <alignment horizontal="left"/>
    </xf>
    <xf numFmtId="0" fontId="32" fillId="0" borderId="145">
      <alignment horizontal="left"/>
    </xf>
    <xf numFmtId="0" fontId="2" fillId="36" borderId="134" applyNumberFormat="0">
      <alignment horizontal="center" vertical="center"/>
    </xf>
    <xf numFmtId="0" fontId="2" fillId="0" borderId="82" applyNumberFormat="0"/>
    <xf numFmtId="0" fontId="2" fillId="35" borderId="134" applyNumberFormat="0">
      <alignment horizontal="center" vertical="center"/>
    </xf>
    <xf numFmtId="0" fontId="32" fillId="0" borderId="150">
      <alignment horizontal="left"/>
    </xf>
    <xf numFmtId="10" fontId="37" fillId="5" borderId="71" applyNumberFormat="0" applyBorder="0" applyAlignment="0" applyProtection="0"/>
    <xf numFmtId="0" fontId="2" fillId="33" borderId="119" applyNumberFormat="0" applyProtection="0">
      <alignment horizontal="center" vertical="center"/>
    </xf>
    <xf numFmtId="0" fontId="2" fillId="5" borderId="133" applyNumberFormat="0" applyFont="0"/>
    <xf numFmtId="0" fontId="2" fillId="35" borderId="100" applyNumberFormat="0">
      <alignment horizontal="center" vertical="center"/>
    </xf>
    <xf numFmtId="0" fontId="2" fillId="0" borderId="138" applyNumberFormat="0"/>
    <xf numFmtId="10" fontId="37" fillId="5" borderId="71" applyNumberFormat="0" applyBorder="0" applyAlignment="0" applyProtection="0"/>
    <xf numFmtId="10" fontId="37" fillId="5" borderId="110" applyNumberFormat="0" applyBorder="0" applyAlignment="0" applyProtection="0"/>
    <xf numFmtId="0" fontId="2" fillId="0" borderId="71" applyNumberFormat="0">
      <alignment horizontal="center"/>
    </xf>
    <xf numFmtId="0" fontId="32" fillId="0" borderId="70">
      <alignment horizontal="left"/>
    </xf>
    <xf numFmtId="0" fontId="73" fillId="42" borderId="71"/>
    <xf numFmtId="0" fontId="30" fillId="0" borderId="136" applyNumberFormat="0">
      <alignment horizontal="right"/>
    </xf>
    <xf numFmtId="0" fontId="2" fillId="35" borderId="100" applyNumberFormat="0" applyFont="0" applyProtection="0">
      <alignment horizontal="center" vertical="center"/>
    </xf>
    <xf numFmtId="0" fontId="2" fillId="0" borderId="83" applyNumberFormat="0" applyFont="0" applyFill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2" fillId="36" borderId="133" applyNumberFormat="0">
      <alignment horizontal="center" vertical="center"/>
    </xf>
    <xf numFmtId="0" fontId="2" fillId="0" borderId="69" applyNumberFormat="0" applyFont="0" applyFill="0" applyAlignment="0" applyProtection="0"/>
    <xf numFmtId="0" fontId="32" fillId="0" borderId="70">
      <alignment horizontal="left"/>
    </xf>
    <xf numFmtId="0" fontId="2" fillId="36" borderId="132" applyNumberFormat="0">
      <alignment horizontal="center" vertical="center"/>
    </xf>
    <xf numFmtId="0" fontId="100" fillId="13" borderId="109" applyNumberFormat="0" applyAlignment="0" applyProtection="0"/>
    <xf numFmtId="0" fontId="32" fillId="0" borderId="108">
      <alignment horizontal="left"/>
    </xf>
    <xf numFmtId="0" fontId="2" fillId="35" borderId="134" applyNumberFormat="0">
      <alignment horizontal="center" vertical="center"/>
    </xf>
    <xf numFmtId="0" fontId="2" fillId="36" borderId="132" applyNumberFormat="0">
      <alignment horizontal="center" vertical="center"/>
    </xf>
    <xf numFmtId="0" fontId="100" fillId="13" borderId="125" applyNumberFormat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2" fillId="36" borderId="133" applyNumberFormat="0"/>
    <xf numFmtId="0" fontId="2" fillId="36" borderId="133" applyNumberFormat="0"/>
    <xf numFmtId="0" fontId="2" fillId="35" borderId="134" applyNumberFormat="0" applyFont="0" applyProtection="0">
      <alignment horizontal="center" vertical="center"/>
    </xf>
    <xf numFmtId="0" fontId="2" fillId="36" borderId="131" applyNumberFormat="0"/>
    <xf numFmtId="0" fontId="2" fillId="36" borderId="119" applyNumberFormat="0">
      <alignment horizontal="center" vertical="center"/>
    </xf>
    <xf numFmtId="0" fontId="32" fillId="0" borderId="150">
      <alignment horizontal="left"/>
    </xf>
    <xf numFmtId="0" fontId="2" fillId="0" borderId="138" applyNumberFormat="0"/>
    <xf numFmtId="0" fontId="2" fillId="33" borderId="132" applyNumberFormat="0" applyProtection="0">
      <alignment horizontal="center" vertical="center"/>
    </xf>
    <xf numFmtId="0" fontId="100" fillId="13" borderId="125" applyNumberFormat="0" applyAlignment="0" applyProtection="0"/>
    <xf numFmtId="10" fontId="37" fillId="5" borderId="71" applyNumberFormat="0" applyBorder="0" applyAlignment="0" applyProtection="0"/>
    <xf numFmtId="0" fontId="2" fillId="5" borderId="132" applyNumberFormat="0"/>
    <xf numFmtId="0" fontId="2" fillId="0" borderId="135" applyNumberFormat="0"/>
    <xf numFmtId="0" fontId="2" fillId="33" borderId="132" applyNumberFormat="0" applyFont="0"/>
    <xf numFmtId="187" fontId="3" fillId="0" borderId="84" applyNumberFormat="0" applyFont="0" applyAlignment="0" applyProtection="0"/>
    <xf numFmtId="0" fontId="32" fillId="0" borderId="108">
      <alignment horizontal="left"/>
    </xf>
    <xf numFmtId="0" fontId="2" fillId="0" borderId="138" applyNumberFormat="0"/>
    <xf numFmtId="0" fontId="32" fillId="0" borderId="145">
      <alignment horizontal="left"/>
    </xf>
    <xf numFmtId="0" fontId="32" fillId="0" borderId="70">
      <alignment horizontal="left"/>
    </xf>
    <xf numFmtId="0" fontId="2" fillId="0" borderId="71" applyNumberFormat="0" applyFont="0" applyFill="0" applyProtection="0">
      <alignment horizontal="center"/>
    </xf>
    <xf numFmtId="0" fontId="79" fillId="33" borderId="135" applyNumberFormat="0">
      <alignment horizontal="right"/>
    </xf>
    <xf numFmtId="0" fontId="2" fillId="5" borderId="134" applyNumberFormat="0" applyFont="0"/>
    <xf numFmtId="0" fontId="2" fillId="36" borderId="133" applyNumberFormat="0"/>
    <xf numFmtId="0" fontId="2" fillId="5" borderId="134" applyNumberFormat="0"/>
    <xf numFmtId="0" fontId="105" fillId="0" borderId="141" applyNumberFormat="0" applyFill="0" applyAlignment="0" applyProtection="0"/>
    <xf numFmtId="0" fontId="2" fillId="5" borderId="132" applyNumberFormat="0">
      <alignment horizontal="center" vertical="center"/>
    </xf>
    <xf numFmtId="0" fontId="2" fillId="5" borderId="97" applyNumberFormat="0">
      <alignment horizontal="left" vertical="center"/>
    </xf>
    <xf numFmtId="0" fontId="2" fillId="0" borderId="82" applyNumberFormat="0"/>
    <xf numFmtId="0" fontId="32" fillId="0" borderId="61">
      <alignment horizontal="left" vertical="center"/>
    </xf>
    <xf numFmtId="0" fontId="32" fillId="0" borderId="70">
      <alignment horizontal="left"/>
    </xf>
    <xf numFmtId="0" fontId="76" fillId="0" borderId="95"/>
    <xf numFmtId="0" fontId="32" fillId="0" borderId="70">
      <alignment horizontal="left"/>
    </xf>
    <xf numFmtId="0" fontId="105" fillId="0" borderId="141" applyNumberFormat="0" applyFill="0" applyAlignment="0" applyProtection="0"/>
    <xf numFmtId="0" fontId="32" fillId="0" borderId="108">
      <alignment horizontal="left"/>
    </xf>
    <xf numFmtId="10" fontId="37" fillId="5" borderId="110" applyNumberFormat="0" applyBorder="0" applyAlignment="0" applyProtection="0"/>
    <xf numFmtId="0" fontId="2" fillId="36" borderId="133" applyNumberFormat="0">
      <alignment horizontal="center" vertical="center"/>
    </xf>
    <xf numFmtId="229" fontId="2" fillId="0" borderId="137" applyFont="0" applyFill="0" applyAlignment="0" applyProtection="0"/>
    <xf numFmtId="0" fontId="30" fillId="26" borderId="76">
      <alignment horizontal="center" vertical="center"/>
    </xf>
    <xf numFmtId="10" fontId="37" fillId="5" borderId="123" applyNumberFormat="0" applyBorder="0" applyAlignment="0" applyProtection="0"/>
    <xf numFmtId="0" fontId="2" fillId="5" borderId="134" applyNumberFormat="0" applyProtection="0">
      <alignment horizontal="center" vertical="center"/>
    </xf>
    <xf numFmtId="0" fontId="100" fillId="13" borderId="125" applyNumberFormat="0" applyAlignment="0" applyProtection="0"/>
    <xf numFmtId="0" fontId="2" fillId="0" borderId="139" applyNumberFormat="0"/>
    <xf numFmtId="0" fontId="73" fillId="0" borderId="81"/>
    <xf numFmtId="0" fontId="2" fillId="0" borderId="151" applyNumberFormat="0" applyFont="0" applyFill="0" applyProtection="0">
      <alignment horizontal="center"/>
    </xf>
    <xf numFmtId="0" fontId="79" fillId="33" borderId="126" applyNumberFormat="0" applyAlignment="0" applyProtection="0"/>
    <xf numFmtId="0" fontId="2" fillId="5" borderId="133" applyNumberFormat="0">
      <alignment horizontal="center" vertical="center"/>
    </xf>
    <xf numFmtId="0" fontId="32" fillId="0" borderId="122">
      <alignment horizontal="left"/>
    </xf>
    <xf numFmtId="0" fontId="2" fillId="0" borderId="138" applyNumberFormat="0"/>
    <xf numFmtId="0" fontId="2" fillId="0" borderId="104" applyNumberFormat="0" applyFont="0" applyFill="0" applyAlignment="0" applyProtection="0"/>
    <xf numFmtId="10" fontId="37" fillId="5" borderId="71" applyNumberFormat="0" applyBorder="0" applyAlignment="0" applyProtection="0"/>
    <xf numFmtId="0" fontId="32" fillId="0" borderId="145">
      <alignment horizontal="left"/>
    </xf>
    <xf numFmtId="0" fontId="32" fillId="0" borderId="70">
      <alignment horizontal="left"/>
    </xf>
    <xf numFmtId="229" fontId="2" fillId="0" borderId="101" applyFill="0" applyAlignment="0" applyProtection="0"/>
    <xf numFmtId="0" fontId="32" fillId="0" borderId="150">
      <alignment horizontal="left"/>
    </xf>
    <xf numFmtId="0" fontId="2" fillId="5" borderId="132" applyNumberFormat="0">
      <alignment horizontal="center" vertical="center"/>
    </xf>
    <xf numFmtId="10" fontId="37" fillId="5" borderId="146" applyNumberFormat="0" applyBorder="0" applyAlignment="0" applyProtection="0"/>
    <xf numFmtId="228" fontId="2" fillId="0" borderId="137" applyFont="0" applyFill="0" applyAlignment="0" applyProtection="0"/>
    <xf numFmtId="187" fontId="3" fillId="0" borderId="84" applyNumberFormat="0" applyFont="0" applyAlignment="0" applyProtection="0"/>
    <xf numFmtId="229" fontId="2" fillId="0" borderId="135"/>
    <xf numFmtId="10" fontId="37" fillId="5" borderId="71" applyNumberFormat="0" applyBorder="0" applyAlignment="0" applyProtection="0"/>
    <xf numFmtId="0" fontId="2" fillId="36" borderId="131" applyNumberFormat="0">
      <alignment horizontal="left"/>
    </xf>
    <xf numFmtId="0" fontId="32" fillId="0" borderId="145">
      <alignment horizontal="left"/>
    </xf>
    <xf numFmtId="0" fontId="2" fillId="5" borderId="133" applyNumberFormat="0"/>
    <xf numFmtId="0" fontId="2" fillId="0" borderId="140" applyNumberFormat="0"/>
    <xf numFmtId="10" fontId="37" fillId="5" borderId="71" applyNumberFormat="0" applyBorder="0" applyAlignment="0" applyProtection="0"/>
    <xf numFmtId="0" fontId="100" fillId="13" borderId="125" applyNumberFormat="0" applyAlignment="0" applyProtection="0"/>
    <xf numFmtId="0" fontId="2" fillId="5" borderId="132" applyNumberFormat="0" applyFont="0"/>
    <xf numFmtId="0" fontId="2" fillId="0" borderId="82" applyNumberFormat="0" applyFont="0" applyFill="0" applyAlignment="0" applyProtection="0"/>
    <xf numFmtId="0" fontId="32" fillId="0" borderId="145">
      <alignment horizontal="left"/>
    </xf>
    <xf numFmtId="0" fontId="2" fillId="0" borderId="135" applyNumberFormat="0" applyFont="0" applyFill="0" applyAlignment="0" applyProtection="0"/>
    <xf numFmtId="0" fontId="2" fillId="35" borderId="134" applyNumberFormat="0" applyFont="0" applyProtection="0">
      <alignment horizontal="center" vertical="center"/>
    </xf>
    <xf numFmtId="229" fontId="2" fillId="0" borderId="135"/>
    <xf numFmtId="10" fontId="37" fillId="5" borderId="146" applyNumberFormat="0" applyBorder="0" applyAlignment="0" applyProtection="0"/>
    <xf numFmtId="0" fontId="2" fillId="0" borderId="82" applyNumberFormat="0"/>
    <xf numFmtId="0" fontId="2" fillId="0" borderId="83" applyNumberFormat="0" applyFont="0" applyFill="0" applyAlignment="0" applyProtection="0"/>
    <xf numFmtId="0" fontId="2" fillId="36" borderId="131" applyNumberFormat="0">
      <alignment horizontal="left" vertical="center"/>
    </xf>
    <xf numFmtId="0" fontId="2" fillId="0" borderId="82" applyNumberFormat="0"/>
    <xf numFmtId="0" fontId="79" fillId="33" borderId="101" applyNumberFormat="0">
      <alignment horizontal="right"/>
    </xf>
    <xf numFmtId="0" fontId="2" fillId="5" borderId="133" applyNumberFormat="0"/>
    <xf numFmtId="0" fontId="2" fillId="5" borderId="133" applyNumberFormat="0">
      <alignment horizontal="center" vertical="center"/>
    </xf>
    <xf numFmtId="235" fontId="2" fillId="0" borderId="85" applyFont="0" applyFill="0" applyBorder="0" applyAlignment="0"/>
    <xf numFmtId="0" fontId="2" fillId="0" borderId="83" applyNumberFormat="0"/>
    <xf numFmtId="0" fontId="2" fillId="5" borderId="132" applyNumberFormat="0"/>
    <xf numFmtId="10" fontId="37" fillId="5" borderId="110" applyNumberFormat="0" applyBorder="0" applyAlignment="0" applyProtection="0"/>
    <xf numFmtId="0" fontId="2" fillId="5" borderId="120" applyNumberFormat="0" applyProtection="0">
      <alignment horizontal="center" vertical="center"/>
    </xf>
    <xf numFmtId="10" fontId="37" fillId="5" borderId="71" applyNumberFormat="0" applyBorder="0" applyAlignment="0" applyProtection="0"/>
    <xf numFmtId="0" fontId="32" fillId="0" borderId="145">
      <alignment horizontal="left"/>
    </xf>
    <xf numFmtId="187" fontId="3" fillId="0" borderId="84" applyNumberFormat="0" applyFont="0" applyAlignment="0" applyProtection="0"/>
    <xf numFmtId="10" fontId="37" fillId="5" borderId="110" applyNumberFormat="0" applyBorder="0" applyAlignment="0" applyProtection="0"/>
    <xf numFmtId="0" fontId="2" fillId="5" borderId="132" applyNumberFormat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45">
      <alignment horizontal="left"/>
    </xf>
    <xf numFmtId="0" fontId="2" fillId="0" borderId="140" applyNumberFormat="0"/>
    <xf numFmtId="10" fontId="37" fillId="5" borderId="151" applyNumberFormat="0" applyBorder="0" applyAlignment="0" applyProtection="0"/>
    <xf numFmtId="10" fontId="37" fillId="5" borderId="71" applyNumberFormat="0" applyBorder="0" applyAlignment="0" applyProtection="0"/>
    <xf numFmtId="0" fontId="2" fillId="33" borderId="120" applyNumberFormat="0" applyProtection="0">
      <alignment horizontal="center" vertical="center"/>
    </xf>
    <xf numFmtId="0" fontId="2" fillId="36" borderId="97" applyNumberFormat="0">
      <alignment horizontal="left" vertical="center"/>
    </xf>
    <xf numFmtId="0" fontId="2" fillId="5" borderId="120" applyNumberFormat="0" applyProtection="0">
      <alignment horizontal="center" vertical="center"/>
    </xf>
    <xf numFmtId="229" fontId="2" fillId="0" borderId="135" applyFill="0" applyAlignment="0" applyProtection="0"/>
    <xf numFmtId="0" fontId="32" fillId="0" borderId="145">
      <alignment horizontal="left"/>
    </xf>
    <xf numFmtId="10" fontId="37" fillId="5" borderId="151" applyNumberFormat="0" applyBorder="0" applyAlignment="0" applyProtection="0"/>
    <xf numFmtId="0" fontId="79" fillId="33" borderId="114" applyNumberFormat="0" applyAlignment="0" applyProtection="0"/>
    <xf numFmtId="0" fontId="32" fillId="0" borderId="70">
      <alignment horizontal="left"/>
    </xf>
    <xf numFmtId="0" fontId="2" fillId="0" borderId="71" applyNumberFormat="0">
      <alignment horizontal="center"/>
    </xf>
    <xf numFmtId="0" fontId="2" fillId="0" borderId="146" applyNumberFormat="0">
      <alignment horizontal="center"/>
    </xf>
    <xf numFmtId="0" fontId="93" fillId="27" borderId="113" applyNumberFormat="0" applyAlignment="0" applyProtection="0"/>
    <xf numFmtId="187" fontId="3" fillId="0" borderId="84" applyNumberFormat="0" applyFont="0" applyAlignment="0" applyProtection="0"/>
    <xf numFmtId="10" fontId="37" fillId="5" borderId="71" applyNumberFormat="0" applyBorder="0" applyAlignment="0" applyProtection="0"/>
    <xf numFmtId="0" fontId="2" fillId="0" borderId="83" applyNumberFormat="0"/>
    <xf numFmtId="10" fontId="37" fillId="5" borderId="71" applyNumberFormat="0" applyBorder="0" applyAlignment="0" applyProtection="0"/>
    <xf numFmtId="0" fontId="2" fillId="33" borderId="132" applyNumberFormat="0" applyFont="0"/>
    <xf numFmtId="0" fontId="73" fillId="0" borderId="130"/>
    <xf numFmtId="0" fontId="32" fillId="0" borderId="70">
      <alignment horizontal="left"/>
    </xf>
    <xf numFmtId="0" fontId="2" fillId="36" borderId="132" applyNumberFormat="0"/>
    <xf numFmtId="229" fontId="2" fillId="0" borderId="135" applyFill="0" applyAlignment="0" applyProtection="0"/>
    <xf numFmtId="0" fontId="2" fillId="5" borderId="132" applyNumberFormat="0" applyProtection="0">
      <alignment horizontal="center" vertical="center"/>
    </xf>
    <xf numFmtId="0" fontId="32" fillId="0" borderId="70">
      <alignment horizontal="left"/>
    </xf>
    <xf numFmtId="10" fontId="37" fillId="5" borderId="146" applyNumberFormat="0" applyBorder="0" applyAlignment="0" applyProtection="0"/>
    <xf numFmtId="0" fontId="103" fillId="27" borderId="127" applyNumberFormat="0" applyAlignment="0" applyProtection="0"/>
    <xf numFmtId="0" fontId="2" fillId="0" borderId="83" applyNumberFormat="0"/>
    <xf numFmtId="10" fontId="37" fillId="5" borderId="146" applyNumberFormat="0" applyBorder="0" applyAlignment="0" applyProtection="0"/>
    <xf numFmtId="0" fontId="2" fillId="0" borderId="83" applyNumberFormat="0"/>
    <xf numFmtId="0" fontId="2" fillId="0" borderId="151" applyNumberFormat="0">
      <alignment horizontal="center"/>
    </xf>
    <xf numFmtId="0" fontId="103" fillId="27" borderId="115" applyNumberFormat="0" applyAlignment="0" applyProtection="0"/>
    <xf numFmtId="10" fontId="37" fillId="5" borderId="151" applyNumberFormat="0" applyBorder="0" applyAlignment="0" applyProtection="0"/>
    <xf numFmtId="0" fontId="79" fillId="33" borderId="126" applyNumberFormat="0"/>
    <xf numFmtId="0" fontId="2" fillId="5" borderId="132" applyNumberFormat="0" applyFont="0"/>
    <xf numFmtId="187" fontId="3" fillId="0" borderId="84" applyNumberFormat="0" applyFont="0" applyAlignment="0" applyProtection="0"/>
    <xf numFmtId="0" fontId="32" fillId="0" borderId="70">
      <alignment horizontal="left"/>
    </xf>
    <xf numFmtId="0" fontId="32" fillId="0" borderId="70">
      <alignment horizontal="left"/>
    </xf>
    <xf numFmtId="238" fontId="4" fillId="4" borderId="71" applyFont="0" applyFill="0" applyBorder="0" applyAlignment="0"/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0" fontId="2" fillId="0" borderId="138" applyNumberFormat="0"/>
    <xf numFmtId="0" fontId="2" fillId="0" borderId="62" applyNumberFormat="0">
      <alignment horizontal="center"/>
    </xf>
    <xf numFmtId="0" fontId="2" fillId="0" borderId="138" applyNumberFormat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79" fillId="33" borderId="126" applyNumberFormat="0"/>
    <xf numFmtId="0" fontId="2" fillId="5" borderId="131" applyNumberFormat="0" applyFont="0" applyProtection="0">
      <alignment horizontal="left" vertical="center"/>
    </xf>
    <xf numFmtId="10" fontId="37" fillId="5" borderId="75" applyNumberFormat="0" applyBorder="0" applyAlignment="0" applyProtection="0"/>
    <xf numFmtId="229" fontId="2" fillId="0" borderId="136"/>
    <xf numFmtId="0" fontId="73" fillId="42" borderId="71"/>
    <xf numFmtId="0" fontId="32" fillId="0" borderId="122">
      <alignment horizontal="left"/>
    </xf>
    <xf numFmtId="0" fontId="32" fillId="0" borderId="70">
      <alignment horizontal="left" vertical="center"/>
    </xf>
    <xf numFmtId="0" fontId="2" fillId="5" borderId="132" applyNumberFormat="0"/>
    <xf numFmtId="0" fontId="2" fillId="5" borderId="118" applyNumberFormat="0" applyFont="0"/>
    <xf numFmtId="0" fontId="73" fillId="0" borderId="81"/>
    <xf numFmtId="0" fontId="2" fillId="5" borderId="100" applyNumberFormat="0"/>
    <xf numFmtId="10" fontId="37" fillId="5" borderId="146" applyNumberFormat="0" applyBorder="0" applyAlignment="0" applyProtection="0"/>
    <xf numFmtId="10" fontId="37" fillId="5" borderId="151" applyNumberFormat="0" applyBorder="0" applyAlignment="0" applyProtection="0"/>
    <xf numFmtId="0" fontId="2" fillId="0" borderId="71" applyNumberFormat="0">
      <alignment horizontal="center"/>
    </xf>
    <xf numFmtId="0" fontId="2" fillId="0" borderId="82" applyNumberFormat="0"/>
    <xf numFmtId="228" fontId="2" fillId="0" borderId="135"/>
    <xf numFmtId="0" fontId="32" fillId="0" borderId="88">
      <alignment horizontal="left"/>
    </xf>
    <xf numFmtId="0" fontId="2" fillId="33" borderId="131" applyNumberFormat="0" applyFont="0" applyProtection="0">
      <alignment horizontal="left" vertical="center"/>
    </xf>
    <xf numFmtId="10" fontId="37" fillId="5" borderId="71" applyNumberFormat="0" applyBorder="0" applyAlignment="0" applyProtection="0"/>
    <xf numFmtId="0" fontId="2" fillId="35" borderId="134" applyNumberFormat="0" applyFont="0" applyProtection="0">
      <alignment horizontal="center" vertical="center"/>
    </xf>
    <xf numFmtId="0" fontId="2" fillId="0" borderId="69" applyNumberFormat="0" applyFont="0" applyFill="0" applyAlignment="0" applyProtection="0"/>
    <xf numFmtId="0" fontId="2" fillId="5" borderId="98" applyNumberFormat="0"/>
    <xf numFmtId="230" fontId="2" fillId="0" borderId="137"/>
    <xf numFmtId="0" fontId="32" fillId="0" borderId="70">
      <alignment horizontal="left"/>
    </xf>
    <xf numFmtId="0" fontId="2" fillId="31" borderId="126" applyNumberFormat="0" applyFont="0" applyAlignment="0" applyProtection="0"/>
    <xf numFmtId="0" fontId="2" fillId="0" borderId="82" applyNumberFormat="0" applyFont="0" applyFill="0" applyAlignment="0" applyProtection="0"/>
    <xf numFmtId="0" fontId="2" fillId="33" borderId="131" applyNumberFormat="0" applyFont="0" applyProtection="0">
      <alignment horizontal="left" vertical="center"/>
    </xf>
    <xf numFmtId="187" fontId="3" fillId="0" borderId="84" applyNumberFormat="0" applyFont="0" applyAlignment="0" applyProtection="0"/>
    <xf numFmtId="0" fontId="2" fillId="0" borderId="83" applyNumberFormat="0"/>
    <xf numFmtId="10" fontId="37" fillId="5" borderId="71" applyNumberFormat="0" applyBorder="0" applyAlignment="0" applyProtection="0"/>
    <xf numFmtId="0" fontId="2" fillId="33" borderId="132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2" fillId="0" borderId="82" applyNumberFormat="0"/>
    <xf numFmtId="10" fontId="37" fillId="5" borderId="146" applyNumberFormat="0" applyBorder="0" applyAlignment="0" applyProtection="0"/>
    <xf numFmtId="10" fontId="37" fillId="5" borderId="71" applyNumberFormat="0" applyBorder="0" applyAlignment="0" applyProtection="0"/>
    <xf numFmtId="0" fontId="2" fillId="5" borderId="134" applyNumberFormat="0" applyProtection="0">
      <alignment horizontal="center" vertical="center"/>
    </xf>
    <xf numFmtId="0" fontId="2" fillId="36" borderId="132" applyNumberFormat="0"/>
    <xf numFmtId="0" fontId="100" fillId="13" borderId="109" applyNumberFormat="0" applyAlignment="0" applyProtection="0"/>
    <xf numFmtId="0" fontId="2" fillId="33" borderId="134" applyNumberFormat="0" applyProtection="0">
      <alignment horizontal="center" vertical="center"/>
    </xf>
    <xf numFmtId="0" fontId="100" fillId="13" borderId="125" applyNumberFormat="0" applyAlignment="0" applyProtection="0"/>
    <xf numFmtId="0" fontId="2" fillId="33" borderId="131" applyNumberFormat="0" applyFont="0" applyProtection="0">
      <alignment horizontal="left" vertical="center"/>
    </xf>
    <xf numFmtId="0" fontId="2" fillId="33" borderId="134" applyNumberFormat="0" applyFont="0"/>
    <xf numFmtId="10" fontId="37" fillId="5" borderId="123" applyNumberFormat="0" applyBorder="0" applyAlignment="0" applyProtection="0"/>
    <xf numFmtId="0" fontId="2" fillId="36" borderId="118" applyNumberFormat="0"/>
    <xf numFmtId="0" fontId="2" fillId="0" borderId="83" applyNumberFormat="0" applyFont="0" applyFill="0" applyAlignment="0" applyProtection="0"/>
    <xf numFmtId="0" fontId="30" fillId="0" borderId="102" applyNumberFormat="0" applyFill="0" applyProtection="0">
      <alignment horizontal="right"/>
    </xf>
    <xf numFmtId="0" fontId="2" fillId="5" borderId="134" applyNumberFormat="0" applyFont="0"/>
    <xf numFmtId="0" fontId="2" fillId="5" borderId="133" applyNumberFormat="0" applyFont="0"/>
    <xf numFmtId="0" fontId="2" fillId="35" borderId="134" applyNumberFormat="0" applyFont="0" applyProtection="0">
      <alignment horizontal="center" vertical="center"/>
    </xf>
    <xf numFmtId="0" fontId="2" fillId="5" borderId="133" applyNumberFormat="0">
      <alignment horizontal="center" vertical="center"/>
    </xf>
    <xf numFmtId="0" fontId="79" fillId="33" borderId="136" applyNumberFormat="0" applyProtection="0">
      <alignment horizontal="right"/>
    </xf>
    <xf numFmtId="0" fontId="32" fillId="0" borderId="74">
      <alignment horizontal="left"/>
    </xf>
    <xf numFmtId="0" fontId="93" fillId="27" borderId="125" applyNumberFormat="0" applyAlignment="0" applyProtection="0"/>
    <xf numFmtId="0" fontId="2" fillId="5" borderId="133" applyNumberFormat="0" applyProtection="0">
      <alignment horizontal="center" vertical="center"/>
    </xf>
    <xf numFmtId="0" fontId="2" fillId="33" borderId="133" applyNumberFormat="0" applyFont="0"/>
    <xf numFmtId="0" fontId="32" fillId="0" borderId="150">
      <alignment horizontal="left"/>
    </xf>
    <xf numFmtId="0" fontId="30" fillId="0" borderId="135" applyNumberFormat="0" applyFill="0" applyProtection="0">
      <alignment horizontal="right"/>
    </xf>
    <xf numFmtId="0" fontId="32" fillId="0" borderId="122">
      <alignment horizontal="left"/>
    </xf>
    <xf numFmtId="0" fontId="30" fillId="0" borderId="101" applyNumberFormat="0" applyFill="0" applyProtection="0">
      <alignment horizontal="right"/>
    </xf>
    <xf numFmtId="0" fontId="73" fillId="0" borderId="81"/>
    <xf numFmtId="0" fontId="2" fillId="5" borderId="132" applyNumberFormat="0">
      <alignment horizontal="center" vertical="center"/>
    </xf>
    <xf numFmtId="0" fontId="32" fillId="0" borderId="145">
      <alignment horizontal="left"/>
    </xf>
    <xf numFmtId="0" fontId="2" fillId="0" borderId="83" applyNumberFormat="0"/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32" fillId="0" borderId="108">
      <alignment horizontal="left"/>
    </xf>
    <xf numFmtId="10" fontId="37" fillId="5" borderId="75" applyNumberFormat="0" applyBorder="0" applyAlignment="0" applyProtection="0"/>
    <xf numFmtId="0" fontId="2" fillId="0" borderId="138" applyNumberFormat="0" applyFont="0" applyFill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36" borderId="131" applyNumberFormat="0">
      <alignment horizontal="left" vertical="center"/>
    </xf>
    <xf numFmtId="10" fontId="37" fillId="29" borderId="71" applyNumberFormat="0" applyBorder="0" applyAlignment="0" applyProtection="0"/>
    <xf numFmtId="0" fontId="27" fillId="0" borderId="1" applyNumberFormat="0" applyFont="0" applyFill="0" applyAlignment="0" applyProtection="0"/>
    <xf numFmtId="224" fontId="52" fillId="0" borderId="1" applyBorder="0"/>
    <xf numFmtId="230" fontId="2" fillId="0" borderId="136"/>
    <xf numFmtId="10" fontId="37" fillId="5" borderId="146" applyNumberFormat="0" applyBorder="0" applyAlignment="0" applyProtection="0"/>
    <xf numFmtId="0" fontId="30" fillId="0" borderId="136" applyNumberFormat="0">
      <alignment horizontal="right"/>
    </xf>
    <xf numFmtId="0" fontId="32" fillId="0" borderId="122">
      <alignment horizontal="left"/>
    </xf>
    <xf numFmtId="0" fontId="2" fillId="0" borderId="83" applyNumberFormat="0"/>
    <xf numFmtId="0" fontId="79" fillId="33" borderId="126" applyNumberFormat="0"/>
    <xf numFmtId="0" fontId="93" fillId="27" borderId="125" applyNumberFormat="0" applyAlignment="0" applyProtection="0"/>
    <xf numFmtId="0" fontId="2" fillId="0" borderId="83" applyNumberFormat="0" applyFont="0" applyFill="0" applyAlignment="0" applyProtection="0"/>
    <xf numFmtId="0" fontId="2" fillId="5" borderId="134" applyNumberFormat="0" applyFont="0"/>
    <xf numFmtId="10" fontId="37" fillId="29" borderId="146" applyNumberFormat="0" applyBorder="0" applyAlignment="0" applyProtection="0"/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0" fontId="2" fillId="0" borderId="83" applyNumberFormat="0"/>
    <xf numFmtId="0" fontId="2" fillId="0" borderId="1" applyNumberFormat="0" applyFont="0" applyFill="0" applyAlignment="0" applyProtection="0"/>
    <xf numFmtId="10" fontId="37" fillId="5" borderId="71" applyNumberFormat="0" applyBorder="0" applyAlignment="0" applyProtection="0"/>
    <xf numFmtId="0" fontId="32" fillId="0" borderId="150">
      <alignment horizontal="left"/>
    </xf>
    <xf numFmtId="10" fontId="37" fillId="5" borderId="123" applyNumberFormat="0" applyBorder="0" applyAlignment="0" applyProtection="0"/>
    <xf numFmtId="230" fontId="2" fillId="0" borderId="137" applyFont="0" applyFill="0" applyAlignment="0" applyProtection="0"/>
    <xf numFmtId="0" fontId="2" fillId="5" borderId="131" applyNumberFormat="0" applyFont="0"/>
    <xf numFmtId="0" fontId="32" fillId="0" borderId="108">
      <alignment horizontal="left"/>
    </xf>
    <xf numFmtId="0" fontId="32" fillId="0" borderId="145">
      <alignment horizontal="left"/>
    </xf>
    <xf numFmtId="228" fontId="2" fillId="0" borderId="135"/>
    <xf numFmtId="0" fontId="2" fillId="36" borderId="132" applyNumberFormat="0">
      <alignment horizontal="center" vertical="center"/>
    </xf>
    <xf numFmtId="0" fontId="32" fillId="0" borderId="70">
      <alignment horizontal="left"/>
    </xf>
    <xf numFmtId="0" fontId="73" fillId="0" borderId="81"/>
    <xf numFmtId="0" fontId="2" fillId="5" borderId="132" applyNumberFormat="0" applyProtection="0">
      <alignment horizontal="center" vertical="center"/>
    </xf>
    <xf numFmtId="10" fontId="37" fillId="29" borderId="110" applyNumberFormat="0" applyBorder="0" applyAlignment="0" applyProtection="0"/>
    <xf numFmtId="0" fontId="2" fillId="0" borderId="140" applyNumberFormat="0" applyFont="0" applyFill="0" applyAlignment="0" applyProtection="0"/>
    <xf numFmtId="0" fontId="2" fillId="33" borderId="134" applyNumberFormat="0" applyProtection="0">
      <alignment horizontal="center" vertical="center"/>
    </xf>
    <xf numFmtId="0" fontId="2" fillId="36" borderId="133" applyNumberFormat="0"/>
    <xf numFmtId="0" fontId="2" fillId="36" borderId="134" applyNumberFormat="0">
      <alignment horizontal="center" vertical="center"/>
    </xf>
    <xf numFmtId="0" fontId="2" fillId="5" borderId="132" applyNumberFormat="0" applyFont="0"/>
    <xf numFmtId="0" fontId="2" fillId="36" borderId="131" applyNumberFormat="0">
      <alignment horizontal="left"/>
    </xf>
    <xf numFmtId="0" fontId="30" fillId="0" borderId="137" applyNumberFormat="0">
      <alignment horizontal="right"/>
    </xf>
    <xf numFmtId="228" fontId="2" fillId="0" borderId="137" applyFont="0" applyFill="0" applyAlignment="0" applyProtection="0"/>
    <xf numFmtId="0" fontId="2" fillId="5" borderId="131" applyNumberFormat="0">
      <alignment horizontal="left"/>
    </xf>
    <xf numFmtId="0" fontId="32" fillId="0" borderId="108">
      <alignment horizontal="left"/>
    </xf>
    <xf numFmtId="0" fontId="2" fillId="5" borderId="131" applyNumberFormat="0" applyFont="0" applyProtection="0">
      <alignment horizontal="left" vertical="center"/>
    </xf>
    <xf numFmtId="0" fontId="2" fillId="5" borderId="134" applyNumberFormat="0"/>
    <xf numFmtId="0" fontId="32" fillId="0" borderId="145">
      <alignment horizontal="left" vertical="center"/>
    </xf>
    <xf numFmtId="0" fontId="100" fillId="13" borderId="125" applyNumberFormat="0" applyAlignment="0" applyProtection="0"/>
    <xf numFmtId="10" fontId="37" fillId="5" borderId="151" applyNumberFormat="0" applyBorder="0" applyAlignment="0" applyProtection="0"/>
    <xf numFmtId="0" fontId="73" fillId="42" borderId="123"/>
    <xf numFmtId="0" fontId="2" fillId="0" borderId="83" applyNumberFormat="0"/>
    <xf numFmtId="10" fontId="37" fillId="5" borderId="123" applyNumberFormat="0" applyBorder="0" applyAlignment="0" applyProtection="0"/>
    <xf numFmtId="0" fontId="2" fillId="5" borderId="132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32" fillId="0" borderId="145">
      <alignment horizontal="left"/>
    </xf>
    <xf numFmtId="0" fontId="79" fillId="33" borderId="126" applyNumberFormat="0"/>
    <xf numFmtId="0" fontId="2" fillId="5" borderId="132" applyNumberFormat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33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0" borderId="140" applyNumberFormat="0" applyFont="0" applyFill="0" applyAlignment="0" applyProtection="0"/>
    <xf numFmtId="0" fontId="2" fillId="5" borderId="132" applyNumberFormat="0" applyProtection="0">
      <alignment horizontal="center" vertical="center"/>
    </xf>
    <xf numFmtId="10" fontId="37" fillId="5" borderId="71" applyNumberFormat="0" applyBorder="0" applyAlignment="0" applyProtection="0"/>
    <xf numFmtId="0" fontId="2" fillId="0" borderId="82" applyNumberFormat="0"/>
    <xf numFmtId="0" fontId="2" fillId="36" borderId="134" applyNumberFormat="0"/>
    <xf numFmtId="10" fontId="37" fillId="5" borderId="151" applyNumberFormat="0" applyBorder="0" applyAlignment="0" applyProtection="0"/>
    <xf numFmtId="0" fontId="2" fillId="36" borderId="132" applyNumberFormat="0">
      <alignment horizontal="center" vertical="center"/>
    </xf>
    <xf numFmtId="0" fontId="32" fillId="0" borderId="70">
      <alignment horizontal="left"/>
    </xf>
    <xf numFmtId="0" fontId="32" fillId="0" borderId="122">
      <alignment horizontal="left"/>
    </xf>
    <xf numFmtId="0" fontId="2" fillId="5" borderId="131" applyNumberFormat="0"/>
    <xf numFmtId="0" fontId="2" fillId="0" borderId="71" applyNumberFormat="0" applyFont="0" applyFill="0" applyProtection="0">
      <alignment horizontal="center"/>
    </xf>
    <xf numFmtId="238" fontId="4" fillId="4" borderId="71" applyFont="0" applyFill="0" applyBorder="0" applyAlignment="0"/>
    <xf numFmtId="10" fontId="37" fillId="5" borderId="75" applyNumberFormat="0" applyBorder="0" applyAlignment="0" applyProtection="0"/>
    <xf numFmtId="0" fontId="32" fillId="0" borderId="61">
      <alignment horizontal="left"/>
    </xf>
    <xf numFmtId="0" fontId="2" fillId="33" borderId="132" applyNumberFormat="0" applyProtection="0">
      <alignment horizontal="center" vertical="center"/>
    </xf>
    <xf numFmtId="0" fontId="2" fillId="5" borderId="98" applyNumberFormat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3" applyNumberFormat="0"/>
    <xf numFmtId="0" fontId="32" fillId="0" borderId="70">
      <alignment horizontal="left"/>
    </xf>
    <xf numFmtId="0" fontId="79" fillId="33" borderId="126" applyNumberFormat="0"/>
    <xf numFmtId="228" fontId="2" fillId="0" borderId="103" applyFont="0" applyFill="0" applyAlignment="0" applyProtection="0"/>
    <xf numFmtId="0" fontId="32" fillId="0" borderId="70">
      <alignment horizontal="left"/>
    </xf>
    <xf numFmtId="0" fontId="2" fillId="0" borderId="82" applyNumberFormat="0"/>
    <xf numFmtId="229" fontId="2" fillId="0" borderId="136" applyFont="0" applyFill="0" applyAlignment="0" applyProtection="0"/>
    <xf numFmtId="0" fontId="2" fillId="33" borderId="118" applyNumberFormat="0" applyProtection="0">
      <alignment horizontal="center" vertical="center"/>
    </xf>
    <xf numFmtId="0" fontId="2" fillId="5" borderId="119" applyNumberFormat="0" applyProtection="0">
      <alignment horizontal="center" vertical="center"/>
    </xf>
    <xf numFmtId="238" fontId="4" fillId="4" borderId="146" applyFont="0" applyFill="0" applyBorder="0" applyAlignment="0"/>
    <xf numFmtId="0" fontId="32" fillId="0" borderId="108">
      <alignment horizontal="left"/>
    </xf>
    <xf numFmtId="10" fontId="37" fillId="5" borderId="146" applyNumberFormat="0" applyBorder="0" applyAlignment="0" applyProtection="0"/>
    <xf numFmtId="0" fontId="2" fillId="0" borderId="124" applyNumberFormat="0" applyFont="0" applyFill="0" applyAlignment="0" applyProtection="0"/>
    <xf numFmtId="0" fontId="2" fillId="5" borderId="133" applyNumberFormat="0"/>
    <xf numFmtId="10" fontId="37" fillId="5" borderId="123" applyNumberFormat="0" applyBorder="0" applyAlignment="0" applyProtection="0"/>
    <xf numFmtId="10" fontId="37" fillId="5" borderId="71" applyNumberFormat="0" applyBorder="0" applyAlignment="0" applyProtection="0"/>
    <xf numFmtId="0" fontId="2" fillId="0" borderId="83" applyNumberFormat="0"/>
    <xf numFmtId="0" fontId="2" fillId="0" borderId="82" applyNumberFormat="0"/>
    <xf numFmtId="0" fontId="32" fillId="0" borderId="150">
      <alignment horizontal="left"/>
    </xf>
    <xf numFmtId="10" fontId="37" fillId="5" borderId="146" applyNumberFormat="0" applyBorder="0" applyAlignment="0" applyProtection="0"/>
    <xf numFmtId="0" fontId="32" fillId="0" borderId="70">
      <alignment horizontal="left"/>
    </xf>
    <xf numFmtId="0" fontId="79" fillId="33" borderId="137" applyNumberFormat="0">
      <alignment horizontal="right"/>
    </xf>
    <xf numFmtId="0" fontId="32" fillId="0" borderId="145">
      <alignment horizontal="left"/>
    </xf>
    <xf numFmtId="10" fontId="37" fillId="29" borderId="62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108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36" borderId="134" applyNumberFormat="0">
      <alignment horizontal="center" vertical="center"/>
    </xf>
    <xf numFmtId="0" fontId="2" fillId="33" borderId="134" applyNumberFormat="0" applyProtection="0">
      <alignment horizontal="center" vertical="center"/>
    </xf>
    <xf numFmtId="10" fontId="37" fillId="29" borderId="146" applyNumberFormat="0" applyBorder="0" applyAlignment="0" applyProtection="0"/>
    <xf numFmtId="0" fontId="32" fillId="0" borderId="145">
      <alignment horizontal="left"/>
    </xf>
    <xf numFmtId="0" fontId="32" fillId="0" borderId="70">
      <alignment horizontal="left"/>
    </xf>
    <xf numFmtId="0" fontId="2" fillId="0" borderId="83" applyNumberFormat="0" applyFont="0" applyFill="0" applyAlignment="0" applyProtection="0"/>
    <xf numFmtId="0" fontId="32" fillId="0" borderId="61">
      <alignment horizontal="left"/>
    </xf>
    <xf numFmtId="10" fontId="37" fillId="5" borderId="71" applyNumberFormat="0" applyBorder="0" applyAlignment="0" applyProtection="0"/>
    <xf numFmtId="10" fontId="37" fillId="5" borderId="146" applyNumberFormat="0" applyBorder="0" applyAlignment="0" applyProtection="0"/>
    <xf numFmtId="238" fontId="4" fillId="4" borderId="71" applyFont="0" applyFill="0" applyBorder="0" applyAlignment="0"/>
    <xf numFmtId="0" fontId="2" fillId="0" borderId="140" applyNumberFormat="0"/>
    <xf numFmtId="10" fontId="37" fillId="5" borderId="146" applyNumberFormat="0" applyBorder="0" applyAlignment="0" applyProtection="0"/>
    <xf numFmtId="0" fontId="2" fillId="33" borderId="119" applyNumberFormat="0" applyProtection="0">
      <alignment horizontal="center" vertical="center"/>
    </xf>
    <xf numFmtId="0" fontId="32" fillId="0" borderId="70">
      <alignment horizontal="left"/>
    </xf>
    <xf numFmtId="0" fontId="32" fillId="0" borderId="150">
      <alignment horizontal="left"/>
    </xf>
    <xf numFmtId="0" fontId="2" fillId="5" borderId="99" applyNumberFormat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2" fillId="36" borderId="133" applyNumberFormat="0">
      <alignment horizontal="center" vertical="center"/>
    </xf>
    <xf numFmtId="0" fontId="2" fillId="0" borderId="83" applyNumberFormat="0" applyFont="0" applyFill="0" applyAlignment="0" applyProtection="0"/>
    <xf numFmtId="10" fontId="37" fillId="5" borderId="123" applyNumberFormat="0" applyBorder="0" applyAlignment="0" applyProtection="0"/>
    <xf numFmtId="0" fontId="2" fillId="5" borderId="97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10" fontId="37" fillId="5" borderId="123" applyNumberFormat="0" applyBorder="0" applyAlignment="0" applyProtection="0"/>
    <xf numFmtId="0" fontId="32" fillId="0" borderId="70">
      <alignment horizontal="left"/>
    </xf>
    <xf numFmtId="0" fontId="2" fillId="0" borderId="83" applyNumberFormat="0" applyFont="0" applyFill="0" applyAlignment="0" applyProtection="0"/>
    <xf numFmtId="0" fontId="2" fillId="33" borderId="131" applyNumberFormat="0" applyFont="0"/>
    <xf numFmtId="0" fontId="2" fillId="0" borderId="71" applyNumberFormat="0">
      <alignment horizontal="center"/>
    </xf>
    <xf numFmtId="0" fontId="2" fillId="5" borderId="131" applyNumberFormat="0" applyFont="0" applyProtection="0">
      <alignment horizontal="left" vertical="center"/>
    </xf>
    <xf numFmtId="0" fontId="2" fillId="36" borderId="134" applyNumberFormat="0"/>
    <xf numFmtId="10" fontId="37" fillId="5" borderId="71" applyNumberFormat="0" applyBorder="0" applyAlignment="0" applyProtection="0"/>
    <xf numFmtId="0" fontId="27" fillId="0" borderId="1" applyNumberFormat="0" applyFont="0" applyFill="0" applyAlignment="0" applyProtection="0"/>
    <xf numFmtId="10" fontId="37" fillId="5" borderId="62" applyNumberFormat="0" applyBorder="0" applyAlignment="0" applyProtection="0"/>
    <xf numFmtId="10" fontId="37" fillId="5" borderId="151" applyNumberFormat="0" applyBorder="0" applyAlignment="0" applyProtection="0"/>
    <xf numFmtId="224" fontId="52" fillId="0" borderId="1" applyBorder="0"/>
    <xf numFmtId="0" fontId="44" fillId="0" borderId="1">
      <alignment horizontal="center"/>
    </xf>
    <xf numFmtId="0" fontId="32" fillId="0" borderId="70">
      <alignment horizontal="left"/>
    </xf>
    <xf numFmtId="0" fontId="2" fillId="5" borderId="132" applyNumberFormat="0"/>
    <xf numFmtId="0" fontId="2" fillId="0" borderId="138" applyNumberFormat="0"/>
    <xf numFmtId="187" fontId="3" fillId="0" borderId="84" applyNumberFormat="0" applyFont="0" applyAlignment="0" applyProtection="0"/>
    <xf numFmtId="0" fontId="2" fillId="0" borderId="83" applyNumberFormat="0"/>
    <xf numFmtId="0" fontId="73" fillId="0" borderId="81"/>
    <xf numFmtId="10" fontId="37" fillId="5" borderId="123" applyNumberFormat="0" applyBorder="0" applyAlignment="0" applyProtection="0"/>
    <xf numFmtId="0" fontId="2" fillId="0" borderId="82" applyNumberFormat="0"/>
    <xf numFmtId="0" fontId="2" fillId="0" borderId="83" applyNumberFormat="0"/>
    <xf numFmtId="0" fontId="2" fillId="0" borderId="82" applyNumberFormat="0"/>
    <xf numFmtId="0" fontId="2" fillId="5" borderId="132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32" fillId="0" borderId="150">
      <alignment horizontal="left"/>
    </xf>
    <xf numFmtId="0" fontId="2" fillId="0" borderId="83" applyNumberFormat="0" applyFont="0" applyFill="0" applyAlignment="0" applyProtection="0"/>
    <xf numFmtId="0" fontId="2" fillId="36" borderId="132" applyNumberFormat="0"/>
    <xf numFmtId="0" fontId="2" fillId="0" borderId="83" applyNumberFormat="0"/>
    <xf numFmtId="238" fontId="4" fillId="4" borderId="146" applyFont="0" applyFill="0" applyBorder="0" applyAlignment="0"/>
    <xf numFmtId="0" fontId="2" fillId="0" borderId="82" applyNumberFormat="0"/>
    <xf numFmtId="0" fontId="2" fillId="0" borderId="82" applyNumberFormat="0" applyFont="0" applyFill="0" applyAlignment="0" applyProtection="0"/>
    <xf numFmtId="0" fontId="2" fillId="0" borderId="139" applyNumberFormat="0"/>
    <xf numFmtId="0" fontId="2" fillId="5" borderId="132" applyNumberFormat="0" applyFont="0"/>
    <xf numFmtId="10" fontId="37" fillId="5" borderId="146" applyNumberFormat="0" applyBorder="0" applyAlignment="0" applyProtection="0"/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5" borderId="133" applyNumberFormat="0" applyProtection="0">
      <alignment horizontal="center" vertical="center"/>
    </xf>
    <xf numFmtId="187" fontId="3" fillId="0" borderId="84" applyNumberFormat="0" applyFont="0" applyAlignment="0" applyProtection="0"/>
    <xf numFmtId="0" fontId="2" fillId="36" borderId="132" applyNumberFormat="0"/>
    <xf numFmtId="0" fontId="79" fillId="33" borderId="136" applyNumberFormat="0">
      <alignment horizontal="right"/>
    </xf>
    <xf numFmtId="0" fontId="2" fillId="33" borderId="133" applyNumberFormat="0" applyFont="0"/>
    <xf numFmtId="0" fontId="32" fillId="0" borderId="108">
      <alignment horizontal="left"/>
    </xf>
    <xf numFmtId="230" fontId="2" fillId="0" borderId="137"/>
    <xf numFmtId="229" fontId="2" fillId="0" borderId="135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0" fontId="2" fillId="0" borderId="82" applyNumberFormat="0"/>
    <xf numFmtId="0" fontId="2" fillId="5" borderId="133" applyNumberFormat="0" applyProtection="0">
      <alignment horizontal="center" vertical="center"/>
    </xf>
    <xf numFmtId="0" fontId="2" fillId="0" borderId="139" applyNumberFormat="0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0" fontId="32" fillId="0" borderId="122">
      <alignment horizontal="left"/>
    </xf>
    <xf numFmtId="0" fontId="105" fillId="0" borderId="141" applyNumberFormat="0" applyFill="0" applyAlignment="0" applyProtection="0"/>
    <xf numFmtId="0" fontId="2" fillId="5" borderId="131" applyNumberFormat="0"/>
    <xf numFmtId="0" fontId="2" fillId="5" borderId="132" applyNumberFormat="0" applyProtection="0">
      <alignment horizontal="center" vertical="center"/>
    </xf>
    <xf numFmtId="0" fontId="32" fillId="0" borderId="145">
      <alignment horizontal="left"/>
    </xf>
    <xf numFmtId="0" fontId="32" fillId="0" borderId="122">
      <alignment horizontal="left"/>
    </xf>
    <xf numFmtId="0" fontId="2" fillId="5" borderId="133" applyNumberFormat="0"/>
    <xf numFmtId="10" fontId="37" fillId="5" borderId="110" applyNumberFormat="0" applyBorder="0" applyAlignment="0" applyProtection="0"/>
    <xf numFmtId="10" fontId="37" fillId="5" borderId="151" applyNumberFormat="0" applyBorder="0" applyAlignment="0" applyProtection="0"/>
    <xf numFmtId="0" fontId="2" fillId="5" borderId="131" applyNumberFormat="0">
      <alignment horizontal="left"/>
    </xf>
    <xf numFmtId="10" fontId="37" fillId="5" borderId="146" applyNumberFormat="0" applyBorder="0" applyAlignment="0" applyProtection="0"/>
    <xf numFmtId="0" fontId="2" fillId="5" borderId="134" applyNumberFormat="0"/>
    <xf numFmtId="0" fontId="2" fillId="33" borderId="133" applyNumberFormat="0" applyProtection="0">
      <alignment horizontal="center" vertical="center"/>
    </xf>
    <xf numFmtId="0" fontId="2" fillId="0" borderId="139" applyNumberFormat="0" applyFont="0" applyFill="0" applyAlignment="0" applyProtection="0"/>
    <xf numFmtId="0" fontId="103" fillId="27" borderId="115" applyNumberFormat="0" applyAlignment="0" applyProtection="0"/>
    <xf numFmtId="230" fontId="2" fillId="0" borderId="135" applyFill="0" applyAlignment="0" applyProtection="0"/>
    <xf numFmtId="0" fontId="2" fillId="5" borderId="131" applyNumberFormat="0">
      <alignment horizontal="left"/>
    </xf>
    <xf numFmtId="0" fontId="73" fillId="0" borderId="81"/>
    <xf numFmtId="0" fontId="2" fillId="33" borderId="134" applyNumberFormat="0" applyProtection="0">
      <alignment horizontal="center" vertical="center"/>
    </xf>
    <xf numFmtId="0" fontId="32" fillId="0" borderId="145">
      <alignment horizontal="left"/>
    </xf>
    <xf numFmtId="230" fontId="2" fillId="0" borderId="137"/>
    <xf numFmtId="10" fontId="37" fillId="5" borderId="110" applyNumberFormat="0" applyBorder="0" applyAlignment="0" applyProtection="0"/>
    <xf numFmtId="10" fontId="37" fillId="29" borderId="110" applyNumberFormat="0" applyBorder="0" applyAlignment="0" applyProtection="0"/>
    <xf numFmtId="0" fontId="32" fillId="0" borderId="150">
      <alignment horizontal="left" vertical="center"/>
    </xf>
    <xf numFmtId="230" fontId="2" fillId="0" borderId="135" applyFill="0" applyAlignment="0" applyProtection="0"/>
    <xf numFmtId="0" fontId="2" fillId="5" borderId="133" applyNumberFormat="0">
      <alignment horizontal="center" vertic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82" applyNumberFormat="0" applyFont="0" applyFill="0" applyAlignment="0" applyProtection="0"/>
    <xf numFmtId="0" fontId="2" fillId="0" borderId="83" applyNumberFormat="0"/>
    <xf numFmtId="10" fontId="37" fillId="29" borderId="146" applyNumberFormat="0" applyBorder="0" applyAlignment="0" applyProtection="0"/>
    <xf numFmtId="0" fontId="2" fillId="0" borderId="83" applyNumberFormat="0"/>
    <xf numFmtId="0" fontId="2" fillId="5" borderId="132" applyNumberFormat="0" applyProtection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/>
    <xf numFmtId="0" fontId="2" fillId="33" borderId="131" applyNumberFormat="0" applyFont="0"/>
    <xf numFmtId="0" fontId="2" fillId="5" borderId="133" applyNumberFormat="0">
      <alignment horizontal="center" vertical="center"/>
    </xf>
    <xf numFmtId="0" fontId="2" fillId="36" borderId="131" applyNumberFormat="0">
      <alignment horizontal="left" vertical="center"/>
    </xf>
    <xf numFmtId="0" fontId="2" fillId="5" borderId="134" applyNumberFormat="0"/>
    <xf numFmtId="0" fontId="32" fillId="0" borderId="74">
      <alignment horizontal="left"/>
    </xf>
    <xf numFmtId="0" fontId="79" fillId="33" borderId="126" applyNumberFormat="0" applyAlignment="0" applyProtection="0"/>
    <xf numFmtId="0" fontId="2" fillId="36" borderId="133" applyNumberFormat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33" borderId="133" applyNumberFormat="0" applyFont="0"/>
    <xf numFmtId="10" fontId="37" fillId="5" borderId="110" applyNumberFormat="0" applyBorder="0" applyAlignment="0" applyProtection="0"/>
    <xf numFmtId="0" fontId="32" fillId="0" borderId="145">
      <alignment horizontal="left"/>
    </xf>
    <xf numFmtId="0" fontId="2" fillId="33" borderId="118" applyNumberFormat="0" applyFont="0"/>
    <xf numFmtId="0" fontId="2" fillId="0" borderId="123" applyNumberFormat="0" applyFont="0" applyFill="0" applyProtection="0">
      <alignment horizontal="center"/>
    </xf>
    <xf numFmtId="10" fontId="37" fillId="5" borderId="123" applyNumberFormat="0" applyBorder="0" applyAlignment="0" applyProtection="0"/>
    <xf numFmtId="0" fontId="32" fillId="0" borderId="145">
      <alignment horizontal="left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0" borderId="110" applyNumberFormat="0">
      <alignment horizontal="center"/>
    </xf>
    <xf numFmtId="10" fontId="37" fillId="5" borderId="151" applyNumberFormat="0" applyBorder="0" applyAlignment="0" applyProtection="0"/>
    <xf numFmtId="0" fontId="32" fillId="0" borderId="108">
      <alignment horizontal="left"/>
    </xf>
    <xf numFmtId="0" fontId="2" fillId="5" borderId="133" applyNumberFormat="0">
      <alignment horizontal="center" vertical="center"/>
    </xf>
    <xf numFmtId="0" fontId="105" fillId="0" borderId="141" applyNumberFormat="0" applyFill="0" applyAlignment="0" applyProtection="0"/>
    <xf numFmtId="0" fontId="2" fillId="0" borderId="1" applyNumberFormat="0" applyFont="0" applyFill="0" applyAlignment="0" applyProtection="0"/>
    <xf numFmtId="229" fontId="2" fillId="0" borderId="101"/>
    <xf numFmtId="230" fontId="2" fillId="0" borderId="137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36" borderId="131" applyNumberFormat="0">
      <alignment horizontal="left" vertical="center"/>
    </xf>
    <xf numFmtId="0" fontId="2" fillId="5" borderId="131" applyNumberFormat="0" applyFont="0"/>
    <xf numFmtId="0" fontId="2" fillId="33" borderId="132" applyNumberFormat="0" applyProtection="0">
      <alignment horizontal="center" vertical="center"/>
    </xf>
    <xf numFmtId="0" fontId="2" fillId="5" borderId="132" applyNumberFormat="0">
      <alignment horizontal="center" vertical="center"/>
    </xf>
    <xf numFmtId="0" fontId="100" fillId="13" borderId="125" applyNumberFormat="0" applyAlignment="0" applyProtection="0"/>
    <xf numFmtId="0" fontId="2" fillId="5" borderId="133" applyNumberFormat="0">
      <alignment horizontal="center" vertical="center"/>
    </xf>
    <xf numFmtId="0" fontId="32" fillId="0" borderId="150">
      <alignment horizontal="left"/>
    </xf>
    <xf numFmtId="229" fontId="2" fillId="0" borderId="103"/>
    <xf numFmtId="0" fontId="79" fillId="33" borderId="126" applyNumberFormat="0"/>
    <xf numFmtId="0" fontId="32" fillId="0" borderId="145">
      <alignment horizontal="left"/>
    </xf>
    <xf numFmtId="0" fontId="2" fillId="35" borderId="134" applyNumberFormat="0" applyFont="0" applyProtection="0">
      <alignment horizontal="center" vertical="center"/>
    </xf>
    <xf numFmtId="0" fontId="32" fillId="0" borderId="70">
      <alignment horizontal="left"/>
    </xf>
    <xf numFmtId="0" fontId="2" fillId="5" borderId="132" applyNumberFormat="0" applyFont="0"/>
    <xf numFmtId="0" fontId="32" fillId="0" borderId="108">
      <alignment horizontal="left"/>
    </xf>
    <xf numFmtId="0" fontId="79" fillId="33" borderId="135" applyNumberFormat="0" applyProtection="0">
      <alignment horizontal="right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27" fillId="0" borderId="1" applyNumberFormat="0" applyFont="0" applyFill="0" applyAlignment="0" applyProtection="0"/>
    <xf numFmtId="0" fontId="2" fillId="0" borderId="82" applyNumberFormat="0" applyFont="0" applyFill="0" applyAlignment="0" applyProtection="0"/>
    <xf numFmtId="0" fontId="32" fillId="0" borderId="108">
      <alignment horizontal="left"/>
    </xf>
    <xf numFmtId="0" fontId="93" fillId="27" borderId="125" applyNumberFormat="0" applyAlignment="0" applyProtection="0"/>
    <xf numFmtId="224" fontId="52" fillId="0" borderId="1" applyBorder="0"/>
    <xf numFmtId="0" fontId="2" fillId="0" borderId="83" applyNumberFormat="0" applyFont="0" applyFill="0" applyAlignment="0" applyProtection="0"/>
    <xf numFmtId="187" fontId="3" fillId="0" borderId="84" applyNumberFormat="0" applyFont="0" applyAlignment="0" applyProtection="0"/>
    <xf numFmtId="0" fontId="2" fillId="0" borderId="83" applyNumberFormat="0" applyFont="0" applyFill="0" applyAlignment="0" applyProtection="0"/>
    <xf numFmtId="0" fontId="2" fillId="5" borderId="132" applyNumberFormat="0"/>
    <xf numFmtId="0" fontId="2" fillId="36" borderId="97" applyNumberFormat="0">
      <alignment horizontal="left"/>
    </xf>
    <xf numFmtId="0" fontId="2" fillId="0" borderId="82" applyNumberFormat="0"/>
    <xf numFmtId="0" fontId="2" fillId="0" borderId="82" applyNumberFormat="0" applyFont="0" applyFill="0" applyAlignment="0" applyProtection="0"/>
    <xf numFmtId="0" fontId="2" fillId="0" borderId="82" applyNumberFormat="0"/>
    <xf numFmtId="10" fontId="37" fillId="5" borderId="146" applyNumberFormat="0" applyBorder="0" applyAlignment="0" applyProtection="0"/>
    <xf numFmtId="0" fontId="105" fillId="0" borderId="107" applyNumberFormat="0" applyFill="0" applyAlignment="0" applyProtection="0"/>
    <xf numFmtId="10" fontId="37" fillId="5" borderId="123" applyNumberFormat="0" applyBorder="0" applyAlignment="0" applyProtection="0"/>
    <xf numFmtId="0" fontId="2" fillId="36" borderId="132" applyNumberFormat="0"/>
    <xf numFmtId="0" fontId="2" fillId="5" borderId="132" applyNumberFormat="0"/>
    <xf numFmtId="0" fontId="79" fillId="33" borderId="92" applyNumberFormat="0"/>
    <xf numFmtId="0" fontId="2" fillId="36" borderId="119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35" borderId="134" applyNumberFormat="0" applyFont="0" applyProtection="0">
      <alignment horizontal="center" vertical="center"/>
    </xf>
    <xf numFmtId="10" fontId="37" fillId="5" borderId="146" applyNumberFormat="0" applyBorder="0" applyAlignment="0" applyProtection="0"/>
    <xf numFmtId="0" fontId="73" fillId="42" borderId="146"/>
    <xf numFmtId="187" fontId="3" fillId="0" borderId="84" applyNumberFormat="0" applyFont="0" applyAlignment="0" applyProtection="0"/>
    <xf numFmtId="0" fontId="2" fillId="0" borderId="82" applyNumberFormat="0"/>
    <xf numFmtId="0" fontId="2" fillId="5" borderId="134" applyNumberFormat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230" fontId="2" fillId="0" borderId="135"/>
    <xf numFmtId="0" fontId="2" fillId="0" borderId="82" applyNumberFormat="0"/>
    <xf numFmtId="0" fontId="2" fillId="0" borderId="104" applyNumberFormat="0" applyFont="0" applyFill="0" applyAlignment="0" applyProtection="0"/>
    <xf numFmtId="0" fontId="2" fillId="33" borderId="134" applyNumberFormat="0" applyProtection="0">
      <alignment horizontal="center" vertical="center"/>
    </xf>
    <xf numFmtId="0" fontId="2" fillId="0" borderId="83" applyNumberFormat="0" applyFont="0" applyFill="0" applyAlignment="0" applyProtection="0"/>
    <xf numFmtId="0" fontId="32" fillId="0" borderId="145">
      <alignment horizontal="left"/>
    </xf>
    <xf numFmtId="230" fontId="2" fillId="0" borderId="135" applyFill="0" applyAlignment="0" applyProtection="0"/>
    <xf numFmtId="0" fontId="32" fillId="0" borderId="108">
      <alignment horizontal="left" vertical="center"/>
    </xf>
    <xf numFmtId="187" fontId="3" fillId="0" borderId="84" applyNumberFormat="0" applyFont="0" applyAlignment="0" applyProtection="0"/>
    <xf numFmtId="0" fontId="2" fillId="36" borderId="133" applyNumberFormat="0"/>
    <xf numFmtId="0" fontId="2" fillId="5" borderId="132" applyNumberFormat="0">
      <alignment horizontal="center" vertical="center"/>
    </xf>
    <xf numFmtId="0" fontId="2" fillId="33" borderId="132" applyNumberFormat="0" applyProtection="0">
      <alignment horizontal="center" vertical="center"/>
    </xf>
    <xf numFmtId="230" fontId="2" fillId="0" borderId="137" applyFont="0" applyFill="0" applyAlignment="0" applyProtection="0"/>
    <xf numFmtId="10" fontId="37" fillId="5" borderId="146" applyNumberFormat="0" applyBorder="0" applyAlignment="0" applyProtection="0"/>
    <xf numFmtId="229" fontId="2" fillId="0" borderId="137" applyFont="0" applyFill="0" applyAlignment="0" applyProtection="0"/>
    <xf numFmtId="0" fontId="2" fillId="5" borderId="131" applyNumberFormat="0">
      <alignment horizontal="left" vertical="center"/>
    </xf>
    <xf numFmtId="230" fontId="2" fillId="0" borderId="135" applyFill="0" applyAlignment="0" applyProtection="0"/>
    <xf numFmtId="0" fontId="2" fillId="36" borderId="133" applyNumberFormat="0"/>
    <xf numFmtId="0" fontId="2" fillId="35" borderId="134" applyNumberFormat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6" borderId="134" applyNumberFormat="0"/>
    <xf numFmtId="10" fontId="37" fillId="5" borderId="146" applyNumberFormat="0" applyBorder="0" applyAlignment="0" applyProtection="0"/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0" fontId="2" fillId="5" borderId="118" applyNumberFormat="0"/>
    <xf numFmtId="0" fontId="32" fillId="0" borderId="150">
      <alignment horizontal="left" vertical="center"/>
    </xf>
    <xf numFmtId="0" fontId="73" fillId="42" borderId="123"/>
    <xf numFmtId="0" fontId="103" fillId="27" borderId="127" applyNumberFormat="0" applyAlignment="0" applyProtection="0"/>
    <xf numFmtId="229" fontId="2" fillId="0" borderId="136"/>
    <xf numFmtId="0" fontId="2" fillId="33" borderId="131" applyNumberFormat="0" applyFont="0" applyProtection="0">
      <alignment horizontal="left" vertical="center"/>
    </xf>
    <xf numFmtId="0" fontId="2" fillId="33" borderId="134" applyNumberFormat="0" applyProtection="0">
      <alignment horizontal="center" vertical="center"/>
    </xf>
    <xf numFmtId="0" fontId="2" fillId="36" borderId="133" applyNumberFormat="0"/>
    <xf numFmtId="0" fontId="2" fillId="5" borderId="133" applyNumberFormat="0"/>
    <xf numFmtId="0" fontId="2" fillId="0" borderId="1" applyNumberFormat="0" applyFont="0" applyFill="0" applyAlignment="0" applyProtection="0"/>
    <xf numFmtId="0" fontId="2" fillId="5" borderId="133" applyNumberFormat="0" applyProtection="0">
      <alignment horizontal="center" vertical="center"/>
    </xf>
    <xf numFmtId="0" fontId="2" fillId="35" borderId="134" applyNumberFormat="0">
      <alignment horizontal="center" vertical="center"/>
    </xf>
    <xf numFmtId="0" fontId="2" fillId="33" borderId="100" applyNumberFormat="0" applyProtection="0">
      <alignment horizontal="center" vertical="center"/>
    </xf>
    <xf numFmtId="0" fontId="32" fillId="0" borderId="145">
      <alignment horizontal="left"/>
    </xf>
    <xf numFmtId="10" fontId="37" fillId="5" borderId="71" applyNumberFormat="0" applyBorder="0" applyAlignment="0" applyProtection="0"/>
    <xf numFmtId="229" fontId="2" fillId="0" borderId="102"/>
    <xf numFmtId="187" fontId="3" fillId="0" borderId="84" applyNumberFormat="0" applyFont="0" applyAlignment="0" applyProtection="0"/>
    <xf numFmtId="0" fontId="2" fillId="0" borderId="139" applyNumberFormat="0"/>
    <xf numFmtId="0" fontId="2" fillId="0" borderId="69" applyNumberFormat="0" applyFont="0" applyFill="0" applyAlignment="0" applyProtection="0"/>
    <xf numFmtId="10" fontId="37" fillId="29" borderId="71" applyNumberFormat="0" applyBorder="0" applyAlignment="0" applyProtection="0"/>
    <xf numFmtId="0" fontId="32" fillId="0" borderId="150">
      <alignment horizontal="left"/>
    </xf>
    <xf numFmtId="10" fontId="37" fillId="5" borderId="110" applyNumberFormat="0" applyBorder="0" applyAlignment="0" applyProtection="0"/>
    <xf numFmtId="0" fontId="2" fillId="36" borderId="134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35" borderId="134" applyNumberFormat="0">
      <alignment horizontal="center" vertical="center"/>
    </xf>
    <xf numFmtId="0" fontId="2" fillId="5" borderId="134" applyNumberFormat="0"/>
    <xf numFmtId="10" fontId="37" fillId="5" borderId="146" applyNumberFormat="0" applyBorder="0" applyAlignment="0" applyProtection="0"/>
    <xf numFmtId="0" fontId="2" fillId="0" borderId="83" applyNumberFormat="0" applyFont="0" applyFill="0" applyAlignment="0" applyProtection="0"/>
    <xf numFmtId="0" fontId="2" fillId="0" borderId="83" applyNumberFormat="0" applyFont="0" applyFill="0" applyAlignment="0" applyProtection="0"/>
    <xf numFmtId="0" fontId="32" fillId="0" borderId="122">
      <alignment horizontal="left"/>
    </xf>
    <xf numFmtId="0" fontId="79" fillId="33" borderId="137" applyNumberFormat="0">
      <alignment horizontal="right"/>
    </xf>
    <xf numFmtId="0" fontId="2" fillId="33" borderId="120" applyNumberFormat="0" applyProtection="0">
      <alignment horizontal="center" vertical="center"/>
    </xf>
    <xf numFmtId="0" fontId="2" fillId="0" borderId="138" applyNumberFormat="0" applyFont="0" applyFill="0" applyAlignment="0" applyProtection="0"/>
    <xf numFmtId="0" fontId="2" fillId="5" borderId="133" applyNumberFormat="0">
      <alignment horizontal="center" vertical="center"/>
    </xf>
    <xf numFmtId="238" fontId="4" fillId="4" borderId="146" applyFont="0" applyFill="0" applyBorder="0" applyAlignment="0"/>
    <xf numFmtId="0" fontId="32" fillId="0" borderId="61">
      <alignment horizontal="left"/>
    </xf>
    <xf numFmtId="0" fontId="73" fillId="42" borderId="146"/>
    <xf numFmtId="0" fontId="2" fillId="0" borderId="83" applyNumberFormat="0"/>
    <xf numFmtId="0" fontId="32" fillId="0" borderId="145">
      <alignment horizontal="left"/>
    </xf>
    <xf numFmtId="0" fontId="2" fillId="0" borderId="138" applyNumberFormat="0" applyFont="0" applyFill="0" applyAlignment="0" applyProtection="0"/>
    <xf numFmtId="0" fontId="2" fillId="0" borderId="75" applyNumberFormat="0">
      <alignment horizontal="center"/>
    </xf>
    <xf numFmtId="0" fontId="32" fillId="0" borderId="122">
      <alignment horizontal="left"/>
    </xf>
    <xf numFmtId="0" fontId="2" fillId="0" borderId="82" applyNumberFormat="0"/>
    <xf numFmtId="0" fontId="2" fillId="5" borderId="133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0" borderId="138" applyNumberFormat="0"/>
    <xf numFmtId="0" fontId="32" fillId="0" borderId="145">
      <alignment horizontal="left" vertical="center"/>
    </xf>
    <xf numFmtId="0" fontId="2" fillId="33" borderId="134" applyNumberFormat="0" applyProtection="0">
      <alignment horizontal="center" vertical="center"/>
    </xf>
    <xf numFmtId="0" fontId="79" fillId="33" borderId="126" applyNumberFormat="0"/>
    <xf numFmtId="10" fontId="37" fillId="5" borderId="151" applyNumberFormat="0" applyBorder="0" applyAlignment="0" applyProtection="0"/>
    <xf numFmtId="10" fontId="37" fillId="5" borderId="123" applyNumberFormat="0" applyBorder="0" applyAlignment="0" applyProtection="0"/>
    <xf numFmtId="0" fontId="79" fillId="33" borderId="126" applyNumberFormat="0"/>
    <xf numFmtId="0" fontId="105" fillId="0" borderId="107" applyNumberFormat="0" applyFill="0" applyAlignment="0" applyProtection="0"/>
    <xf numFmtId="0" fontId="73" fillId="42" borderId="123"/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0" fontId="2" fillId="0" borderId="82" applyNumberFormat="0"/>
    <xf numFmtId="0" fontId="30" fillId="0" borderId="136" applyNumberFormat="0">
      <alignment horizontal="right"/>
    </xf>
    <xf numFmtId="0" fontId="2" fillId="0" borderId="146" applyNumberFormat="0">
      <alignment horizontal="center"/>
    </xf>
    <xf numFmtId="238" fontId="4" fillId="4" borderId="123" applyFont="0" applyFill="0" applyBorder="0" applyAlignment="0"/>
    <xf numFmtId="0" fontId="32" fillId="0" borderId="145">
      <alignment horizontal="left"/>
    </xf>
    <xf numFmtId="10" fontId="37" fillId="5" borderId="75" applyNumberFormat="0" applyBorder="0" applyAlignment="0" applyProtection="0"/>
    <xf numFmtId="0" fontId="2" fillId="0" borderId="82" applyNumberFormat="0" applyFont="0" applyFill="0" applyAlignment="0" applyProtection="0"/>
    <xf numFmtId="238" fontId="4" fillId="4" borderId="151" applyFont="0" applyFill="0" applyBorder="0" applyAlignment="0"/>
    <xf numFmtId="0" fontId="32" fillId="0" borderId="74">
      <alignment horizontal="left"/>
    </xf>
    <xf numFmtId="0" fontId="2" fillId="5" borderId="118" applyNumberFormat="0"/>
    <xf numFmtId="10" fontId="37" fillId="5" borderId="71" applyNumberFormat="0" applyBorder="0" applyAlignment="0" applyProtection="0"/>
    <xf numFmtId="0" fontId="2" fillId="0" borderId="82" applyNumberFormat="0"/>
    <xf numFmtId="0" fontId="2" fillId="33" borderId="132" applyNumberFormat="0" applyProtection="0">
      <alignment horizontal="center" vertical="center"/>
    </xf>
    <xf numFmtId="187" fontId="3" fillId="0" borderId="84" applyNumberFormat="0" applyFont="0" applyAlignment="0" applyProtection="0"/>
    <xf numFmtId="0" fontId="32" fillId="0" borderId="70">
      <alignment horizontal="left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187" fontId="3" fillId="0" borderId="84" applyNumberFormat="0" applyFont="0" applyAlignment="0" applyProtection="0"/>
    <xf numFmtId="0" fontId="2" fillId="5" borderId="133" applyNumberFormat="0"/>
    <xf numFmtId="0" fontId="2" fillId="36" borderId="100" applyNumberFormat="0"/>
    <xf numFmtId="0" fontId="32" fillId="0" borderId="150">
      <alignment horizontal="left"/>
    </xf>
    <xf numFmtId="0" fontId="27" fillId="0" borderId="1" applyNumberFormat="0" applyFont="0" applyFill="0" applyAlignment="0" applyProtection="0"/>
    <xf numFmtId="224" fontId="52" fillId="0" borderId="1" applyBorder="0"/>
    <xf numFmtId="0" fontId="73" fillId="0" borderId="81"/>
    <xf numFmtId="0" fontId="2" fillId="0" borderId="82" applyNumberFormat="0"/>
    <xf numFmtId="0" fontId="2" fillId="33" borderId="131" applyNumberFormat="0" applyFont="0" applyProtection="0">
      <alignment horizontal="left" vertical="center"/>
    </xf>
    <xf numFmtId="0" fontId="2" fillId="36" borderId="133" applyNumberFormat="0"/>
    <xf numFmtId="0" fontId="2" fillId="5" borderId="119" applyNumberFormat="0" applyFont="0"/>
    <xf numFmtId="0" fontId="2" fillId="0" borderId="82" applyNumberFormat="0"/>
    <xf numFmtId="0" fontId="2" fillId="0" borderId="1" applyNumberFormat="0" applyFont="0" applyFill="0" applyAlignment="0" applyProtection="0"/>
    <xf numFmtId="10" fontId="37" fillId="5" borderId="75" applyNumberFormat="0" applyBorder="0" applyAlignment="0" applyProtection="0"/>
    <xf numFmtId="0" fontId="93" fillId="27" borderId="113" applyNumberFormat="0" applyAlignment="0" applyProtection="0"/>
    <xf numFmtId="0" fontId="2" fillId="0" borderId="138" applyNumberFormat="0" applyFont="0" applyFill="0" applyAlignment="0" applyProtection="0"/>
    <xf numFmtId="0" fontId="2" fillId="5" borderId="131" applyNumberFormat="0">
      <alignment horizontal="left" vertical="center"/>
    </xf>
    <xf numFmtId="10" fontId="37" fillId="5" borderId="151" applyNumberFormat="0" applyBorder="0" applyAlignment="0" applyProtection="0"/>
    <xf numFmtId="0" fontId="32" fillId="0" borderId="122">
      <alignment horizontal="left"/>
    </xf>
    <xf numFmtId="230" fontId="2" fillId="0" borderId="135"/>
    <xf numFmtId="0" fontId="2" fillId="5" borderId="131" applyNumberFormat="0" applyFont="0" applyProtection="0">
      <alignment horizontal="left" vertical="center"/>
    </xf>
    <xf numFmtId="0" fontId="2" fillId="33" borderId="132" applyNumberFormat="0" applyFont="0"/>
    <xf numFmtId="0" fontId="2" fillId="33" borderId="134" applyNumberFormat="0" applyProtection="0">
      <alignment horizontal="center" vertical="center"/>
    </xf>
    <xf numFmtId="0" fontId="2" fillId="5" borderId="134" applyNumberFormat="0">
      <alignment horizontal="center" vertical="center"/>
    </xf>
    <xf numFmtId="0" fontId="2" fillId="5" borderId="132" applyNumberFormat="0" applyFont="0"/>
    <xf numFmtId="0" fontId="2" fillId="5" borderId="133" applyNumberForma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36" borderId="131" applyNumberFormat="0">
      <alignment horizontal="left" vertical="center"/>
    </xf>
    <xf numFmtId="0" fontId="32" fillId="0" borderId="150">
      <alignment horizontal="left"/>
    </xf>
    <xf numFmtId="0" fontId="2" fillId="0" borderId="71" applyNumberFormat="0" applyFont="0" applyFill="0" applyProtection="0">
      <alignment horizontal="center"/>
    </xf>
    <xf numFmtId="0" fontId="73" fillId="42" borderId="71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73" fillId="42" borderId="71"/>
    <xf numFmtId="10" fontId="37" fillId="29" borderId="151" applyNumberFormat="0" applyBorder="0" applyAlignment="0" applyProtection="0"/>
    <xf numFmtId="0" fontId="2" fillId="33" borderId="117" applyNumberFormat="0" applyFont="0" applyProtection="0">
      <alignment horizontal="left" vertical="center"/>
    </xf>
    <xf numFmtId="230" fontId="2" fillId="0" borderId="136" applyFont="0" applyFill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 vertical="center"/>
    </xf>
    <xf numFmtId="0" fontId="2" fillId="0" borderId="138" applyNumberForma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5" borderId="132" applyNumberFormat="0" applyFont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2" fillId="33" borderId="133" applyNumberFormat="0" applyFont="0"/>
    <xf numFmtId="0" fontId="32" fillId="0" borderId="145">
      <alignment horizontal="left"/>
    </xf>
    <xf numFmtId="0" fontId="2" fillId="5" borderId="132" applyNumberFormat="0" applyFont="0"/>
    <xf numFmtId="0" fontId="2" fillId="0" borderId="140" applyNumberFormat="0" applyFont="0" applyFill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5" borderId="134" applyNumberFormat="0">
      <alignment horizontal="center" vertic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2" fillId="0" borderId="83" applyNumberFormat="0"/>
    <xf numFmtId="0" fontId="2" fillId="0" borderId="82" applyNumberFormat="0"/>
    <xf numFmtId="0" fontId="2" fillId="36" borderId="133" applyNumberFormat="0">
      <alignment horizontal="center" vertical="center"/>
    </xf>
    <xf numFmtId="0" fontId="32" fillId="0" borderId="122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0" fillId="0" borderId="135" applyNumberFormat="0">
      <alignment horizontal="right"/>
    </xf>
    <xf numFmtId="0" fontId="2" fillId="5" borderId="131" applyNumberFormat="0" applyFont="0" applyProtection="0">
      <alignment horizontal="left" vertical="center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146" applyNumberFormat="0" applyBorder="0" applyAlignment="0" applyProtection="0"/>
    <xf numFmtId="10" fontId="37" fillId="5" borderId="151" applyNumberFormat="0" applyBorder="0" applyAlignment="0" applyProtection="0"/>
    <xf numFmtId="0" fontId="32" fillId="0" borderId="145">
      <alignment horizontal="left"/>
    </xf>
    <xf numFmtId="0" fontId="2" fillId="0" borderId="138" applyNumberFormat="0" applyFont="0" applyFill="0" applyAlignment="0" applyProtection="0"/>
    <xf numFmtId="10" fontId="37" fillId="5" borderId="71" applyNumberFormat="0" applyBorder="0" applyAlignment="0" applyProtection="0"/>
    <xf numFmtId="0" fontId="32" fillId="0" borderId="145">
      <alignment horizontal="left"/>
    </xf>
    <xf numFmtId="0" fontId="2" fillId="0" borderId="83" applyNumberFormat="0"/>
    <xf numFmtId="0" fontId="2" fillId="0" borderId="83" applyNumberFormat="0"/>
    <xf numFmtId="0" fontId="2" fillId="5" borderId="97" applyNumberFormat="0">
      <alignment horizontal="left" vertical="center"/>
    </xf>
    <xf numFmtId="0" fontId="2" fillId="5" borderId="132" applyNumberFormat="0">
      <alignment horizontal="center" vertical="center"/>
    </xf>
    <xf numFmtId="0" fontId="32" fillId="0" borderId="108">
      <alignment horizontal="left"/>
    </xf>
    <xf numFmtId="0" fontId="32" fillId="0" borderId="145">
      <alignment horizontal="left"/>
    </xf>
    <xf numFmtId="0" fontId="2" fillId="33" borderId="133" applyNumberFormat="0" applyProtection="0">
      <alignment horizontal="center" vertical="center"/>
    </xf>
    <xf numFmtId="0" fontId="103" fillId="27" borderId="115" applyNumberFormat="0" applyAlignment="0" applyProtection="0"/>
    <xf numFmtId="0" fontId="73" fillId="0" borderId="81"/>
    <xf numFmtId="0" fontId="2" fillId="5" borderId="133" applyNumberFormat="0">
      <alignment horizontal="center" vertical="center"/>
    </xf>
    <xf numFmtId="0" fontId="2" fillId="5" borderId="132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82" applyNumberFormat="0"/>
    <xf numFmtId="0" fontId="79" fillId="33" borderId="126" applyNumberFormat="0" applyAlignment="0" applyProtection="0"/>
    <xf numFmtId="10" fontId="37" fillId="5" borderId="71" applyNumberFormat="0" applyBorder="0" applyAlignment="0" applyProtection="0"/>
    <xf numFmtId="10" fontId="37" fillId="29" borderId="151" applyNumberFormat="0" applyBorder="0" applyAlignment="0" applyProtection="0"/>
    <xf numFmtId="238" fontId="4" fillId="4" borderId="71" applyFont="0" applyFill="0" applyBorder="0" applyAlignment="0"/>
    <xf numFmtId="0" fontId="2" fillId="5" borderId="132" applyNumberFormat="0" applyFont="0"/>
    <xf numFmtId="0" fontId="32" fillId="0" borderId="70">
      <alignment horizontal="left"/>
    </xf>
    <xf numFmtId="0" fontId="32" fillId="0" borderId="108">
      <alignment horizontal="left"/>
    </xf>
    <xf numFmtId="0" fontId="2" fillId="5" borderId="134" applyNumberFormat="0" applyFont="0"/>
    <xf numFmtId="0" fontId="32" fillId="0" borderId="70">
      <alignment horizontal="left"/>
    </xf>
    <xf numFmtId="10" fontId="37" fillId="5" borderId="146" applyNumberFormat="0" applyBorder="0" applyAlignment="0" applyProtection="0"/>
    <xf numFmtId="10" fontId="37" fillId="5" borderId="71" applyNumberFormat="0" applyBorder="0" applyAlignment="0" applyProtection="0"/>
    <xf numFmtId="0" fontId="32" fillId="0" borderId="74">
      <alignment horizontal="left"/>
    </xf>
    <xf numFmtId="0" fontId="2" fillId="5" borderId="132" applyNumberFormat="0">
      <alignment horizontal="center" vertical="center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33" borderId="97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10" fontId="37" fillId="5" borderId="71" applyNumberFormat="0" applyBorder="0" applyAlignment="0" applyProtection="0"/>
    <xf numFmtId="229" fontId="2" fillId="0" borderId="136" applyFont="0" applyFill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73" fillId="0" borderId="13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36" borderId="131" applyNumberFormat="0">
      <alignment horizontal="left" vertical="center"/>
    </xf>
    <xf numFmtId="10" fontId="37" fillId="5" borderId="146" applyNumberFormat="0" applyBorder="0" applyAlignment="0" applyProtection="0"/>
    <xf numFmtId="10" fontId="37" fillId="5" borderId="123" applyNumberFormat="0" applyBorder="0" applyAlignment="0" applyProtection="0"/>
    <xf numFmtId="0" fontId="2" fillId="0" borderId="83" applyNumberFormat="0" applyFont="0" applyFill="0" applyAlignment="0" applyProtection="0"/>
    <xf numFmtId="0" fontId="2" fillId="0" borderId="83" applyNumberFormat="0"/>
    <xf numFmtId="10" fontId="37" fillId="29" borderId="71" applyNumberFormat="0" applyBorder="0" applyAlignment="0" applyProtection="0"/>
    <xf numFmtId="0" fontId="30" fillId="0" borderId="137" applyNumberFormat="0" applyFill="0" applyProtection="0">
      <alignment horizontal="right"/>
    </xf>
    <xf numFmtId="10" fontId="37" fillId="5" borderId="123" applyNumberFormat="0" applyBorder="0" applyAlignment="0" applyProtection="0"/>
    <xf numFmtId="0" fontId="2" fillId="36" borderId="133" applyNumberFormat="0"/>
    <xf numFmtId="0" fontId="2" fillId="5" borderId="132" applyNumberFormat="0" applyProtection="0">
      <alignment horizontal="center" vertical="center"/>
    </xf>
    <xf numFmtId="230" fontId="2" fillId="0" borderId="137"/>
    <xf numFmtId="10" fontId="37" fillId="5" borderId="71" applyNumberFormat="0" applyBorder="0" applyAlignment="0" applyProtection="0"/>
    <xf numFmtId="10" fontId="37" fillId="5" borderId="146" applyNumberFormat="0" applyBorder="0" applyAlignment="0" applyProtection="0"/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8" fontId="113" fillId="0" borderId="142">
      <protection locked="0"/>
    </xf>
    <xf numFmtId="10" fontId="37" fillId="5" borderId="71" applyNumberFormat="0" applyBorder="0" applyAlignment="0" applyProtection="0"/>
    <xf numFmtId="0" fontId="32" fillId="0" borderId="145">
      <alignment horizontal="left"/>
    </xf>
    <xf numFmtId="10" fontId="37" fillId="5" borderId="71" applyNumberFormat="0" applyBorder="0" applyAlignment="0" applyProtection="0"/>
    <xf numFmtId="230" fontId="2" fillId="0" borderId="137"/>
    <xf numFmtId="0" fontId="2" fillId="0" borderId="69" applyNumberFormat="0" applyFont="0" applyFill="0" applyAlignment="0" applyProtection="0"/>
    <xf numFmtId="0" fontId="2" fillId="36" borderId="134" applyNumberFormat="0">
      <alignment horizontal="center" vertical="center"/>
    </xf>
    <xf numFmtId="0" fontId="2" fillId="0" borderId="101" applyNumberFormat="0"/>
    <xf numFmtId="0" fontId="30" fillId="0" borderId="137" applyNumberFormat="0">
      <alignment horizontal="right"/>
    </xf>
    <xf numFmtId="10" fontId="37" fillId="5" borderId="71" applyNumberFormat="0" applyBorder="0" applyAlignment="0" applyProtection="0"/>
    <xf numFmtId="10" fontId="37" fillId="5" borderId="146" applyNumberFormat="0" applyBorder="0" applyAlignment="0" applyProtection="0"/>
    <xf numFmtId="0" fontId="2" fillId="5" borderId="131" applyNumberForma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73" fillId="42" borderId="71"/>
    <xf numFmtId="10" fontId="37" fillId="5" borderId="71" applyNumberFormat="0" applyBorder="0" applyAlignment="0" applyProtection="0"/>
    <xf numFmtId="10" fontId="37" fillId="29" borderId="71" applyNumberFormat="0" applyBorder="0" applyAlignment="0" applyProtection="0"/>
    <xf numFmtId="10" fontId="37" fillId="5" borderId="89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36" borderId="132" applyNumberFormat="0">
      <alignment horizontal="center" vertical="center"/>
    </xf>
    <xf numFmtId="10" fontId="37" fillId="5" borderId="71" applyNumberFormat="0" applyBorder="0" applyAlignment="0" applyProtection="0"/>
    <xf numFmtId="0" fontId="2" fillId="36" borderId="118" applyNumberForma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2" fillId="5" borderId="133" applyNumberForma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110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15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36" borderId="132" applyNumberFormat="0">
      <alignment horizontal="center" vertical="center"/>
    </xf>
    <xf numFmtId="0" fontId="2" fillId="36" borderId="120" applyNumberFormat="0"/>
    <xf numFmtId="0" fontId="32" fillId="0" borderId="70">
      <alignment horizontal="left"/>
    </xf>
    <xf numFmtId="0" fontId="32" fillId="0" borderId="70">
      <alignment horizontal="left"/>
    </xf>
    <xf numFmtId="0" fontId="2" fillId="0" borderId="71" applyNumberFormat="0" applyFont="0" applyFill="0" applyProtection="0">
      <alignment horizontal="center"/>
    </xf>
    <xf numFmtId="10" fontId="37" fillId="5" borderId="71" applyNumberFormat="0" applyBorder="0" applyAlignment="0" applyProtection="0"/>
    <xf numFmtId="0" fontId="73" fillId="42" borderId="71"/>
    <xf numFmtId="10" fontId="37" fillId="5" borderId="71" applyNumberFormat="0" applyBorder="0" applyAlignment="0" applyProtection="0"/>
    <xf numFmtId="0" fontId="2" fillId="5" borderId="98" applyNumberFormat="0" applyFont="0"/>
    <xf numFmtId="10" fontId="37" fillId="5" borderId="123" applyNumberFormat="0" applyBorder="0" applyAlignment="0" applyProtection="0"/>
    <xf numFmtId="0" fontId="73" fillId="42" borderId="71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150">
      <alignment horizontal="left"/>
    </xf>
    <xf numFmtId="0" fontId="2" fillId="5" borderId="132" applyNumberFormat="0" applyFon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145">
      <alignment horizontal="left"/>
    </xf>
    <xf numFmtId="0" fontId="2" fillId="36" borderId="132" applyNumberFormat="0">
      <alignment horizontal="center" vertical="center"/>
    </xf>
    <xf numFmtId="0" fontId="2" fillId="5" borderId="134" applyNumberFormat="0" applyProtection="0">
      <alignment horizontal="center" vertical="center"/>
    </xf>
    <xf numFmtId="238" fontId="4" fillId="4" borderId="71" applyFont="0" applyFill="0" applyBorder="0" applyAlignment="0"/>
    <xf numFmtId="0" fontId="32" fillId="0" borderId="70">
      <alignment horizontal="left"/>
    </xf>
    <xf numFmtId="0" fontId="2" fillId="0" borderId="82" applyNumberFormat="0"/>
    <xf numFmtId="10" fontId="37" fillId="5" borderId="71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0" borderId="83" applyNumberFormat="0"/>
    <xf numFmtId="0" fontId="30" fillId="0" borderId="135" applyNumberFormat="0" applyFill="0" applyProtection="0">
      <alignment horizontal="right"/>
    </xf>
    <xf numFmtId="10" fontId="37" fillId="5" borderId="146" applyNumberFormat="0" applyBorder="0" applyAlignment="0" applyProtection="0"/>
    <xf numFmtId="0" fontId="2" fillId="0" borderId="71" applyNumberFormat="0" applyFont="0" applyFill="0" applyProtection="0">
      <alignment horizontal="center"/>
    </xf>
    <xf numFmtId="228" fontId="2" fillId="0" borderId="136" applyFont="0" applyFill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36" borderId="132" applyNumberFormat="0">
      <alignment horizontal="center" vertical="center"/>
    </xf>
    <xf numFmtId="0" fontId="2" fillId="5" borderId="132" applyNumberFormat="0" applyProtection="0">
      <alignment horizontal="center" vertical="center"/>
    </xf>
    <xf numFmtId="10" fontId="37" fillId="5" borderId="151" applyNumberFormat="0" applyBorder="0" applyAlignment="0" applyProtection="0"/>
    <xf numFmtId="10" fontId="37" fillId="5" borderId="110" applyNumberFormat="0" applyBorder="0" applyAlignment="0" applyProtection="0"/>
    <xf numFmtId="10" fontId="37" fillId="5" borderId="151" applyNumberFormat="0" applyBorder="0" applyAlignment="0" applyProtection="0"/>
    <xf numFmtId="0" fontId="79" fillId="33" borderId="126" applyNumberFormat="0" applyAlignment="0" applyProtection="0"/>
    <xf numFmtId="230" fontId="2" fillId="0" borderId="101" applyFill="0" applyAlignment="0" applyProtection="0"/>
    <xf numFmtId="0" fontId="2" fillId="5" borderId="134" applyNumberFormat="0">
      <alignment horizontal="center" vertical="center"/>
    </xf>
    <xf numFmtId="0" fontId="2" fillId="33" borderId="132" applyNumberFormat="0" applyFont="0"/>
    <xf numFmtId="0" fontId="2" fillId="0" borderId="138" applyNumberFormat="0" applyFont="0" applyFill="0" applyAlignment="0" applyProtection="0"/>
    <xf numFmtId="0" fontId="2" fillId="0" borderId="139" applyNumberFormat="0"/>
    <xf numFmtId="0" fontId="2" fillId="0" borderId="82" applyNumberFormat="0"/>
    <xf numFmtId="0" fontId="2" fillId="0" borderId="62" applyNumberFormat="0">
      <alignment horizontal="center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2" fillId="36" borderId="132" applyNumberFormat="0"/>
    <xf numFmtId="0" fontId="2" fillId="5" borderId="133" applyNumberFormat="0" applyProtection="0">
      <alignment horizontal="center" vertical="center"/>
    </xf>
    <xf numFmtId="0" fontId="32" fillId="0" borderId="145">
      <alignment horizontal="left"/>
    </xf>
    <xf numFmtId="0" fontId="2" fillId="0" borderId="82" applyNumberFormat="0" applyFont="0" applyFill="0" applyAlignment="0" applyProtection="0"/>
    <xf numFmtId="0" fontId="2" fillId="0" borderId="143" applyNumberFormat="0" applyFont="0" applyFill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110" applyNumberFormat="0" applyBorder="0" applyAlignment="0" applyProtection="0"/>
    <xf numFmtId="0" fontId="32" fillId="0" borderId="150">
      <alignment horizontal="left" vertical="center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73" fillId="42" borderId="151"/>
    <xf numFmtId="0" fontId="32" fillId="0" borderId="145">
      <alignment horizontal="left"/>
    </xf>
    <xf numFmtId="0" fontId="79" fillId="33" borderId="136" applyNumberFormat="0">
      <alignment horizontal="right"/>
    </xf>
    <xf numFmtId="0" fontId="32" fillId="0" borderId="70">
      <alignment horizontal="left"/>
    </xf>
    <xf numFmtId="0" fontId="2" fillId="5" borderId="133" applyNumberFormat="0">
      <alignment horizontal="center" vertical="center"/>
    </xf>
    <xf numFmtId="0" fontId="32" fillId="0" borderId="70">
      <alignment horizontal="left"/>
    </xf>
    <xf numFmtId="0" fontId="2" fillId="5" borderId="131" applyNumberFormat="0">
      <alignment horizontal="left"/>
    </xf>
    <xf numFmtId="0" fontId="2" fillId="0" borderId="83" applyNumberFormat="0"/>
    <xf numFmtId="187" fontId="3" fillId="0" borderId="84" applyNumberFormat="0" applyFont="0" applyAlignment="0" applyProtection="0"/>
    <xf numFmtId="0" fontId="2" fillId="5" borderId="119" applyNumberFormat="0"/>
    <xf numFmtId="0" fontId="2" fillId="0" borderId="83" applyNumberFormat="0"/>
    <xf numFmtId="0" fontId="2" fillId="33" borderId="131" applyNumberFormat="0" applyFont="0" applyProtection="0">
      <alignment horizontal="left" vertical="center"/>
    </xf>
    <xf numFmtId="187" fontId="3" fillId="0" borderId="84" applyNumberFormat="0" applyFont="0" applyAlignment="0" applyProtection="0"/>
    <xf numFmtId="0" fontId="2" fillId="0" borderId="136" applyNumberFormat="0" applyFont="0" applyFill="0" applyAlignment="0" applyProtection="0"/>
    <xf numFmtId="0" fontId="2" fillId="5" borderId="134" applyNumberFormat="0" applyFont="0"/>
    <xf numFmtId="10" fontId="37" fillId="5" borderId="71" applyNumberFormat="0" applyBorder="0" applyAlignment="0" applyProtection="0"/>
    <xf numFmtId="10" fontId="37" fillId="5" borderId="151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33" borderId="98" applyNumberFormat="0" applyProtection="0">
      <alignment horizontal="center" vertical="center"/>
    </xf>
    <xf numFmtId="0" fontId="2" fillId="0" borderId="146" applyNumberFormat="0" applyFont="0" applyFill="0" applyProtection="0">
      <alignment horizontal="center"/>
    </xf>
    <xf numFmtId="0" fontId="2" fillId="5" borderId="133" applyNumberFormat="0"/>
    <xf numFmtId="0" fontId="100" fillId="13" borderId="113" applyNumberFormat="0" applyAlignment="0" applyProtection="0"/>
    <xf numFmtId="10" fontId="37" fillId="5" borderId="123" applyNumberFormat="0" applyBorder="0" applyAlignment="0" applyProtection="0"/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230" fontId="2" fillId="0" borderId="135" applyFill="0" applyAlignment="0" applyProtection="0"/>
    <xf numFmtId="0" fontId="32" fillId="0" borderId="122">
      <alignment horizontal="left"/>
    </xf>
    <xf numFmtId="0" fontId="2" fillId="0" borderId="82" applyNumberForma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2" fillId="33" borderId="132" applyNumberFormat="0" applyFont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2" fillId="33" borderId="132" applyNumberFormat="0" applyFont="0"/>
    <xf numFmtId="0" fontId="32" fillId="0" borderId="70">
      <alignment horizontal="left"/>
    </xf>
    <xf numFmtId="0" fontId="32" fillId="0" borderId="70">
      <alignment horizontal="left" vertical="center"/>
    </xf>
    <xf numFmtId="0" fontId="32" fillId="0" borderId="108">
      <alignment horizontal="left"/>
    </xf>
    <xf numFmtId="230" fontId="2" fillId="0" borderId="135"/>
    <xf numFmtId="10" fontId="37" fillId="5" borderId="71" applyNumberFormat="0" applyBorder="0" applyAlignment="0" applyProtection="0"/>
    <xf numFmtId="0" fontId="2" fillId="36" borderId="120" applyNumberFormat="0">
      <alignment horizontal="center" vertical="center"/>
    </xf>
    <xf numFmtId="10" fontId="37" fillId="5" borderId="71" applyNumberFormat="0" applyBorder="0" applyAlignment="0" applyProtection="0"/>
    <xf numFmtId="0" fontId="2" fillId="0" borderId="83" applyNumberFormat="0"/>
    <xf numFmtId="0" fontId="2" fillId="5" borderId="134" applyNumberFormat="0"/>
    <xf numFmtId="0" fontId="2" fillId="5" borderId="134" applyNumberFormat="0">
      <alignment horizontal="center" vertical="center"/>
    </xf>
    <xf numFmtId="10" fontId="37" fillId="5" borderId="71" applyNumberFormat="0" applyBorder="0" applyAlignment="0" applyProtection="0"/>
    <xf numFmtId="0" fontId="2" fillId="5" borderId="133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10" fontId="37" fillId="5" borderId="146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2" fillId="36" borderId="100" applyNumberFormat="0">
      <alignment horizontal="center" vertical="center"/>
    </xf>
    <xf numFmtId="0" fontId="2" fillId="0" borderId="83" applyNumberFormat="0"/>
    <xf numFmtId="0" fontId="2" fillId="0" borderId="83" applyNumberFormat="0" applyFont="0" applyFill="0" applyAlignment="0" applyProtection="0"/>
    <xf numFmtId="0" fontId="30" fillId="0" borderId="137" applyNumberFormat="0">
      <alignment horizontal="right"/>
    </xf>
    <xf numFmtId="0" fontId="2" fillId="33" borderId="131" applyNumberFormat="0" applyFont="0"/>
    <xf numFmtId="0" fontId="2" fillId="0" borderId="82" applyNumberFormat="0"/>
    <xf numFmtId="0" fontId="32" fillId="0" borderId="150">
      <alignment horizontal="left"/>
    </xf>
    <xf numFmtId="0" fontId="2" fillId="0" borderId="123" applyNumberFormat="0">
      <alignment horizontal="center"/>
    </xf>
    <xf numFmtId="0" fontId="2" fillId="0" borderId="139" applyNumberFormat="0"/>
    <xf numFmtId="0" fontId="2" fillId="33" borderId="132" applyNumberFormat="0" applyProtection="0">
      <alignment horizontal="center" vertical="center"/>
    </xf>
    <xf numFmtId="0" fontId="32" fillId="0" borderId="70">
      <alignment horizontal="left" vertical="center"/>
    </xf>
    <xf numFmtId="0" fontId="32" fillId="0" borderId="70">
      <alignment horizontal="left"/>
    </xf>
    <xf numFmtId="0" fontId="2" fillId="5" borderId="133" applyNumberFormat="0">
      <alignment horizontal="center" vertical="center"/>
    </xf>
    <xf numFmtId="0" fontId="2" fillId="0" borderId="82" applyNumberFormat="0"/>
    <xf numFmtId="10" fontId="37" fillId="5" borderId="146" applyNumberFormat="0" applyBorder="0" applyAlignment="0" applyProtection="0"/>
    <xf numFmtId="0" fontId="2" fillId="0" borderId="82" applyNumberFormat="0"/>
    <xf numFmtId="0" fontId="2" fillId="33" borderId="134" applyNumberFormat="0" applyProtection="0">
      <alignment horizontal="center" vertical="center"/>
    </xf>
    <xf numFmtId="0" fontId="2" fillId="0" borderId="146" applyNumberFormat="0">
      <alignment horizontal="center"/>
    </xf>
    <xf numFmtId="0" fontId="2" fillId="5" borderId="132" applyNumberFormat="0">
      <alignment horizontal="center" vertical="center"/>
    </xf>
    <xf numFmtId="0" fontId="2" fillId="33" borderId="132" applyNumberFormat="0" applyFont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73" fillId="42" borderId="71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238" fontId="4" fillId="4" borderId="71" applyFont="0" applyFill="0" applyBorder="0" applyAlignment="0"/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0" fontId="32" fillId="0" borderId="70">
      <alignment horizontal="left"/>
    </xf>
    <xf numFmtId="10" fontId="37" fillId="5" borderId="146" applyNumberFormat="0" applyBorder="0" applyAlignment="0" applyProtection="0"/>
    <xf numFmtId="10" fontId="37" fillId="29" borderId="71" applyNumberFormat="0" applyBorder="0" applyAlignment="0" applyProtection="0"/>
    <xf numFmtId="0" fontId="32" fillId="0" borderId="70">
      <alignment horizontal="left"/>
    </xf>
    <xf numFmtId="10" fontId="37" fillId="29" borderId="71" applyNumberFormat="0" applyBorder="0" applyAlignment="0" applyProtection="0"/>
    <xf numFmtId="0" fontId="32" fillId="0" borderId="70">
      <alignment horizontal="left" vertical="center"/>
    </xf>
    <xf numFmtId="10" fontId="37" fillId="29" borderId="71" applyNumberFormat="0" applyBorder="0" applyAlignment="0" applyProtection="0"/>
    <xf numFmtId="0" fontId="32" fillId="0" borderId="70">
      <alignment horizontal="left"/>
    </xf>
    <xf numFmtId="0" fontId="2" fillId="0" borderId="69" applyNumberFormat="0" applyFont="0" applyFill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5" borderId="131" applyNumberFormat="0">
      <alignment horizontal="left" vertical="center"/>
    </xf>
    <xf numFmtId="0" fontId="2" fillId="0" borderId="71" applyNumberFormat="0" applyFont="0" applyFill="0" applyProtection="0">
      <alignment horizontal="center"/>
    </xf>
    <xf numFmtId="0" fontId="32" fillId="0" borderId="70">
      <alignment horizontal="left"/>
    </xf>
    <xf numFmtId="238" fontId="4" fillId="4" borderId="71" applyFont="0" applyFill="0" applyBorder="0" applyAlignment="0"/>
    <xf numFmtId="238" fontId="4" fillId="4" borderId="71" applyFont="0" applyFill="0" applyBorder="0" applyAlignment="0"/>
    <xf numFmtId="0" fontId="2" fillId="0" borderId="71" applyNumberFormat="0" applyFont="0" applyFill="0" applyProtection="0">
      <alignment horizontal="center"/>
    </xf>
    <xf numFmtId="10" fontId="37" fillId="5" borderId="71" applyNumberFormat="0" applyBorder="0" applyAlignment="0" applyProtection="0"/>
    <xf numFmtId="0" fontId="2" fillId="0" borderId="71" applyNumberFormat="0">
      <alignment horizont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69" applyNumberFormat="0" applyFont="0" applyFill="0" applyAlignment="0" applyProtection="0"/>
    <xf numFmtId="0" fontId="2" fillId="0" borderId="71" applyNumberFormat="0" applyFont="0" applyFill="0" applyProtection="0">
      <alignment horizontal="center"/>
    </xf>
    <xf numFmtId="0" fontId="2" fillId="0" borderId="71" applyNumberFormat="0">
      <alignment horizontal="center"/>
    </xf>
    <xf numFmtId="0" fontId="2" fillId="0" borderId="71" applyNumberFormat="0">
      <alignment horizontal="center"/>
    </xf>
    <xf numFmtId="0" fontId="2" fillId="0" borderId="71" applyNumberFormat="0">
      <alignment horizontal="center"/>
    </xf>
    <xf numFmtId="0" fontId="2" fillId="0" borderId="71" applyNumberFormat="0" applyFont="0" applyFill="0" applyProtection="0">
      <alignment horizontal="center"/>
    </xf>
    <xf numFmtId="0" fontId="2" fillId="0" borderId="71" applyNumberFormat="0">
      <alignment horizontal="center"/>
    </xf>
    <xf numFmtId="0" fontId="32" fillId="0" borderId="70">
      <alignment horizontal="left"/>
    </xf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0" fontId="2" fillId="0" borderId="69" applyNumberFormat="0" applyFont="0" applyFill="0" applyAlignment="0" applyProtection="0"/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/>
    </xf>
    <xf numFmtId="10" fontId="37" fillId="29" borderId="71" applyNumberFormat="0" applyBorder="0" applyAlignment="0" applyProtection="0"/>
    <xf numFmtId="0" fontId="32" fillId="0" borderId="70">
      <alignment horizontal="left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0" borderId="71" applyNumberFormat="0">
      <alignment horizontal="center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29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73" fillId="42" borderId="71"/>
    <xf numFmtId="0" fontId="2" fillId="0" borderId="71" applyNumberFormat="0" applyFont="0" applyFill="0" applyProtection="0">
      <alignment horizont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238" fontId="4" fillId="4" borderId="71" applyFont="0" applyFill="0" applyBorder="0" applyAlignment="0"/>
    <xf numFmtId="0" fontId="73" fillId="42" borderId="71"/>
    <xf numFmtId="0" fontId="32" fillId="0" borderId="70">
      <alignment horizontal="left"/>
    </xf>
    <xf numFmtId="0" fontId="32" fillId="0" borderId="70">
      <alignment horizontal="left"/>
    </xf>
    <xf numFmtId="238" fontId="4" fillId="4" borderId="71" applyFont="0" applyFill="0" applyBorder="0" applyAlignment="0"/>
    <xf numFmtId="0" fontId="2" fillId="5" borderId="132" applyNumberFormat="0" applyFont="0"/>
    <xf numFmtId="0" fontId="32" fillId="0" borderId="70">
      <alignment horizontal="left" vertical="center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29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 vertical="center"/>
    </xf>
    <xf numFmtId="10" fontId="37" fillId="29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73" fillId="42" borderId="71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0" fontId="32" fillId="0" borderId="70">
      <alignment horizontal="left" vertical="center"/>
    </xf>
    <xf numFmtId="0" fontId="32" fillId="0" borderId="70">
      <alignment horizontal="left"/>
    </xf>
    <xf numFmtId="0" fontId="2" fillId="0" borderId="71" applyNumberFormat="0">
      <alignment horizont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73" fillId="42" borderId="71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73" fillId="42" borderId="71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73" fillId="42" borderId="71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146" applyNumberFormat="0" applyFont="0" applyFill="0" applyProtection="0">
      <alignment horizontal="center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110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62" applyNumberFormat="0" applyBorder="0" applyAlignment="0" applyProtection="0"/>
    <xf numFmtId="0" fontId="2" fillId="33" borderId="132" applyNumberFormat="0" applyFont="0"/>
    <xf numFmtId="10" fontId="37" fillId="5" borderId="146" applyNumberFormat="0" applyBorder="0" applyAlignment="0" applyProtection="0"/>
    <xf numFmtId="0" fontId="2" fillId="5" borderId="131" applyNumberFormat="0" applyFont="0"/>
    <xf numFmtId="0" fontId="2" fillId="5" borderId="132" applyNumberFormat="0">
      <alignment horizontal="center" vertical="center"/>
    </xf>
    <xf numFmtId="0" fontId="79" fillId="33" borderId="135" applyNumberFormat="0">
      <alignment horizontal="right"/>
    </xf>
    <xf numFmtId="0" fontId="32" fillId="0" borderId="145">
      <alignment horizontal="left"/>
    </xf>
    <xf numFmtId="0" fontId="2" fillId="36" borderId="134" applyNumberFormat="0"/>
    <xf numFmtId="10" fontId="37" fillId="5" borderId="151" applyNumberFormat="0" applyBorder="0" applyAlignment="0" applyProtection="0"/>
    <xf numFmtId="0" fontId="2" fillId="0" borderId="75" applyNumberFormat="0" applyFont="0" applyFill="0" applyProtection="0">
      <alignment horizontal="center"/>
    </xf>
    <xf numFmtId="0" fontId="2" fillId="33" borderId="134" applyNumberFormat="0" applyProtection="0">
      <alignment horizontal="center" vertical="center"/>
    </xf>
    <xf numFmtId="0" fontId="32" fillId="0" borderId="70">
      <alignment horizontal="left"/>
    </xf>
    <xf numFmtId="0" fontId="32" fillId="0" borderId="70">
      <alignment horizontal="left"/>
    </xf>
    <xf numFmtId="0" fontId="30" fillId="0" borderId="136" applyNumberFormat="0">
      <alignment horizontal="right"/>
    </xf>
    <xf numFmtId="0" fontId="2" fillId="36" borderId="134" applyNumberFormat="0"/>
    <xf numFmtId="0" fontId="2" fillId="0" borderId="83" applyNumberFormat="0"/>
    <xf numFmtId="0" fontId="32" fillId="0" borderId="108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2" fillId="0" borderId="82" applyNumberFormat="0" applyFont="0" applyFill="0" applyAlignment="0" applyProtection="0"/>
    <xf numFmtId="0" fontId="2" fillId="5" borderId="131" applyNumberFormat="0" applyFont="0" applyProtection="0">
      <alignment horizontal="left" vertical="center"/>
    </xf>
    <xf numFmtId="0" fontId="32" fillId="0" borderId="150">
      <alignment horizontal="left"/>
    </xf>
    <xf numFmtId="0" fontId="79" fillId="33" borderId="137" applyNumberFormat="0">
      <alignment horizontal="right"/>
    </xf>
    <xf numFmtId="0" fontId="2" fillId="5" borderId="120" applyNumberFormat="0"/>
    <xf numFmtId="0" fontId="32" fillId="0" borderId="150">
      <alignment horizontal="left"/>
    </xf>
    <xf numFmtId="0" fontId="2" fillId="5" borderId="134" applyNumberFormat="0" applyProtection="0">
      <alignment horizontal="center" vertical="center"/>
    </xf>
    <xf numFmtId="229" fontId="2" fillId="0" borderId="136"/>
    <xf numFmtId="10" fontId="37" fillId="5" borderId="146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238" fontId="4" fillId="4" borderId="146" applyFont="0" applyFill="0" applyBorder="0" applyAlignment="0"/>
    <xf numFmtId="0" fontId="32" fillId="0" borderId="70">
      <alignment horizontal="left"/>
    </xf>
    <xf numFmtId="0" fontId="2" fillId="0" borderId="83" applyNumberFormat="0"/>
    <xf numFmtId="0" fontId="32" fillId="0" borderId="70">
      <alignment horizontal="left"/>
    </xf>
    <xf numFmtId="0" fontId="2" fillId="5" borderId="132" applyNumberFormat="0" applyProtection="0">
      <alignment horizontal="center" vertical="center"/>
    </xf>
    <xf numFmtId="0" fontId="2" fillId="5" borderId="131" applyNumberFormat="0"/>
    <xf numFmtId="0" fontId="32" fillId="0" borderId="108">
      <alignment horizontal="left"/>
    </xf>
    <xf numFmtId="0" fontId="2" fillId="0" borderId="139" applyNumberFormat="0"/>
    <xf numFmtId="0" fontId="32" fillId="0" borderId="150">
      <alignment horizontal="left"/>
    </xf>
    <xf numFmtId="0" fontId="2" fillId="33" borderId="133" applyNumberFormat="0" applyFont="0"/>
    <xf numFmtId="0" fontId="2" fillId="36" borderId="131" applyNumberFormat="0">
      <alignment horizontal="left" vertical="center"/>
    </xf>
    <xf numFmtId="0" fontId="2" fillId="0" borderId="83" applyNumberFormat="0"/>
    <xf numFmtId="0" fontId="2" fillId="0" borderId="138" applyNumberFormat="0" applyFont="0" applyFill="0" applyAlignment="0" applyProtection="0"/>
    <xf numFmtId="0" fontId="2" fillId="0" borderId="83" applyNumberFormat="0"/>
    <xf numFmtId="0" fontId="32" fillId="0" borderId="150">
      <alignment horizontal="left"/>
    </xf>
    <xf numFmtId="0" fontId="32" fillId="0" borderId="108">
      <alignment horizontal="left"/>
    </xf>
    <xf numFmtId="0" fontId="32" fillId="0" borderId="150">
      <alignment horizontal="left"/>
    </xf>
    <xf numFmtId="0" fontId="2" fillId="33" borderId="131" applyNumberFormat="0" applyFont="0"/>
    <xf numFmtId="0" fontId="2" fillId="5" borderId="131" applyNumberFormat="0">
      <alignment horizontal="left" vertical="center"/>
    </xf>
    <xf numFmtId="10" fontId="37" fillId="5" borderId="123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33" borderId="131" applyNumberFormat="0" applyFont="0" applyProtection="0">
      <alignment horizontal="left" vertical="center"/>
    </xf>
    <xf numFmtId="0" fontId="32" fillId="0" borderId="145">
      <alignment horizontal="left"/>
    </xf>
    <xf numFmtId="0" fontId="2" fillId="0" borderId="83" applyNumberFormat="0" applyFont="0" applyFill="0" applyAlignment="0" applyProtection="0"/>
    <xf numFmtId="0" fontId="2" fillId="36" borderId="98" applyNumberFormat="0">
      <alignment horizontal="center" vertical="center"/>
    </xf>
    <xf numFmtId="10" fontId="37" fillId="5" borderId="110" applyNumberFormat="0" applyBorder="0" applyAlignment="0" applyProtection="0"/>
    <xf numFmtId="0" fontId="2" fillId="5" borderId="97" applyNumberFormat="0">
      <alignment horizontal="left" vertical="center"/>
    </xf>
    <xf numFmtId="0" fontId="32" fillId="0" borderId="145">
      <alignment horizontal="left"/>
    </xf>
    <xf numFmtId="0" fontId="2" fillId="5" borderId="132" applyNumberFormat="0">
      <alignment horizontal="center" vertical="center"/>
    </xf>
    <xf numFmtId="10" fontId="37" fillId="5" borderId="146" applyNumberFormat="0" applyBorder="0" applyAlignment="0" applyProtection="0"/>
    <xf numFmtId="0" fontId="2" fillId="0" borderId="82" applyNumberFormat="0" applyFont="0" applyFill="0" applyAlignment="0" applyProtection="0"/>
    <xf numFmtId="0" fontId="79" fillId="33" borderId="114" applyNumberFormat="0"/>
    <xf numFmtId="0" fontId="2" fillId="0" borderId="82" applyNumberFormat="0"/>
    <xf numFmtId="0" fontId="2" fillId="5" borderId="131" applyNumberFormat="0" applyFont="0" applyProtection="0">
      <alignment horizontal="left" vertical="center"/>
    </xf>
    <xf numFmtId="10" fontId="37" fillId="5" borderId="146" applyNumberFormat="0" applyBorder="0" applyAlignment="0" applyProtection="0"/>
    <xf numFmtId="0" fontId="2" fillId="31" borderId="126" applyNumberFormat="0" applyFont="0" applyAlignment="0" applyProtection="0"/>
    <xf numFmtId="0" fontId="2" fillId="0" borderId="83" applyNumberFormat="0"/>
    <xf numFmtId="187" fontId="3" fillId="0" borderId="84" applyNumberFormat="0" applyFont="0" applyAlignment="0" applyProtection="0"/>
    <xf numFmtId="0" fontId="2" fillId="0" borderId="83" applyNumberFormat="0"/>
    <xf numFmtId="0" fontId="2" fillId="5" borderId="134" applyNumberFormat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79" fillId="33" borderId="126" applyNumberFormat="0"/>
    <xf numFmtId="10" fontId="37" fillId="5" borderId="123" applyNumberFormat="0" applyBorder="0" applyAlignment="0" applyProtection="0"/>
    <xf numFmtId="0" fontId="32" fillId="0" borderId="150">
      <alignment horizontal="left"/>
    </xf>
    <xf numFmtId="0" fontId="2" fillId="5" borderId="131" applyNumberFormat="0">
      <alignment horizontal="left" vertical="center"/>
    </xf>
    <xf numFmtId="0" fontId="2" fillId="5" borderId="132" applyNumberFormat="0" applyFont="0"/>
    <xf numFmtId="10" fontId="37" fillId="5" borderId="123" applyNumberFormat="0" applyBorder="0" applyAlignment="0" applyProtection="0"/>
    <xf numFmtId="0" fontId="2" fillId="5" borderId="134" applyNumberFormat="0"/>
    <xf numFmtId="0" fontId="2" fillId="0" borderId="135" applyNumberFormat="0"/>
    <xf numFmtId="0" fontId="32" fillId="0" borderId="145">
      <alignment horizontal="left"/>
    </xf>
    <xf numFmtId="0" fontId="30" fillId="0" borderId="101" applyNumberFormat="0" applyFill="0" applyProtection="0">
      <alignment horizontal="right"/>
    </xf>
    <xf numFmtId="0" fontId="2" fillId="36" borderId="131" applyNumberFormat="0">
      <alignment horizontal="left"/>
    </xf>
    <xf numFmtId="0" fontId="2" fillId="5" borderId="132" applyNumberFormat="0"/>
    <xf numFmtId="0" fontId="2" fillId="5" borderId="119" applyNumberFormat="0"/>
    <xf numFmtId="10" fontId="37" fillId="5" borderId="146" applyNumberFormat="0" applyBorder="0" applyAlignment="0" applyProtection="0"/>
    <xf numFmtId="10" fontId="37" fillId="5" borderId="71" applyNumberFormat="0" applyBorder="0" applyAlignment="0" applyProtection="0"/>
    <xf numFmtId="0" fontId="2" fillId="36" borderId="119" applyNumberFormat="0"/>
    <xf numFmtId="10" fontId="37" fillId="5" borderId="110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2" fillId="5" borderId="100" applyNumberFormat="0" applyProtection="0">
      <alignment horizontal="center" vertical="center"/>
    </xf>
    <xf numFmtId="0" fontId="32" fillId="0" borderId="70">
      <alignment horizontal="left" vertical="center"/>
    </xf>
    <xf numFmtId="0" fontId="2" fillId="35" borderId="100" applyNumberFormat="0">
      <alignment horizontal="center" vertical="center"/>
    </xf>
    <xf numFmtId="0" fontId="32" fillId="0" borderId="150">
      <alignment horizontal="left"/>
    </xf>
    <xf numFmtId="0" fontId="2" fillId="35" borderId="100" applyNumberFormat="0">
      <alignment horizontal="center" vertical="center"/>
    </xf>
    <xf numFmtId="238" fontId="4" fillId="4" borderId="110" applyFont="0" applyFill="0" applyBorder="0" applyAlignment="0"/>
    <xf numFmtId="0" fontId="2" fillId="36" borderId="120" applyNumberFormat="0">
      <alignment horizontal="center" vertical="center"/>
    </xf>
    <xf numFmtId="0" fontId="2" fillId="0" borderId="138" applyNumberFormat="0"/>
    <xf numFmtId="10" fontId="37" fillId="5" borderId="146" applyNumberFormat="0" applyBorder="0" applyAlignment="0" applyProtection="0"/>
    <xf numFmtId="10" fontId="37" fillId="29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150">
      <alignment horizontal="left"/>
    </xf>
    <xf numFmtId="0" fontId="2" fillId="5" borderId="131" applyNumberFormat="0">
      <alignment horizontal="left" vertical="center"/>
    </xf>
    <xf numFmtId="0" fontId="2" fillId="5" borderId="134" applyNumberFormat="0" applyProtection="0">
      <alignment horizontal="center" vertical="center"/>
    </xf>
    <xf numFmtId="238" fontId="4" fillId="4" borderId="71" applyFont="0" applyFill="0" applyBorder="0" applyAlignment="0"/>
    <xf numFmtId="10" fontId="37" fillId="5" borderId="110" applyNumberFormat="0" applyBorder="0" applyAlignment="0" applyProtection="0"/>
    <xf numFmtId="0" fontId="2" fillId="5" borderId="132" applyNumberFormat="0" applyFont="0"/>
    <xf numFmtId="0" fontId="2" fillId="33" borderId="132" applyNumberFormat="0" applyProtection="0">
      <alignment horizontal="center" vertical="center"/>
    </xf>
    <xf numFmtId="0" fontId="2" fillId="0" borderId="82" applyNumberFormat="0"/>
    <xf numFmtId="0" fontId="2" fillId="35" borderId="134" applyNumberFormat="0" applyFont="0" applyProtection="0">
      <alignment horizontal="center" vertical="center"/>
    </xf>
    <xf numFmtId="0" fontId="2" fillId="0" borderId="71" applyNumberFormat="0">
      <alignment horizontal="center"/>
    </xf>
    <xf numFmtId="0" fontId="2" fillId="5" borderId="132" applyNumberFormat="0" applyProtection="0">
      <alignment horizontal="center" vertical="center"/>
    </xf>
    <xf numFmtId="0" fontId="2" fillId="0" borderId="83" applyNumberFormat="0" applyFont="0" applyFill="0" applyAlignment="0" applyProtection="0"/>
    <xf numFmtId="0" fontId="32" fillId="0" borderId="150">
      <alignment horizontal="left"/>
    </xf>
    <xf numFmtId="10" fontId="37" fillId="5" borderId="71" applyNumberFormat="0" applyBorder="0" applyAlignment="0" applyProtection="0"/>
    <xf numFmtId="0" fontId="30" fillId="0" borderId="135" applyNumberFormat="0">
      <alignment horizontal="right"/>
    </xf>
    <xf numFmtId="0" fontId="32" fillId="0" borderId="145">
      <alignment horizontal="left"/>
    </xf>
    <xf numFmtId="0" fontId="2" fillId="0" borderId="82" applyNumberFormat="0" applyFont="0" applyFill="0" applyAlignment="0" applyProtection="0"/>
    <xf numFmtId="10" fontId="37" fillId="5" borderId="110" applyNumberFormat="0" applyBorder="0" applyAlignment="0" applyProtection="0"/>
    <xf numFmtId="0" fontId="32" fillId="0" borderId="145">
      <alignment horizontal="left"/>
    </xf>
    <xf numFmtId="0" fontId="2" fillId="0" borderId="82" applyNumberFormat="0"/>
    <xf numFmtId="0" fontId="2" fillId="5" borderId="134" applyNumberFormat="0">
      <alignment horizontal="center" vertical="center"/>
    </xf>
    <xf numFmtId="0" fontId="2" fillId="36" borderId="131" applyNumberFormat="0">
      <alignment horizontal="left"/>
    </xf>
    <xf numFmtId="10" fontId="37" fillId="5" borderId="71" applyNumberFormat="0" applyBorder="0" applyAlignment="0" applyProtection="0"/>
    <xf numFmtId="0" fontId="2" fillId="33" borderId="132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2" fillId="0" borderId="82" applyNumberFormat="0"/>
    <xf numFmtId="0" fontId="2" fillId="5" borderId="131" applyNumberFormat="0" applyFont="0" applyProtection="0">
      <alignment horizontal="left" vertical="center"/>
    </xf>
    <xf numFmtId="10" fontId="37" fillId="5" borderId="151" applyNumberFormat="0" applyBorder="0" applyAlignment="0" applyProtection="0"/>
    <xf numFmtId="0" fontId="2" fillId="36" borderId="134" applyNumberFormat="0">
      <alignment horizontal="center" vertical="center"/>
    </xf>
    <xf numFmtId="0" fontId="2" fillId="36" borderId="132" applyNumberFormat="0"/>
    <xf numFmtId="0" fontId="2" fillId="5" borderId="131" applyNumberFormat="0" applyFont="0"/>
    <xf numFmtId="10" fontId="37" fillId="29" borderId="71" applyNumberFormat="0" applyBorder="0" applyAlignment="0" applyProtection="0"/>
    <xf numFmtId="0" fontId="2" fillId="36" borderId="134" applyNumberFormat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4" applyNumberFormat="0" applyFont="0"/>
    <xf numFmtId="0" fontId="32" fillId="0" borderId="74">
      <alignment horizontal="left"/>
    </xf>
    <xf numFmtId="0" fontId="2" fillId="0" borderId="138" applyNumberFormat="0"/>
    <xf numFmtId="0" fontId="32" fillId="0" borderId="145">
      <alignment horizontal="left"/>
    </xf>
    <xf numFmtId="0" fontId="2" fillId="36" borderId="131" applyNumberFormat="0">
      <alignment horizontal="left" vertical="center"/>
    </xf>
    <xf numFmtId="0" fontId="2" fillId="5" borderId="131" applyNumberFormat="0"/>
    <xf numFmtId="0" fontId="2" fillId="33" borderId="131" applyNumberFormat="0" applyFont="0"/>
    <xf numFmtId="10" fontId="37" fillId="5" borderId="151" applyNumberFormat="0" applyBorder="0" applyAlignment="0" applyProtection="0"/>
    <xf numFmtId="0" fontId="2" fillId="5" borderId="100" applyNumberFormat="0">
      <alignment horizontal="center" vertical="center"/>
    </xf>
    <xf numFmtId="0" fontId="2" fillId="0" borderId="116" applyNumberFormat="0" applyFont="0" applyFill="0" applyAlignment="0" applyProtection="0"/>
    <xf numFmtId="0" fontId="2" fillId="35" borderId="134" applyNumberFormat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3" applyNumberFormat="0">
      <alignment horizontal="center" vertical="center"/>
    </xf>
    <xf numFmtId="0" fontId="2" fillId="36" borderId="132" applyNumberFormat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32" fillId="0" borderId="150">
      <alignment horizontal="left"/>
    </xf>
    <xf numFmtId="0" fontId="103" fillId="27" borderId="79" applyNumberFormat="0" applyAlignment="0" applyProtection="0"/>
    <xf numFmtId="0" fontId="2" fillId="5" borderId="133" applyNumberFormat="0" applyProtection="0">
      <alignment horizontal="center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2" fillId="0" borderId="138" applyNumberFormat="0" applyFont="0" applyFill="0" applyAlignment="0" applyProtection="0"/>
    <xf numFmtId="0" fontId="32" fillId="0" borderId="145">
      <alignment horizontal="left"/>
    </xf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0" fontId="2" fillId="5" borderId="133" applyNumberFormat="0" applyProtection="0">
      <alignment horizontal="center" vertical="center"/>
    </xf>
    <xf numFmtId="0" fontId="79" fillId="33" borderId="126" applyNumberFormat="0"/>
    <xf numFmtId="0" fontId="2" fillId="0" borderId="104" applyNumberFormat="0"/>
    <xf numFmtId="0" fontId="2" fillId="0" borderId="71" applyNumberFormat="0">
      <alignment horizontal="center"/>
    </xf>
    <xf numFmtId="0" fontId="32" fillId="0" borderId="145">
      <alignment horizontal="left"/>
    </xf>
    <xf numFmtId="10" fontId="37" fillId="5" borderId="110" applyNumberFormat="0" applyBorder="0" applyAlignment="0" applyProtection="0"/>
    <xf numFmtId="10" fontId="37" fillId="29" borderId="146" applyNumberFormat="0" applyBorder="0" applyAlignment="0" applyProtection="0"/>
    <xf numFmtId="0" fontId="79" fillId="33" borderId="126" applyNumberFormat="0"/>
    <xf numFmtId="0" fontId="2" fillId="36" borderId="132" applyNumberFormat="0">
      <alignment horizontal="center" vertical="center"/>
    </xf>
    <xf numFmtId="8" fontId="113" fillId="0" borderId="142">
      <protection locked="0"/>
    </xf>
    <xf numFmtId="0" fontId="30" fillId="0" borderId="136" applyNumberFormat="0">
      <alignment horizontal="right"/>
    </xf>
    <xf numFmtId="0" fontId="32" fillId="0" borderId="70">
      <alignment horizontal="left"/>
    </xf>
    <xf numFmtId="0" fontId="32" fillId="0" borderId="70">
      <alignment horizontal="left"/>
    </xf>
    <xf numFmtId="0" fontId="2" fillId="0" borderId="71" applyNumberFormat="0" applyFont="0" applyFill="0" applyProtection="0">
      <alignment horizontal="center"/>
    </xf>
    <xf numFmtId="0" fontId="32" fillId="0" borderId="70">
      <alignment horizontal="left"/>
    </xf>
    <xf numFmtId="0" fontId="32" fillId="0" borderId="70">
      <alignment horizontal="left"/>
    </xf>
    <xf numFmtId="0" fontId="2" fillId="0" borderId="71" applyNumberFormat="0">
      <alignment horizontal="center"/>
    </xf>
    <xf numFmtId="0" fontId="2" fillId="5" borderId="131" applyNumberFormat="0" applyFont="0" applyProtection="0">
      <alignment horizontal="left" vertical="center"/>
    </xf>
    <xf numFmtId="0" fontId="2" fillId="0" borderId="71" applyNumberFormat="0">
      <alignment horizontal="center"/>
    </xf>
    <xf numFmtId="0" fontId="2" fillId="0" borderId="71" applyNumberFormat="0">
      <alignment horizontal="center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5" borderId="131" applyNumberFormat="0" applyFont="0" applyProtection="0">
      <alignment horizontal="left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2" fillId="0" borderId="62" applyNumberFormat="0" applyFont="0" applyFill="0" applyProtection="0">
      <alignment horizontal="center"/>
    </xf>
    <xf numFmtId="0" fontId="32" fillId="0" borderId="61">
      <alignment horizontal="left"/>
    </xf>
    <xf numFmtId="0" fontId="2" fillId="36" borderId="133" applyNumberFormat="0">
      <alignment horizontal="center" vertical="center"/>
    </xf>
    <xf numFmtId="10" fontId="37" fillId="5" borderId="146" applyNumberFormat="0" applyBorder="0" applyAlignment="0" applyProtection="0"/>
    <xf numFmtId="0" fontId="2" fillId="5" borderId="134" applyNumberFormat="0" applyFont="0"/>
    <xf numFmtId="0" fontId="2" fillId="31" borderId="78" applyNumberFormat="0" applyFont="0" applyAlignment="0" applyProtection="0"/>
    <xf numFmtId="0" fontId="30" fillId="0" borderId="136" applyNumberFormat="0" applyFill="0" applyProtection="0">
      <alignment horizontal="right"/>
    </xf>
    <xf numFmtId="0" fontId="2" fillId="5" borderId="131" applyNumberFormat="0" applyFont="0"/>
    <xf numFmtId="0" fontId="2" fillId="5" borderId="134" applyNumberFormat="0" applyProtection="0">
      <alignment horizontal="center" vertical="center"/>
    </xf>
    <xf numFmtId="0" fontId="2" fillId="36" borderId="131" applyNumberFormat="0">
      <alignment horizontal="left" vertical="center"/>
    </xf>
    <xf numFmtId="0" fontId="2" fillId="5" borderId="134" applyNumberFormat="0" applyProtection="0">
      <alignment horizontal="center" vertical="center"/>
    </xf>
    <xf numFmtId="0" fontId="32" fillId="0" borderId="150">
      <alignment horizontal="left"/>
    </xf>
    <xf numFmtId="0" fontId="2" fillId="33" borderId="119" applyNumberFormat="0" applyProtection="0">
      <alignment horizontal="center" vertical="center"/>
    </xf>
    <xf numFmtId="10" fontId="37" fillId="5" borderId="151" applyNumberFormat="0" applyBorder="0" applyAlignment="0" applyProtection="0"/>
    <xf numFmtId="0" fontId="2" fillId="0" borderId="146" applyNumberFormat="0" applyFont="0" applyFill="0" applyProtection="0">
      <alignment horizontal="center"/>
    </xf>
    <xf numFmtId="0" fontId="2" fillId="5" borderId="133" applyNumberFormat="0"/>
    <xf numFmtId="0" fontId="32" fillId="0" borderId="108">
      <alignment horizontal="left"/>
    </xf>
    <xf numFmtId="0" fontId="2" fillId="0" borderId="138" applyNumberFormat="0"/>
    <xf numFmtId="0" fontId="32" fillId="0" borderId="145">
      <alignment horizontal="left"/>
    </xf>
    <xf numFmtId="0" fontId="2" fillId="36" borderId="134" applyNumberFormat="0"/>
    <xf numFmtId="0" fontId="2" fillId="33" borderId="132" applyNumberFormat="0" applyFont="0"/>
    <xf numFmtId="0" fontId="2" fillId="5" borderId="131" applyNumberFormat="0" applyFont="0" applyProtection="0">
      <alignment horizontal="left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Font="0"/>
    <xf numFmtId="0" fontId="2" fillId="33" borderId="134" applyNumberFormat="0" applyProtection="0">
      <alignment horizontal="center" vertical="center"/>
    </xf>
    <xf numFmtId="0" fontId="2" fillId="33" borderId="133" applyNumberFormat="0" applyFont="0"/>
    <xf numFmtId="0" fontId="2" fillId="0" borderId="83" applyNumberFormat="0"/>
    <xf numFmtId="0" fontId="32" fillId="0" borderId="145">
      <alignment horizontal="left"/>
    </xf>
    <xf numFmtId="0" fontId="2" fillId="0" borderId="82" applyNumberFormat="0"/>
    <xf numFmtId="0" fontId="79" fillId="33" borderId="126" applyNumberFormat="0"/>
    <xf numFmtId="0" fontId="103" fillId="27" borderId="127" applyNumberFormat="0" applyAlignment="0" applyProtection="0"/>
    <xf numFmtId="0" fontId="32" fillId="0" borderId="145">
      <alignment horizontal="left"/>
    </xf>
    <xf numFmtId="0" fontId="79" fillId="33" borderId="126" applyNumberFormat="0" applyAlignment="0" applyProtection="0"/>
    <xf numFmtId="0" fontId="73" fillId="0" borderId="130"/>
    <xf numFmtId="0" fontId="2" fillId="0" borderId="139" applyNumberFormat="0" applyFont="0" applyFill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3" applyNumberFormat="0" applyFont="0"/>
    <xf numFmtId="238" fontId="4" fillId="4" borderId="71" applyFont="0" applyFill="0" applyBorder="0" applyAlignment="0"/>
    <xf numFmtId="0" fontId="32" fillId="0" borderId="70">
      <alignment horizontal="left"/>
    </xf>
    <xf numFmtId="10" fontId="37" fillId="5" borderId="151" applyNumberFormat="0" applyBorder="0" applyAlignment="0" applyProtection="0"/>
    <xf numFmtId="0" fontId="32" fillId="0" borderId="70">
      <alignment horizontal="left" vertical="center"/>
    </xf>
    <xf numFmtId="228" fontId="2" fillId="0" borderId="101"/>
    <xf numFmtId="10" fontId="37" fillId="29" borderId="71" applyNumberFormat="0" applyBorder="0" applyAlignment="0" applyProtection="0"/>
    <xf numFmtId="0" fontId="32" fillId="0" borderId="70">
      <alignment horizontal="left"/>
    </xf>
    <xf numFmtId="0" fontId="2" fillId="0" borderId="71" applyNumberFormat="0" applyFont="0" applyFill="0" applyProtection="0">
      <alignment horizontal="center"/>
    </xf>
    <xf numFmtId="0" fontId="2" fillId="0" borderId="139" applyNumberFormat="0" applyFont="0" applyFill="0" applyAlignment="0" applyProtection="0"/>
    <xf numFmtId="10" fontId="37" fillId="29" borderId="71" applyNumberFormat="0" applyBorder="0" applyAlignment="0" applyProtection="0"/>
    <xf numFmtId="10" fontId="37" fillId="29" borderId="71" applyNumberFormat="0" applyBorder="0" applyAlignment="0" applyProtection="0"/>
    <xf numFmtId="0" fontId="100" fillId="13" borderId="125" applyNumberFormat="0" applyAlignment="0" applyProtection="0"/>
    <xf numFmtId="10" fontId="37" fillId="5" borderId="151" applyNumberFormat="0" applyBorder="0" applyAlignment="0" applyProtection="0"/>
    <xf numFmtId="0" fontId="2" fillId="36" borderId="133" applyNumberFormat="0"/>
    <xf numFmtId="230" fontId="2" fillId="0" borderId="137" applyFont="0" applyFill="0" applyAlignment="0" applyProtection="0"/>
    <xf numFmtId="0" fontId="79" fillId="33" borderId="114" applyNumberFormat="0"/>
    <xf numFmtId="0" fontId="2" fillId="5" borderId="132" applyNumberFormat="0"/>
    <xf numFmtId="187" fontId="3" fillId="0" borderId="84" applyNumberFormat="0" applyFont="0" applyAlignment="0" applyProtection="0"/>
    <xf numFmtId="10" fontId="37" fillId="5" borderId="110" applyNumberFormat="0" applyBorder="0" applyAlignment="0" applyProtection="0"/>
    <xf numFmtId="0" fontId="2" fillId="0" borderId="83" applyNumberFormat="0"/>
    <xf numFmtId="0" fontId="2" fillId="33" borderId="131" applyNumberFormat="0" applyFont="0" applyProtection="0">
      <alignment horizontal="left" vertical="center"/>
    </xf>
    <xf numFmtId="0" fontId="2" fillId="0" borderId="83" applyNumberFormat="0"/>
    <xf numFmtId="10" fontId="37" fillId="5" borderId="110" applyNumberFormat="0" applyBorder="0" applyAlignment="0" applyProtection="0"/>
    <xf numFmtId="0" fontId="32" fillId="0" borderId="145">
      <alignment horizontal="left"/>
    </xf>
    <xf numFmtId="10" fontId="37" fillId="5" borderId="151" applyNumberFormat="0" applyBorder="0" applyAlignment="0" applyProtection="0"/>
    <xf numFmtId="0" fontId="2" fillId="5" borderId="133" applyNumberFormat="0"/>
    <xf numFmtId="0" fontId="32" fillId="0" borderId="145">
      <alignment horizontal="left"/>
    </xf>
    <xf numFmtId="0" fontId="2" fillId="5" borderId="132" applyNumberFormat="0">
      <alignment horizontal="center" vertical="center"/>
    </xf>
    <xf numFmtId="0" fontId="2" fillId="33" borderId="131" applyNumberFormat="0" applyFont="0"/>
    <xf numFmtId="0" fontId="2" fillId="5" borderId="133" applyNumberFormat="0" applyFont="0"/>
    <xf numFmtId="10" fontId="37" fillId="5" borderId="123" applyNumberFormat="0" applyBorder="0" applyAlignment="0" applyProtection="0"/>
    <xf numFmtId="0" fontId="2" fillId="5" borderId="134" applyNumberFormat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0" borderId="82" applyNumberFormat="0" applyFont="0" applyFill="0" applyAlignment="0" applyProtection="0"/>
    <xf numFmtId="230" fontId="2" fillId="0" borderId="137"/>
    <xf numFmtId="0" fontId="2" fillId="0" borderId="83" applyNumberFormat="0"/>
    <xf numFmtId="0" fontId="2" fillId="36" borderId="132" applyNumberFormat="0"/>
    <xf numFmtId="0" fontId="2" fillId="0" borderId="82" applyNumberFormat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235" fontId="2" fillId="0" borderId="85" applyFont="0" applyFill="0" applyBorder="0" applyAlignment="0"/>
    <xf numFmtId="0" fontId="2" fillId="36" borderId="100" applyNumberFormat="0">
      <alignment horizontal="center" vertical="center"/>
    </xf>
    <xf numFmtId="0" fontId="2" fillId="33" borderId="132" applyNumberFormat="0" applyFont="0"/>
    <xf numFmtId="0" fontId="2" fillId="33" borderId="132" applyNumberFormat="0" applyProtection="0">
      <alignment horizontal="center" vertical="center"/>
    </xf>
    <xf numFmtId="0" fontId="2" fillId="0" borderId="83" applyNumberFormat="0"/>
    <xf numFmtId="0" fontId="2" fillId="0" borderId="82" applyNumberFormat="0"/>
    <xf numFmtId="0" fontId="2" fillId="36" borderId="134" applyNumberFormat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Font="0"/>
    <xf numFmtId="0" fontId="2" fillId="5" borderId="120" applyNumberFormat="0" applyProtection="0">
      <alignment horizontal="center" vertical="center"/>
    </xf>
    <xf numFmtId="0" fontId="2" fillId="5" borderId="100" applyNumberFormat="0" applyProtection="0">
      <alignment horizontal="center" vertical="center"/>
    </xf>
    <xf numFmtId="10" fontId="37" fillId="29" borderId="123" applyNumberFormat="0" applyBorder="0" applyAlignment="0" applyProtection="0"/>
    <xf numFmtId="0" fontId="2" fillId="0" borderId="151" applyNumberFormat="0">
      <alignment horizontal="center"/>
    </xf>
    <xf numFmtId="0" fontId="2" fillId="5" borderId="133" applyNumberFormat="0"/>
    <xf numFmtId="0" fontId="2" fillId="0" borderId="83" applyNumberFormat="0"/>
    <xf numFmtId="0" fontId="2" fillId="0" borderId="82" applyNumberFormat="0" applyFont="0" applyFill="0" applyAlignment="0" applyProtection="0"/>
    <xf numFmtId="0" fontId="2" fillId="0" borderId="82" applyNumberFormat="0" applyFont="0" applyFill="0" applyAlignment="0" applyProtection="0"/>
    <xf numFmtId="0" fontId="32" fillId="0" borderId="145">
      <alignment horizontal="left"/>
    </xf>
    <xf numFmtId="0" fontId="2" fillId="36" borderId="132" applyNumberFormat="0"/>
    <xf numFmtId="0" fontId="2" fillId="33" borderId="132" applyNumberFormat="0" applyProtection="0">
      <alignment horizontal="center" vertical="center"/>
    </xf>
    <xf numFmtId="0" fontId="32" fillId="0" borderId="145">
      <alignment horizontal="left"/>
    </xf>
    <xf numFmtId="0" fontId="32" fillId="0" borderId="150">
      <alignment horizontal="left"/>
    </xf>
    <xf numFmtId="10" fontId="37" fillId="29" borderId="146" applyNumberFormat="0" applyBorder="0" applyAlignment="0" applyProtection="0"/>
    <xf numFmtId="0" fontId="2" fillId="5" borderId="131" applyNumberFormat="0">
      <alignment horizontal="left" vertical="center"/>
    </xf>
    <xf numFmtId="228" fontId="2" fillId="0" borderId="136"/>
    <xf numFmtId="0" fontId="73" fillId="0" borderId="81"/>
    <xf numFmtId="0" fontId="32" fillId="0" borderId="145">
      <alignment horizontal="left"/>
    </xf>
    <xf numFmtId="10" fontId="37" fillId="5" borderId="123" applyNumberFormat="0" applyBorder="0" applyAlignment="0" applyProtection="0"/>
    <xf numFmtId="0" fontId="2" fillId="5" borderId="132" applyNumberFormat="0" applyProtection="0">
      <alignment horizontal="center" vertical="center"/>
    </xf>
    <xf numFmtId="0" fontId="32" fillId="0" borderId="145">
      <alignment horizontal="left"/>
    </xf>
    <xf numFmtId="0" fontId="2" fillId="36" borderId="133" applyNumberFormat="0"/>
    <xf numFmtId="0" fontId="2" fillId="33" borderId="132" applyNumberFormat="0" applyFont="0"/>
    <xf numFmtId="10" fontId="37" fillId="5" borderId="151" applyNumberFormat="0" applyBorder="0" applyAlignment="0" applyProtection="0"/>
    <xf numFmtId="0" fontId="2" fillId="36" borderId="132" applyNumberFormat="0">
      <alignment horizontal="center" vertical="center"/>
    </xf>
    <xf numFmtId="10" fontId="37" fillId="5" borderId="146" applyNumberFormat="0" applyBorder="0" applyAlignment="0" applyProtection="0"/>
    <xf numFmtId="0" fontId="2" fillId="0" borderId="83" applyNumberFormat="0"/>
    <xf numFmtId="0" fontId="2" fillId="36" borderId="131" applyNumberFormat="0">
      <alignment horizontal="left" vertical="center"/>
    </xf>
    <xf numFmtId="0" fontId="73" fillId="0" borderId="81"/>
    <xf numFmtId="10" fontId="37" fillId="5" borderId="89" applyNumberFormat="0" applyBorder="0" applyAlignment="0" applyProtection="0"/>
    <xf numFmtId="10" fontId="37" fillId="5" borderId="110" applyNumberFormat="0" applyBorder="0" applyAlignment="0" applyProtection="0"/>
    <xf numFmtId="0" fontId="32" fillId="0" borderId="150">
      <alignment horizontal="left"/>
    </xf>
    <xf numFmtId="0" fontId="2" fillId="36" borderId="131" applyNumberFormat="0">
      <alignment horizontal="left" vertical="center"/>
    </xf>
    <xf numFmtId="0" fontId="79" fillId="33" borderId="126" applyNumberFormat="0"/>
    <xf numFmtId="0" fontId="105" fillId="0" borderId="141" applyNumberFormat="0" applyFill="0" applyAlignment="0" applyProtection="0"/>
    <xf numFmtId="0" fontId="2" fillId="5" borderId="134" applyNumberFormat="0"/>
    <xf numFmtId="0" fontId="2" fillId="0" borderId="139" applyNumberFormat="0"/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18" applyNumberFormat="0" applyFont="0"/>
    <xf numFmtId="10" fontId="37" fillId="5" borderId="123" applyNumberFormat="0" applyBorder="0" applyAlignment="0" applyProtection="0"/>
    <xf numFmtId="0" fontId="30" fillId="0" borderId="135" applyNumberFormat="0">
      <alignment horizontal="right"/>
    </xf>
    <xf numFmtId="10" fontId="37" fillId="5" borderId="146" applyNumberFormat="0" applyBorder="0" applyAlignment="0" applyProtection="0"/>
    <xf numFmtId="0" fontId="2" fillId="5" borderId="131" applyNumberFormat="0">
      <alignment horizontal="left" vertical="center"/>
    </xf>
    <xf numFmtId="0" fontId="32" fillId="0" borderId="150">
      <alignment horizontal="left"/>
    </xf>
    <xf numFmtId="0" fontId="32" fillId="0" borderId="108">
      <alignment horizontal="left"/>
    </xf>
    <xf numFmtId="0" fontId="32" fillId="0" borderId="145">
      <alignment horizontal="left"/>
    </xf>
    <xf numFmtId="0" fontId="2" fillId="36" borderId="132" applyNumberFormat="0">
      <alignment horizontal="center" vertical="center"/>
    </xf>
    <xf numFmtId="0" fontId="2" fillId="36" borderId="132" applyNumberFormat="0"/>
    <xf numFmtId="0" fontId="2" fillId="5" borderId="118" applyNumberFormat="0"/>
    <xf numFmtId="0" fontId="2" fillId="5" borderId="133" applyNumberFormat="0" applyFont="0"/>
    <xf numFmtId="0" fontId="2" fillId="5" borderId="132" applyNumberFormat="0" applyFont="0"/>
    <xf numFmtId="0" fontId="2" fillId="36" borderId="132" applyNumberFormat="0">
      <alignment horizontal="center" vertical="center"/>
    </xf>
    <xf numFmtId="0" fontId="2" fillId="5" borderId="133" applyNumberFormat="0"/>
    <xf numFmtId="0" fontId="2" fillId="33" borderId="133" applyNumberFormat="0" applyFont="0"/>
    <xf numFmtId="0" fontId="32" fillId="0" borderId="145">
      <alignment horizontal="left"/>
    </xf>
    <xf numFmtId="0" fontId="2" fillId="0" borderId="83" applyNumberFormat="0"/>
    <xf numFmtId="0" fontId="2" fillId="0" borderId="83" applyNumberFormat="0"/>
    <xf numFmtId="0" fontId="2" fillId="0" borderId="82" applyNumberFormat="0"/>
    <xf numFmtId="0" fontId="2" fillId="36" borderId="132" applyNumberFormat="0"/>
    <xf numFmtId="0" fontId="103" fillId="27" borderId="93" applyNumberFormat="0" applyAlignment="0" applyProtection="0"/>
    <xf numFmtId="0" fontId="2" fillId="0" borderId="82" applyNumberFormat="0"/>
    <xf numFmtId="0" fontId="2" fillId="0" borderId="138" applyNumberFormat="0"/>
    <xf numFmtId="0" fontId="32" fillId="0" borderId="145">
      <alignment horizontal="left"/>
    </xf>
    <xf numFmtId="0" fontId="32" fillId="0" borderId="108">
      <alignment horizontal="left"/>
    </xf>
    <xf numFmtId="230" fontId="2" fillId="0" borderId="137" applyFont="0" applyFill="0" applyAlignment="0" applyProtection="0"/>
    <xf numFmtId="0" fontId="2" fillId="31" borderId="114" applyNumberFormat="0" applyFont="0" applyAlignment="0" applyProtection="0"/>
    <xf numFmtId="0" fontId="2" fillId="0" borderId="82" applyNumberFormat="0" applyFont="0" applyFill="0" applyAlignment="0" applyProtection="0"/>
    <xf numFmtId="0" fontId="73" fillId="0" borderId="81"/>
    <xf numFmtId="0" fontId="32" fillId="0" borderId="145">
      <alignment horizontal="left" vertical="center"/>
    </xf>
    <xf numFmtId="10" fontId="37" fillId="5" borderId="146" applyNumberFormat="0" applyBorder="0" applyAlignment="0" applyProtection="0"/>
    <xf numFmtId="0" fontId="2" fillId="0" borderId="138" applyNumberFormat="0"/>
    <xf numFmtId="0" fontId="30" fillId="0" borderId="136" applyNumberFormat="0">
      <alignment horizontal="right"/>
    </xf>
    <xf numFmtId="0" fontId="2" fillId="35" borderId="120" applyNumberFormat="0" applyFont="0" applyProtection="0">
      <alignment horizontal="center" vertical="center"/>
    </xf>
    <xf numFmtId="0" fontId="30" fillId="0" borderId="135" applyNumberFormat="0">
      <alignment horizontal="right"/>
    </xf>
    <xf numFmtId="0" fontId="2" fillId="5" borderId="131" applyNumberFormat="0" applyFont="0"/>
    <xf numFmtId="0" fontId="2" fillId="33" borderId="119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32" fillId="0" borderId="61">
      <alignment horizontal="left"/>
    </xf>
    <xf numFmtId="0" fontId="100" fillId="13" borderId="113" applyNumberFormat="0" applyAlignment="0" applyProtection="0"/>
    <xf numFmtId="0" fontId="2" fillId="5" borderId="133" applyNumberFormat="0" applyProtection="0">
      <alignment horizontal="center" vertical="center"/>
    </xf>
    <xf numFmtId="10" fontId="37" fillId="5" borderId="89" applyNumberFormat="0" applyBorder="0" applyAlignment="0" applyProtection="0"/>
    <xf numFmtId="238" fontId="4" fillId="4" borderId="146" applyFont="0" applyFill="0" applyBorder="0" applyAlignment="0"/>
    <xf numFmtId="230" fontId="2" fillId="0" borderId="135" applyFill="0" applyAlignment="0" applyProtection="0"/>
    <xf numFmtId="10" fontId="37" fillId="29" borderId="62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5" borderId="133" applyNumberFormat="0">
      <alignment horizontal="center" vertical="center"/>
    </xf>
    <xf numFmtId="0" fontId="32" fillId="0" borderId="61">
      <alignment horizontal="left"/>
    </xf>
    <xf numFmtId="10" fontId="37" fillId="5" borderId="151" applyNumberFormat="0" applyBorder="0" applyAlignment="0" applyProtection="0"/>
    <xf numFmtId="0" fontId="32" fillId="0" borderId="61">
      <alignment horizontal="left"/>
    </xf>
    <xf numFmtId="0" fontId="32" fillId="0" borderId="150">
      <alignment horizontal="left"/>
    </xf>
    <xf numFmtId="0" fontId="2" fillId="5" borderId="132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2" fillId="35" borderId="134" applyNumberFormat="0">
      <alignment horizontal="center" vertical="center"/>
    </xf>
    <xf numFmtId="0" fontId="2" fillId="5" borderId="133" applyNumberFormat="0" applyFont="0"/>
    <xf numFmtId="0" fontId="2" fillId="33" borderId="99" applyNumberFormat="0" applyFont="0"/>
    <xf numFmtId="0" fontId="79" fillId="33" borderId="126" applyNumberFormat="0"/>
    <xf numFmtId="10" fontId="37" fillId="5" borderId="146" applyNumberFormat="0" applyBorder="0" applyAlignment="0" applyProtection="0"/>
    <xf numFmtId="0" fontId="2" fillId="0" borderId="83" applyNumberFormat="0"/>
    <xf numFmtId="10" fontId="37" fillId="5" borderId="62" applyNumberFormat="0" applyBorder="0" applyAlignment="0" applyProtection="0"/>
    <xf numFmtId="10" fontId="37" fillId="5" borderId="110" applyNumberFormat="0" applyBorder="0" applyAlignment="0" applyProtection="0"/>
    <xf numFmtId="0" fontId="73" fillId="0" borderId="130"/>
    <xf numFmtId="0" fontId="32" fillId="0" borderId="108">
      <alignment horizontal="left"/>
    </xf>
    <xf numFmtId="0" fontId="73" fillId="42" borderId="110"/>
    <xf numFmtId="0" fontId="32" fillId="0" borderId="150">
      <alignment horizontal="left"/>
    </xf>
    <xf numFmtId="0" fontId="32" fillId="0" borderId="122">
      <alignment horizontal="left"/>
    </xf>
    <xf numFmtId="10" fontId="37" fillId="5" borderId="146" applyNumberFormat="0" applyBorder="0" applyAlignment="0" applyProtection="0"/>
    <xf numFmtId="0" fontId="2" fillId="5" borderId="134" applyNumberFormat="0" applyProtection="0">
      <alignment horizontal="center" vertical="center"/>
    </xf>
    <xf numFmtId="10" fontId="37" fillId="5" borderId="123" applyNumberFormat="0" applyBorder="0" applyAlignment="0" applyProtection="0"/>
    <xf numFmtId="0" fontId="2" fillId="0" borderId="138" applyNumberFormat="0" applyFont="0" applyFill="0" applyAlignment="0" applyProtection="0"/>
    <xf numFmtId="0" fontId="32" fillId="0" borderId="61">
      <alignment horizontal="left"/>
    </xf>
    <xf numFmtId="0" fontId="32" fillId="0" borderId="145">
      <alignment horizontal="left"/>
    </xf>
    <xf numFmtId="0" fontId="93" fillId="27" borderId="125" applyNumberFormat="0" applyAlignment="0" applyProtection="0"/>
    <xf numFmtId="0" fontId="2" fillId="0" borderId="83" applyNumberFormat="0"/>
    <xf numFmtId="10" fontId="37" fillId="5" borderId="146" applyNumberFormat="0" applyBorder="0" applyAlignment="0" applyProtection="0"/>
    <xf numFmtId="0" fontId="30" fillId="0" borderId="137" applyNumberFormat="0">
      <alignment horizontal="right"/>
    </xf>
    <xf numFmtId="0" fontId="2" fillId="5" borderId="131" applyNumberFormat="0" applyFont="0"/>
    <xf numFmtId="0" fontId="2" fillId="0" borderId="123" applyNumberFormat="0" applyFont="0" applyFill="0" applyProtection="0">
      <alignment horizontal="center"/>
    </xf>
    <xf numFmtId="0" fontId="32" fillId="0" borderId="122">
      <alignment horizontal="left"/>
    </xf>
    <xf numFmtId="0" fontId="2" fillId="5" borderId="117" applyNumberFormat="0" applyFont="0" applyProtection="0">
      <alignment horizontal="left" vertical="center"/>
    </xf>
    <xf numFmtId="0" fontId="2" fillId="33" borderId="117" applyNumberFormat="0" applyFont="0" applyProtection="0">
      <alignment horizontal="left" vertical="center"/>
    </xf>
    <xf numFmtId="0" fontId="32" fillId="0" borderId="150">
      <alignment horizontal="left"/>
    </xf>
    <xf numFmtId="0" fontId="2" fillId="36" borderId="134" applyNumberFormat="0"/>
    <xf numFmtId="0" fontId="2" fillId="33" borderId="133" applyNumberFormat="0" applyProtection="0">
      <alignment horizontal="center" vertical="center"/>
    </xf>
    <xf numFmtId="0" fontId="2" fillId="5" borderId="133" applyNumberFormat="0" applyFont="0"/>
    <xf numFmtId="0" fontId="2" fillId="0" borderId="82" applyNumberFormat="0" applyFont="0" applyFill="0" applyAlignment="0" applyProtection="0"/>
    <xf numFmtId="10" fontId="37" fillId="5" borderId="146" applyNumberFormat="0" applyBorder="0" applyAlignment="0" applyProtection="0"/>
    <xf numFmtId="10" fontId="37" fillId="5" borderId="110" applyNumberFormat="0" applyBorder="0" applyAlignment="0" applyProtection="0"/>
    <xf numFmtId="0" fontId="2" fillId="36" borderId="133" applyNumberFormat="0">
      <alignment horizontal="center" vertical="center"/>
    </xf>
    <xf numFmtId="0" fontId="2" fillId="5" borderId="132" applyNumberFormat="0" applyProtection="0">
      <alignment horizontal="center" vertical="center"/>
    </xf>
    <xf numFmtId="10" fontId="37" fillId="5" borderId="110" applyNumberFormat="0" applyBorder="0" applyAlignment="0" applyProtection="0"/>
    <xf numFmtId="0" fontId="93" fillId="27" borderId="125" applyNumberFormat="0" applyAlignment="0" applyProtection="0"/>
    <xf numFmtId="0" fontId="2" fillId="0" borderId="83" applyNumberFormat="0" applyFont="0" applyFill="0" applyAlignment="0" applyProtection="0"/>
    <xf numFmtId="0" fontId="76" fillId="0" borderId="95"/>
    <xf numFmtId="0" fontId="32" fillId="0" borderId="150">
      <alignment horizontal="left"/>
    </xf>
    <xf numFmtId="0" fontId="2" fillId="0" borderId="82" applyNumberFormat="0" applyFont="0" applyFill="0" applyAlignment="0" applyProtection="0"/>
    <xf numFmtId="0" fontId="73" fillId="0" borderId="81"/>
    <xf numFmtId="10" fontId="37" fillId="5" borderId="146" applyNumberFormat="0" applyBorder="0" applyAlignment="0" applyProtection="0"/>
    <xf numFmtId="0" fontId="2" fillId="5" borderId="132" applyNumberFormat="0">
      <alignment horizontal="center" vertical="center"/>
    </xf>
    <xf numFmtId="0" fontId="30" fillId="0" borderId="135" applyNumberFormat="0" applyFill="0" applyProtection="0">
      <alignment horizontal="right"/>
    </xf>
    <xf numFmtId="0" fontId="2" fillId="0" borderId="144" applyNumberFormat="0" applyFont="0" applyFill="0" applyAlignment="0" applyProtection="0"/>
    <xf numFmtId="0" fontId="2" fillId="0" borderId="83" applyNumberFormat="0" applyFont="0" applyFill="0" applyAlignment="0" applyProtection="0"/>
    <xf numFmtId="0" fontId="32" fillId="0" borderId="145">
      <alignment horizontal="left"/>
    </xf>
    <xf numFmtId="0" fontId="100" fillId="13" borderId="125" applyNumberFormat="0" applyAlignment="0" applyProtection="0"/>
    <xf numFmtId="0" fontId="79" fillId="33" borderId="126" applyNumberFormat="0"/>
    <xf numFmtId="0" fontId="2" fillId="5" borderId="134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32" fillId="0" borderId="108">
      <alignment horizontal="left"/>
    </xf>
    <xf numFmtId="0" fontId="2" fillId="5" borderId="134" applyNumberFormat="0">
      <alignment horizontal="center" vertical="center"/>
    </xf>
    <xf numFmtId="0" fontId="32" fillId="0" borderId="145">
      <alignment horizontal="left"/>
    </xf>
    <xf numFmtId="10" fontId="37" fillId="29" borderId="146" applyNumberFormat="0" applyBorder="0" applyAlignment="0" applyProtection="0"/>
    <xf numFmtId="0" fontId="2" fillId="0" borderId="83" applyNumberFormat="0"/>
    <xf numFmtId="0" fontId="2" fillId="5" borderId="132" applyNumberFormat="0">
      <alignment horizontal="center" vertical="center"/>
    </xf>
    <xf numFmtId="0" fontId="2" fillId="0" borderId="83" applyNumberFormat="0"/>
    <xf numFmtId="0" fontId="2" fillId="36" borderId="134" applyNumberFormat="0"/>
    <xf numFmtId="0" fontId="2" fillId="0" borderId="83" applyNumberFormat="0"/>
    <xf numFmtId="0" fontId="2" fillId="0" borderId="82" applyNumberFormat="0" applyFont="0" applyFill="0" applyAlignment="0" applyProtection="0"/>
    <xf numFmtId="0" fontId="2" fillId="0" borderId="83" applyNumberFormat="0"/>
    <xf numFmtId="0" fontId="2" fillId="5" borderId="131" applyNumberFormat="0">
      <alignment horizontal="left"/>
    </xf>
    <xf numFmtId="0" fontId="2" fillId="0" borderId="82" applyNumberFormat="0"/>
    <xf numFmtId="0" fontId="32" fillId="0" borderId="122">
      <alignment horizontal="left"/>
    </xf>
    <xf numFmtId="0" fontId="2" fillId="5" borderId="134" applyNumberFormat="0"/>
    <xf numFmtId="0" fontId="73" fillId="0" borderId="81"/>
    <xf numFmtId="0" fontId="2" fillId="5" borderId="132" applyNumberFormat="0">
      <alignment horizontal="center" vertical="center"/>
    </xf>
    <xf numFmtId="0" fontId="79" fillId="33" borderId="126" applyNumberFormat="0"/>
    <xf numFmtId="10" fontId="37" fillId="5" borderId="62" applyNumberFormat="0" applyBorder="0" applyAlignment="0" applyProtection="0"/>
    <xf numFmtId="0" fontId="2" fillId="0" borderId="138" applyNumberFormat="0"/>
    <xf numFmtId="0" fontId="2" fillId="5" borderId="98" applyNumberFormat="0"/>
    <xf numFmtId="0" fontId="2" fillId="0" borderId="62" applyNumberFormat="0">
      <alignment horizontal="center"/>
    </xf>
    <xf numFmtId="230" fontId="2" fillId="0" borderId="137"/>
    <xf numFmtId="10" fontId="37" fillId="5" borderId="146" applyNumberFormat="0" applyBorder="0" applyAlignment="0" applyProtection="0"/>
    <xf numFmtId="0" fontId="2" fillId="36" borderId="133" applyNumberFormat="0"/>
    <xf numFmtId="10" fontId="37" fillId="5" borderId="151" applyNumberFormat="0" applyBorder="0" applyAlignment="0" applyProtection="0"/>
    <xf numFmtId="0" fontId="2" fillId="5" borderId="131" applyNumberFormat="0" applyFont="0"/>
    <xf numFmtId="0" fontId="79" fillId="33" borderId="126" applyNumberFormat="0"/>
    <xf numFmtId="0" fontId="2" fillId="5" borderId="119" applyNumberFormat="0"/>
    <xf numFmtId="0" fontId="32" fillId="0" borderId="61">
      <alignment horizontal="left"/>
    </xf>
    <xf numFmtId="0" fontId="2" fillId="5" borderId="97" applyNumberFormat="0"/>
    <xf numFmtId="0" fontId="32" fillId="0" borderId="61">
      <alignment horizontal="left"/>
    </xf>
    <xf numFmtId="0" fontId="2" fillId="33" borderId="131" applyNumberFormat="0" applyFont="0" applyProtection="0">
      <alignment horizontal="left" vertical="center"/>
    </xf>
    <xf numFmtId="0" fontId="32" fillId="0" borderId="145">
      <alignment horizontal="left" vertical="center"/>
    </xf>
    <xf numFmtId="10" fontId="37" fillId="5" borderId="110" applyNumberFormat="0" applyBorder="0" applyAlignment="0" applyProtection="0"/>
    <xf numFmtId="0" fontId="32" fillId="0" borderId="145">
      <alignment horizontal="left"/>
    </xf>
    <xf numFmtId="0" fontId="2" fillId="36" borderId="131" applyNumberFormat="0">
      <alignment horizontal="left"/>
    </xf>
    <xf numFmtId="0" fontId="32" fillId="0" borderId="61">
      <alignment horizontal="left"/>
    </xf>
    <xf numFmtId="0" fontId="2" fillId="5" borderId="98" applyNumberFormat="0" applyFont="0"/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32" fillId="0" borderId="61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83" applyNumberFormat="0"/>
    <xf numFmtId="10" fontId="37" fillId="5" borderId="62" applyNumberFormat="0" applyBorder="0" applyAlignment="0" applyProtection="0"/>
    <xf numFmtId="228" fontId="2" fillId="0" borderId="135"/>
    <xf numFmtId="0" fontId="2" fillId="33" borderId="118" applyNumberFormat="0" applyFont="0"/>
    <xf numFmtId="0" fontId="2" fillId="36" borderId="133" applyNumberFormat="0">
      <alignment horizontal="center" vertical="center"/>
    </xf>
    <xf numFmtId="10" fontId="37" fillId="5" borderId="146" applyNumberFormat="0" applyBorder="0" applyAlignment="0" applyProtection="0"/>
    <xf numFmtId="0" fontId="2" fillId="36" borderId="133" applyNumberFormat="0">
      <alignment horizontal="center" vertical="center"/>
    </xf>
    <xf numFmtId="0" fontId="32" fillId="0" borderId="108">
      <alignment horizontal="left"/>
    </xf>
    <xf numFmtId="0" fontId="2" fillId="33" borderId="133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2" fillId="0" borderId="83" applyNumberFormat="0"/>
    <xf numFmtId="10" fontId="37" fillId="5" borderId="146" applyNumberFormat="0" applyBorder="0" applyAlignment="0" applyProtection="0"/>
    <xf numFmtId="0" fontId="2" fillId="0" borderId="82" applyNumberFormat="0"/>
    <xf numFmtId="10" fontId="37" fillId="5" borderId="151" applyNumberFormat="0" applyBorder="0" applyAlignment="0" applyProtection="0"/>
    <xf numFmtId="187" fontId="3" fillId="0" borderId="84" applyNumberFormat="0" applyFont="0" applyAlignment="0" applyProtection="0"/>
    <xf numFmtId="0" fontId="2" fillId="0" borderId="83" applyNumberFormat="0"/>
    <xf numFmtId="0" fontId="2" fillId="5" borderId="131" applyNumberFormat="0"/>
    <xf numFmtId="0" fontId="32" fillId="0" borderId="122">
      <alignment horizontal="left"/>
    </xf>
    <xf numFmtId="0" fontId="2" fillId="5" borderId="131" applyNumberFormat="0" applyFont="0"/>
    <xf numFmtId="0" fontId="79" fillId="33" borderId="137" applyNumberFormat="0" applyProtection="0">
      <alignment horizontal="right"/>
    </xf>
    <xf numFmtId="0" fontId="32" fillId="0" borderId="108">
      <alignment horizontal="left"/>
    </xf>
    <xf numFmtId="0" fontId="32" fillId="0" borderId="145">
      <alignment horizontal="left"/>
    </xf>
    <xf numFmtId="0" fontId="2" fillId="0" borderId="62" applyNumberFormat="0">
      <alignment horizontal="center"/>
    </xf>
    <xf numFmtId="10" fontId="37" fillId="5" borderId="123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33" borderId="132" applyNumberFormat="0" applyProtection="0">
      <alignment horizontal="center" vertical="center"/>
    </xf>
    <xf numFmtId="0" fontId="32" fillId="0" borderId="145">
      <alignment horizontal="left"/>
    </xf>
    <xf numFmtId="0" fontId="32" fillId="0" borderId="145">
      <alignment horizontal="left"/>
    </xf>
    <xf numFmtId="10" fontId="37" fillId="5" borderId="75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122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0" borderId="83" applyNumberFormat="0" applyFont="0" applyFill="0" applyAlignment="0" applyProtection="0"/>
    <xf numFmtId="0" fontId="2" fillId="36" borderId="99" applyNumberFormat="0">
      <alignment horizontal="center" vertical="center"/>
    </xf>
    <xf numFmtId="0" fontId="2" fillId="0" borderId="83" applyNumberFormat="0" applyFont="0" applyFill="0" applyAlignment="0" applyProtection="0"/>
    <xf numFmtId="0" fontId="2" fillId="33" borderId="132" applyNumberFormat="0" applyFont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5" borderId="133" applyNumberFormat="0" applyProtection="0">
      <alignment horizontal="center" vertical="center"/>
    </xf>
    <xf numFmtId="0" fontId="2" fillId="0" borderId="138" applyNumberFormat="0"/>
    <xf numFmtId="0" fontId="2" fillId="36" borderId="131" applyNumberFormat="0">
      <alignment horizontal="left" vertical="center"/>
    </xf>
    <xf numFmtId="228" fontId="2" fillId="0" borderId="102" applyFont="0" applyFill="0" applyAlignment="0" applyProtection="0"/>
    <xf numFmtId="0" fontId="2" fillId="0" borderId="136" applyNumberFormat="0"/>
    <xf numFmtId="0" fontId="32" fillId="0" borderId="145">
      <alignment horizontal="left"/>
    </xf>
    <xf numFmtId="0" fontId="32" fillId="0" borderId="145">
      <alignment horizontal="left"/>
    </xf>
    <xf numFmtId="0" fontId="103" fillId="27" borderId="127" applyNumberFormat="0" applyAlignment="0" applyProtection="0"/>
    <xf numFmtId="0" fontId="2" fillId="0" borderId="62" applyNumberFormat="0">
      <alignment horizontal="center"/>
    </xf>
    <xf numFmtId="0" fontId="2" fillId="0" borderId="62" applyNumberFormat="0" applyFont="0" applyFill="0" applyProtection="0">
      <alignment horizontal="center"/>
    </xf>
    <xf numFmtId="0" fontId="2" fillId="0" borderId="62" applyNumberFormat="0">
      <alignment horizontal="center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2" fillId="0" borderId="104" applyNumberFormat="0" applyFont="0" applyFill="0" applyAlignment="0" applyProtection="0"/>
    <xf numFmtId="0" fontId="73" fillId="42" borderId="62"/>
    <xf numFmtId="10" fontId="37" fillId="29" borderId="110" applyNumberFormat="0" applyBorder="0" applyAlignment="0" applyProtection="0"/>
    <xf numFmtId="10" fontId="37" fillId="5" borderId="151" applyNumberFormat="0" applyBorder="0" applyAlignment="0" applyProtection="0"/>
    <xf numFmtId="0" fontId="2" fillId="36" borderId="132" applyNumberFormat="0"/>
    <xf numFmtId="0" fontId="2" fillId="33" borderId="133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5" borderId="133" applyNumberFormat="0"/>
    <xf numFmtId="0" fontId="2" fillId="5" borderId="134" applyNumberFormat="0"/>
    <xf numFmtId="10" fontId="37" fillId="5" borderId="123" applyNumberFormat="0" applyBorder="0" applyAlignment="0" applyProtection="0"/>
    <xf numFmtId="0" fontId="2" fillId="36" borderId="117" applyNumberFormat="0">
      <alignment horizontal="left"/>
    </xf>
    <xf numFmtId="10" fontId="37" fillId="5" borderId="89" applyNumberFormat="0" applyBorder="0" applyAlignment="0" applyProtection="0"/>
    <xf numFmtId="0" fontId="2" fillId="5" borderId="132" applyNumberFormat="0" applyFont="0"/>
    <xf numFmtId="0" fontId="30" fillId="0" borderId="136" applyNumberFormat="0">
      <alignment horizontal="right"/>
    </xf>
    <xf numFmtId="0" fontId="2" fillId="5" borderId="132" applyNumberFormat="0">
      <alignment horizontal="center" vertical="center"/>
    </xf>
    <xf numFmtId="0" fontId="79" fillId="33" borderId="135" applyNumberFormat="0" applyProtection="0">
      <alignment horizontal="right"/>
    </xf>
    <xf numFmtId="0" fontId="32" fillId="0" borderId="74">
      <alignment horizontal="left"/>
    </xf>
    <xf numFmtId="0" fontId="2" fillId="36" borderId="131" applyNumberFormat="0">
      <alignment horizontal="left"/>
    </xf>
    <xf numFmtId="0" fontId="79" fillId="33" borderId="126" applyNumberFormat="0"/>
    <xf numFmtId="229" fontId="2" fillId="0" borderId="136" applyFont="0" applyFill="0" applyAlignment="0" applyProtection="0"/>
    <xf numFmtId="0" fontId="2" fillId="33" borderId="132" applyNumberFormat="0" applyFont="0"/>
    <xf numFmtId="0" fontId="32" fillId="0" borderId="150">
      <alignment horizontal="left"/>
    </xf>
    <xf numFmtId="229" fontId="2" fillId="0" borderId="136"/>
    <xf numFmtId="0" fontId="32" fillId="0" borderId="122">
      <alignment horizontal="left"/>
    </xf>
    <xf numFmtId="0" fontId="2" fillId="0" borderId="104" applyNumberFormat="0"/>
    <xf numFmtId="238" fontId="4" fillId="4" borderId="75" applyFont="0" applyFill="0" applyBorder="0" applyAlignment="0"/>
    <xf numFmtId="187" fontId="3" fillId="0" borderId="84" applyNumberFormat="0" applyFont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79" fillId="33" borderId="137" applyNumberFormat="0">
      <alignment horizontal="right"/>
    </xf>
    <xf numFmtId="0" fontId="2" fillId="0" borderId="82" applyNumberFormat="0" applyFont="0" applyFill="0" applyAlignment="0" applyProtection="0"/>
    <xf numFmtId="0" fontId="2" fillId="5" borderId="131" applyNumberFormat="0" applyFont="0"/>
    <xf numFmtId="0" fontId="2" fillId="0" borderId="151" applyNumberFormat="0">
      <alignment horizontal="center"/>
    </xf>
    <xf numFmtId="0" fontId="2" fillId="5" borderId="133" applyNumberFormat="0" applyProtection="0">
      <alignment horizontal="center" vertical="center"/>
    </xf>
    <xf numFmtId="10" fontId="37" fillId="5" borderId="151" applyNumberFormat="0" applyBorder="0" applyAlignment="0" applyProtection="0"/>
    <xf numFmtId="228" fontId="2" fillId="0" borderId="136" applyFont="0" applyFill="0" applyAlignment="0" applyProtection="0"/>
    <xf numFmtId="10" fontId="37" fillId="5" borderId="75" applyNumberFormat="0" applyBorder="0" applyAlignment="0" applyProtection="0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0" fontId="2" fillId="36" borderId="134" applyNumberFormat="0">
      <alignment horizontal="center" vertical="center"/>
    </xf>
    <xf numFmtId="0" fontId="2" fillId="5" borderId="134" applyNumberFormat="0">
      <alignment horizontal="center" vertical="center"/>
    </xf>
    <xf numFmtId="10" fontId="37" fillId="5" borderId="62" applyNumberFormat="0" applyBorder="0" applyAlignment="0" applyProtection="0"/>
    <xf numFmtId="0" fontId="32" fillId="0" borderId="61">
      <alignment horizontal="left"/>
    </xf>
    <xf numFmtId="229" fontId="2" fillId="0" borderId="135" applyFill="0" applyAlignment="0" applyProtection="0"/>
    <xf numFmtId="187" fontId="3" fillId="0" borderId="84" applyNumberFormat="0" applyFont="0" applyAlignment="0" applyProtection="0"/>
    <xf numFmtId="0" fontId="2" fillId="5" borderId="117" applyNumberFormat="0" applyFont="0" applyProtection="0">
      <alignment horizontal="left" vertical="center"/>
    </xf>
    <xf numFmtId="0" fontId="2" fillId="33" borderId="131" applyNumberFormat="0" applyFont="0" applyProtection="0">
      <alignment horizontal="left" vertical="center"/>
    </xf>
    <xf numFmtId="0" fontId="2" fillId="0" borderId="83" applyNumberFormat="0"/>
    <xf numFmtId="0" fontId="2" fillId="0" borderId="62" applyNumberFormat="0" applyFont="0" applyFill="0" applyProtection="0">
      <alignment horizontal="center"/>
    </xf>
    <xf numFmtId="0" fontId="32" fillId="0" borderId="145">
      <alignment horizontal="left"/>
    </xf>
    <xf numFmtId="0" fontId="2" fillId="36" borderId="134" applyNumberFormat="0"/>
    <xf numFmtId="0" fontId="73" fillId="42" borderId="62"/>
    <xf numFmtId="0" fontId="2" fillId="0" borderId="82" applyNumberFormat="0" applyFont="0" applyFill="0" applyAlignment="0" applyProtection="0"/>
    <xf numFmtId="10" fontId="37" fillId="5" borderId="62" applyNumberFormat="0" applyBorder="0" applyAlignment="0" applyProtection="0"/>
    <xf numFmtId="238" fontId="4" fillId="4" borderId="89" applyFont="0" applyFill="0" applyBorder="0" applyAlignment="0"/>
    <xf numFmtId="0" fontId="32" fillId="0" borderId="145">
      <alignment horizontal="left"/>
    </xf>
    <xf numFmtId="0" fontId="2" fillId="5" borderId="133" applyNumberFormat="0" applyProtection="0">
      <alignment horizontal="center" vertical="center"/>
    </xf>
    <xf numFmtId="0" fontId="32" fillId="0" borderId="108">
      <alignment horizontal="left"/>
    </xf>
    <xf numFmtId="0" fontId="2" fillId="0" borderId="83" applyNumberFormat="0"/>
    <xf numFmtId="10" fontId="37" fillId="5" borderId="146" applyNumberFormat="0" applyBorder="0" applyAlignment="0" applyProtection="0"/>
    <xf numFmtId="230" fontId="2" fillId="0" borderId="137"/>
    <xf numFmtId="0" fontId="2" fillId="5" borderId="120" applyNumberFormat="0">
      <alignment horizontal="center" vertical="center"/>
    </xf>
    <xf numFmtId="10" fontId="37" fillId="5" borderId="146" applyNumberFormat="0" applyBorder="0" applyAlignment="0" applyProtection="0"/>
    <xf numFmtId="0" fontId="2" fillId="5" borderId="131" applyNumberFormat="0">
      <alignment horizontal="left" vertical="center"/>
    </xf>
    <xf numFmtId="0" fontId="100" fillId="13" borderId="125" applyNumberFormat="0" applyAlignment="0" applyProtection="0"/>
    <xf numFmtId="0" fontId="2" fillId="0" borderId="124" applyNumberFormat="0" applyFont="0" applyFill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79" fillId="33" borderId="135" applyNumberFormat="0" applyProtection="0">
      <alignment horizontal="right"/>
    </xf>
    <xf numFmtId="0" fontId="2" fillId="0" borderId="83" applyNumberFormat="0" applyFont="0" applyFill="0" applyAlignment="0" applyProtection="0"/>
    <xf numFmtId="0" fontId="2" fillId="0" borderId="82" applyNumberFormat="0"/>
    <xf numFmtId="0" fontId="2" fillId="0" borderId="83" applyNumberFormat="0"/>
    <xf numFmtId="0" fontId="2" fillId="0" borderId="82" applyNumberFormat="0" applyFont="0" applyFill="0" applyAlignment="0" applyProtection="0"/>
    <xf numFmtId="0" fontId="2" fillId="35" borderId="100" applyNumberFormat="0" applyFont="0" applyProtection="0">
      <alignment horizontal="center" vertical="center"/>
    </xf>
    <xf numFmtId="0" fontId="2" fillId="0" borderId="138" applyNumberFormat="0"/>
    <xf numFmtId="10" fontId="37" fillId="5" borderId="146" applyNumberFormat="0" applyBorder="0" applyAlignment="0" applyProtection="0"/>
    <xf numFmtId="10" fontId="37" fillId="5" borderId="151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6" borderId="132" applyNumberFormat="0"/>
    <xf numFmtId="0" fontId="2" fillId="35" borderId="134" applyNumberFormat="0">
      <alignment horizontal="center" vertical="center"/>
    </xf>
    <xf numFmtId="0" fontId="2" fillId="5" borderId="134" applyNumberFormat="0" applyProtection="0">
      <alignment horizontal="center" vertical="center"/>
    </xf>
    <xf numFmtId="0" fontId="100" fillId="13" borderId="125" applyNumberFormat="0" applyAlignment="0" applyProtection="0"/>
    <xf numFmtId="0" fontId="32" fillId="0" borderId="145">
      <alignment horizontal="left"/>
    </xf>
    <xf numFmtId="228" fontId="2" fillId="0" borderId="136" applyFont="0" applyFill="0" applyAlignment="0" applyProtection="0"/>
    <xf numFmtId="0" fontId="2" fillId="36" borderId="134" applyNumberFormat="0"/>
    <xf numFmtId="0" fontId="32" fillId="0" borderId="108">
      <alignment horizontal="left"/>
    </xf>
    <xf numFmtId="0" fontId="2" fillId="35" borderId="134" applyNumberFormat="0">
      <alignment horizontal="center" vertical="center"/>
    </xf>
    <xf numFmtId="0" fontId="2" fillId="5" borderId="133" applyNumberFormat="0"/>
    <xf numFmtId="0" fontId="2" fillId="0" borderId="138" applyNumberFormat="0" applyFont="0" applyFill="0" applyAlignment="0" applyProtection="0"/>
    <xf numFmtId="238" fontId="4" fillId="4" borderId="123" applyFont="0" applyFill="0" applyBorder="0" applyAlignment="0"/>
    <xf numFmtId="0" fontId="32" fillId="0" borderId="122">
      <alignment horizontal="left"/>
    </xf>
    <xf numFmtId="10" fontId="37" fillId="5" borderId="123" applyNumberFormat="0" applyBorder="0" applyAlignment="0" applyProtection="0"/>
    <xf numFmtId="0" fontId="2" fillId="36" borderId="131" applyNumberFormat="0">
      <alignment horizontal="left" vertical="center"/>
    </xf>
    <xf numFmtId="0" fontId="2" fillId="0" borderId="82" applyNumberFormat="0"/>
    <xf numFmtId="0" fontId="32" fillId="0" borderId="145">
      <alignment horizontal="left"/>
    </xf>
    <xf numFmtId="0" fontId="2" fillId="33" borderId="131" applyNumberFormat="0" applyFont="0"/>
    <xf numFmtId="0" fontId="2" fillId="36" borderId="133" applyNumberFormat="0"/>
    <xf numFmtId="0" fontId="2" fillId="33" borderId="132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Font="0"/>
    <xf numFmtId="0" fontId="2" fillId="0" borderId="139" applyNumberFormat="0" applyFont="0" applyFill="0" applyAlignment="0" applyProtection="0"/>
    <xf numFmtId="10" fontId="37" fillId="5" borderId="146" applyNumberFormat="0" applyBorder="0" applyAlignment="0" applyProtection="0"/>
    <xf numFmtId="0" fontId="2" fillId="36" borderId="132" applyNumberFormat="0"/>
    <xf numFmtId="0" fontId="79" fillId="33" borderId="126" applyNumberFormat="0" applyAlignment="0" applyProtection="0"/>
    <xf numFmtId="10" fontId="37" fillId="5" borderId="75" applyNumberFormat="0" applyBorder="0" applyAlignment="0" applyProtection="0"/>
    <xf numFmtId="0" fontId="32" fillId="0" borderId="61">
      <alignment horizontal="left"/>
    </xf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00" applyNumberFormat="0" applyFont="0"/>
    <xf numFmtId="0" fontId="2" fillId="0" borderId="83" applyNumberFormat="0"/>
    <xf numFmtId="0" fontId="2" fillId="35" borderId="134" applyNumberFormat="0">
      <alignment horizontal="center" vertical="center"/>
    </xf>
    <xf numFmtId="10" fontId="37" fillId="5" borderId="62" applyNumberFormat="0" applyBorder="0" applyAlignment="0" applyProtection="0"/>
    <xf numFmtId="0" fontId="2" fillId="5" borderId="134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5" borderId="97" applyNumberFormat="0" applyFont="0"/>
    <xf numFmtId="230" fontId="2" fillId="0" borderId="135"/>
    <xf numFmtId="0" fontId="100" fillId="13" borderId="125" applyNumberFormat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3" applyNumberFormat="0" applyProtection="0">
      <alignment horizontal="center" vertical="center"/>
    </xf>
    <xf numFmtId="0" fontId="2" fillId="5" borderId="118" applyNumberFormat="0"/>
    <xf numFmtId="10" fontId="37" fillId="5" borderId="89" applyNumberFormat="0" applyBorder="0" applyAlignment="0" applyProtection="0"/>
    <xf numFmtId="10" fontId="37" fillId="5" borderId="110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187" fontId="3" fillId="0" borderId="84" applyNumberFormat="0" applyFont="0" applyAlignment="0" applyProtection="0"/>
    <xf numFmtId="0" fontId="2" fillId="36" borderId="131" applyNumberFormat="0">
      <alignment horizontal="left"/>
    </xf>
    <xf numFmtId="0" fontId="73" fillId="42" borderId="62"/>
    <xf numFmtId="0" fontId="2" fillId="0" borderId="82" applyNumberFormat="0"/>
    <xf numFmtId="238" fontId="4" fillId="4" borderId="62" applyFont="0" applyFill="0" applyBorder="0" applyAlignment="0"/>
    <xf numFmtId="0" fontId="32" fillId="0" borderId="61">
      <alignment horizontal="left"/>
    </xf>
    <xf numFmtId="0" fontId="2" fillId="5" borderId="98" applyNumberFormat="0"/>
    <xf numFmtId="0" fontId="2" fillId="33" borderId="131" applyNumberFormat="0" applyFont="0" applyProtection="0">
      <alignment horizontal="left" vertical="center"/>
    </xf>
    <xf numFmtId="0" fontId="32" fillId="0" borderId="145">
      <alignment horizontal="left"/>
    </xf>
    <xf numFmtId="0" fontId="2" fillId="5" borderId="99" applyNumberFormat="0"/>
    <xf numFmtId="0" fontId="32" fillId="0" borderId="150">
      <alignment horizontal="left"/>
    </xf>
    <xf numFmtId="0" fontId="2" fillId="0" borderId="83" applyNumberFormat="0"/>
    <xf numFmtId="0" fontId="2" fillId="36" borderId="133" applyNumberFormat="0">
      <alignment horizontal="center" vertical="center"/>
    </xf>
    <xf numFmtId="0" fontId="2" fillId="0" borderId="83" applyNumberFormat="0"/>
    <xf numFmtId="0" fontId="2" fillId="0" borderId="82" applyNumberFormat="0"/>
    <xf numFmtId="0" fontId="32" fillId="0" borderId="145">
      <alignment horizontal="left"/>
    </xf>
    <xf numFmtId="0" fontId="2" fillId="5" borderId="134" applyNumberFormat="0" applyProtection="0">
      <alignment horizontal="center" vertical="center"/>
    </xf>
    <xf numFmtId="0" fontId="93" fillId="27" borderId="125" applyNumberFormat="0" applyAlignment="0" applyProtection="0"/>
    <xf numFmtId="0" fontId="2" fillId="5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10" fontId="37" fillId="5" borderId="123" applyNumberFormat="0" applyBorder="0" applyAlignment="0" applyProtection="0"/>
    <xf numFmtId="0" fontId="30" fillId="0" borderId="135" applyNumberFormat="0" applyFill="0" applyProtection="0">
      <alignment horizontal="right"/>
    </xf>
    <xf numFmtId="10" fontId="37" fillId="5" borderId="146" applyNumberFormat="0" applyBorder="0" applyAlignment="0" applyProtection="0"/>
    <xf numFmtId="10" fontId="37" fillId="5" borderId="110" applyNumberFormat="0" applyBorder="0" applyAlignment="0" applyProtection="0"/>
    <xf numFmtId="0" fontId="2" fillId="33" borderId="98" applyNumberFormat="0" applyFont="0"/>
    <xf numFmtId="0" fontId="30" fillId="0" borderId="135" applyNumberFormat="0">
      <alignment horizontal="right"/>
    </xf>
    <xf numFmtId="0" fontId="2" fillId="33" borderId="134" applyNumberFormat="0" applyProtection="0">
      <alignment horizontal="center" vertical="center"/>
    </xf>
    <xf numFmtId="0" fontId="2" fillId="36" borderId="132" applyNumberFormat="0">
      <alignment horizontal="center" vertical="center"/>
    </xf>
    <xf numFmtId="0" fontId="100" fillId="13" borderId="125" applyNumberFormat="0" applyAlignment="0" applyProtection="0"/>
    <xf numFmtId="10" fontId="37" fillId="5" borderId="146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3" applyNumberFormat="0" applyProtection="0">
      <alignment horizontal="center" vertical="center"/>
    </xf>
    <xf numFmtId="0" fontId="32" fillId="0" borderId="145">
      <alignment horizontal="left"/>
    </xf>
    <xf numFmtId="0" fontId="2" fillId="5" borderId="131" applyNumberFormat="0" applyFont="0"/>
    <xf numFmtId="0" fontId="32" fillId="0" borderId="145">
      <alignment horizontal="left" vertical="center"/>
    </xf>
    <xf numFmtId="0" fontId="2" fillId="0" borderId="83" applyNumberFormat="0" applyFont="0" applyFill="0" applyAlignment="0" applyProtection="0"/>
    <xf numFmtId="10" fontId="37" fillId="29" borderId="123" applyNumberFormat="0" applyBorder="0" applyAlignment="0" applyProtection="0"/>
    <xf numFmtId="0" fontId="2" fillId="0" borderId="83" applyNumberFormat="0"/>
    <xf numFmtId="0" fontId="2" fillId="0" borderId="83" applyNumberFormat="0" applyFont="0" applyFill="0" applyAlignment="0" applyProtection="0"/>
    <xf numFmtId="0" fontId="32" fillId="0" borderId="108">
      <alignment horizontal="left"/>
    </xf>
    <xf numFmtId="0" fontId="2" fillId="0" borderId="62" applyNumberFormat="0" applyFont="0" applyFill="0" applyProtection="0">
      <alignment horizontal="center"/>
    </xf>
    <xf numFmtId="0" fontId="32" fillId="0" borderId="145">
      <alignment horizontal="left"/>
    </xf>
    <xf numFmtId="0" fontId="2" fillId="36" borderId="132" applyNumberFormat="0">
      <alignment horizontal="center" vertical="center"/>
    </xf>
    <xf numFmtId="10" fontId="37" fillId="29" borderId="146" applyNumberFormat="0" applyBorder="0" applyAlignment="0" applyProtection="0"/>
    <xf numFmtId="0" fontId="32" fillId="0" borderId="61">
      <alignment horizontal="left"/>
    </xf>
    <xf numFmtId="238" fontId="4" fillId="4" borderId="62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0" fontId="73" fillId="42" borderId="62"/>
    <xf numFmtId="0" fontId="2" fillId="5" borderId="117" applyNumberFormat="0" applyFont="0" applyProtection="0">
      <alignment horizontal="left" vertical="center"/>
    </xf>
    <xf numFmtId="0" fontId="2" fillId="5" borderId="134" applyNumberFormat="0"/>
    <xf numFmtId="0" fontId="2" fillId="0" borderId="135" applyNumberFormat="0" applyFont="0" applyFill="0" applyAlignment="0" applyProtection="0"/>
    <xf numFmtId="0" fontId="2" fillId="5" borderId="134" applyNumberFormat="0"/>
    <xf numFmtId="0" fontId="2" fillId="0" borderId="82" applyNumberFormat="0" applyFont="0" applyFill="0" applyAlignment="0" applyProtection="0"/>
    <xf numFmtId="230" fontId="2" fillId="0" borderId="137"/>
    <xf numFmtId="0" fontId="2" fillId="0" borderId="83" applyNumberFormat="0"/>
    <xf numFmtId="0" fontId="2" fillId="0" borderId="82" applyNumberFormat="0"/>
    <xf numFmtId="0" fontId="2" fillId="33" borderId="100" applyNumberFormat="0" applyFont="0"/>
    <xf numFmtId="0" fontId="2" fillId="0" borderId="82" applyNumberFormat="0" applyFont="0" applyFill="0" applyAlignment="0" applyProtection="0"/>
    <xf numFmtId="0" fontId="2" fillId="36" borderId="98" applyNumberFormat="0">
      <alignment horizontal="center" vertical="center"/>
    </xf>
    <xf numFmtId="0" fontId="2" fillId="5" borderId="134" applyNumberFormat="0" applyProtection="0">
      <alignment horizontal="center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2" fillId="0" borderId="83" applyNumberFormat="0"/>
    <xf numFmtId="0" fontId="2" fillId="0" borderId="82" applyNumberFormat="0"/>
    <xf numFmtId="0" fontId="73" fillId="0" borderId="96"/>
    <xf numFmtId="0" fontId="2" fillId="0" borderId="123" applyNumberFormat="0" applyFont="0" applyFill="0" applyProtection="0">
      <alignment horizontal="center"/>
    </xf>
    <xf numFmtId="0" fontId="2" fillId="5" borderId="131" applyNumberFormat="0">
      <alignment horizontal="left" vertical="center"/>
    </xf>
    <xf numFmtId="0" fontId="32" fillId="0" borderId="61">
      <alignment horizontal="left" vertical="center"/>
    </xf>
    <xf numFmtId="10" fontId="37" fillId="29" borderId="146" applyNumberFormat="0" applyBorder="0" applyAlignment="0" applyProtection="0"/>
    <xf numFmtId="0" fontId="2" fillId="36" borderId="133" applyNumberFormat="0">
      <alignment horizontal="center" vertical="center"/>
    </xf>
    <xf numFmtId="0" fontId="32" fillId="0" borderId="88">
      <alignment horizontal="left"/>
    </xf>
    <xf numFmtId="0" fontId="2" fillId="33" borderId="132" applyNumberFormat="0" applyProtection="0">
      <alignment horizontal="center" vertical="center"/>
    </xf>
    <xf numFmtId="0" fontId="2" fillId="0" borderId="135" applyNumberFormat="0" applyFont="0" applyFill="0" applyAlignment="0" applyProtection="0"/>
    <xf numFmtId="0" fontId="79" fillId="33" borderId="126" applyNumberFormat="0"/>
    <xf numFmtId="0" fontId="2" fillId="0" borderId="82" applyNumberFormat="0"/>
    <xf numFmtId="0" fontId="32" fillId="0" borderId="108">
      <alignment horizontal="left"/>
    </xf>
    <xf numFmtId="0" fontId="2" fillId="0" borderId="82" applyNumberFormat="0" applyFont="0" applyFill="0" applyAlignment="0" applyProtection="0"/>
    <xf numFmtId="0" fontId="2" fillId="5" borderId="132" applyNumberFormat="0"/>
    <xf numFmtId="0" fontId="2" fillId="5" borderId="118" applyNumberFormat="0" applyProtection="0">
      <alignment horizontal="center" vertical="center"/>
    </xf>
    <xf numFmtId="0" fontId="32" fillId="0" borderId="122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238" fontId="4" fillId="4" borderId="146" applyFont="0" applyFill="0" applyBorder="0" applyAlignment="0"/>
    <xf numFmtId="0" fontId="2" fillId="5" borderId="132" applyNumberFormat="0">
      <alignment horizontal="center" vertical="center"/>
    </xf>
    <xf numFmtId="0" fontId="2" fillId="5" borderId="132" applyNumberFormat="0">
      <alignment horizontal="center" vertical="center"/>
    </xf>
    <xf numFmtId="0" fontId="30" fillId="0" borderId="137" applyNumberFormat="0">
      <alignment horizontal="right"/>
    </xf>
    <xf numFmtId="0" fontId="2" fillId="5" borderId="132" applyNumberFormat="0" applyFont="0"/>
    <xf numFmtId="0" fontId="30" fillId="0" borderId="135" applyNumberFormat="0">
      <alignment horizontal="right"/>
    </xf>
    <xf numFmtId="0" fontId="2" fillId="5" borderId="132" applyNumberFormat="0"/>
    <xf numFmtId="10" fontId="37" fillId="5" borderId="110" applyNumberFormat="0" applyBorder="0" applyAlignment="0" applyProtection="0"/>
    <xf numFmtId="0" fontId="32" fillId="0" borderId="145">
      <alignment horizontal="left"/>
    </xf>
    <xf numFmtId="0" fontId="2" fillId="0" borderId="82" applyNumberFormat="0" applyFont="0" applyFill="0" applyAlignment="0" applyProtection="0"/>
    <xf numFmtId="0" fontId="2" fillId="0" borderId="83" applyNumberFormat="0"/>
    <xf numFmtId="0" fontId="2" fillId="5" borderId="132" applyNumberFormat="0">
      <alignment horizontal="center" vertical="center"/>
    </xf>
    <xf numFmtId="0" fontId="2" fillId="33" borderId="132" applyNumberFormat="0" applyProtection="0">
      <alignment horizontal="center" vertical="center"/>
    </xf>
    <xf numFmtId="10" fontId="37" fillId="5" borderId="151" applyNumberFormat="0" applyBorder="0" applyAlignment="0" applyProtection="0"/>
    <xf numFmtId="10" fontId="37" fillId="5" borderId="123" applyNumberFormat="0" applyBorder="0" applyAlignment="0" applyProtection="0"/>
    <xf numFmtId="0" fontId="32" fillId="0" borderId="61">
      <alignment horizontal="left" vertical="center"/>
    </xf>
    <xf numFmtId="0" fontId="2" fillId="0" borderId="82" applyNumberFormat="0"/>
    <xf numFmtId="0" fontId="2" fillId="0" borderId="69" applyNumberFormat="0" applyFont="0" applyFill="0" applyAlignment="0" applyProtection="0"/>
    <xf numFmtId="10" fontId="37" fillId="5" borderId="123" applyNumberFormat="0" applyBorder="0" applyAlignment="0" applyProtection="0"/>
    <xf numFmtId="0" fontId="32" fillId="0" borderId="108">
      <alignment horizontal="left"/>
    </xf>
    <xf numFmtId="238" fontId="4" fillId="4" borderId="71" applyFont="0" applyFill="0" applyBorder="0" applyAlignment="0"/>
    <xf numFmtId="0" fontId="32" fillId="0" borderId="70">
      <alignment horizontal="left"/>
    </xf>
    <xf numFmtId="0" fontId="73" fillId="42" borderId="71"/>
    <xf numFmtId="10" fontId="37" fillId="5" borderId="71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2" fillId="31" borderId="126" applyNumberFormat="0" applyFont="0" applyAlignment="0" applyProtection="0"/>
    <xf numFmtId="235" fontId="2" fillId="0" borderId="85" applyFont="0" applyFill="0" applyBorder="0" applyAlignment="0"/>
    <xf numFmtId="0" fontId="79" fillId="33" borderId="114" applyNumberFormat="0" applyAlignment="0" applyProtection="0"/>
    <xf numFmtId="0" fontId="30" fillId="0" borderId="101" applyNumberFormat="0">
      <alignment horizontal="right"/>
    </xf>
    <xf numFmtId="0" fontId="2" fillId="0" borderId="89" applyNumberFormat="0">
      <alignment horizontal="center"/>
    </xf>
    <xf numFmtId="0" fontId="2" fillId="0" borderId="83" applyNumberFormat="0"/>
    <xf numFmtId="0" fontId="2" fillId="0" borderId="83" applyNumberFormat="0"/>
    <xf numFmtId="0" fontId="73" fillId="42" borderId="146"/>
    <xf numFmtId="10" fontId="37" fillId="5" borderId="146" applyNumberFormat="0" applyBorder="0" applyAlignment="0" applyProtection="0"/>
    <xf numFmtId="10" fontId="37" fillId="5" borderId="151" applyNumberFormat="0" applyBorder="0" applyAlignment="0" applyProtection="0"/>
    <xf numFmtId="10" fontId="37" fillId="5" borderId="146" applyNumberFormat="0" applyBorder="0" applyAlignment="0" applyProtection="0"/>
    <xf numFmtId="0" fontId="2" fillId="36" borderId="119" applyNumberFormat="0"/>
    <xf numFmtId="0" fontId="2" fillId="5" borderId="132" applyNumberFormat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0" borderId="138" applyNumberFormat="0" applyFont="0" applyFill="0" applyAlignment="0" applyProtection="0"/>
    <xf numFmtId="0" fontId="93" fillId="27" borderId="125" applyNumberFormat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0" borderId="83" applyNumberFormat="0"/>
    <xf numFmtId="0" fontId="2" fillId="5" borderId="98" applyNumberFormat="0">
      <alignment horizontal="center" vertical="center"/>
    </xf>
    <xf numFmtId="0" fontId="2" fillId="0" borderId="82" applyNumberFormat="0"/>
    <xf numFmtId="0" fontId="2" fillId="5" borderId="132" applyNumberFormat="0" applyProtection="0">
      <alignment horizontal="center" vertical="center"/>
    </xf>
    <xf numFmtId="0" fontId="30" fillId="0" borderId="102" applyNumberFormat="0">
      <alignment horizontal="right"/>
    </xf>
    <xf numFmtId="10" fontId="37" fillId="5" borderId="146" applyNumberFormat="0" applyBorder="0" applyAlignment="0" applyProtection="0"/>
    <xf numFmtId="0" fontId="2" fillId="0" borderId="82" applyNumberFormat="0"/>
    <xf numFmtId="0" fontId="32" fillId="0" borderId="145">
      <alignment horizontal="left"/>
    </xf>
    <xf numFmtId="0" fontId="2" fillId="0" borderId="82" applyNumberFormat="0" applyFont="0" applyFill="0" applyAlignment="0" applyProtection="0"/>
    <xf numFmtId="0" fontId="32" fillId="0" borderId="150">
      <alignment horizontal="left"/>
    </xf>
    <xf numFmtId="0" fontId="32" fillId="0" borderId="108">
      <alignment horizontal="left"/>
    </xf>
    <xf numFmtId="0" fontId="2" fillId="5" borderId="132" applyNumberFormat="0" applyFont="0"/>
    <xf numFmtId="0" fontId="2" fillId="36" borderId="134" applyNumberFormat="0">
      <alignment horizontal="center" vertical="center"/>
    </xf>
    <xf numFmtId="0" fontId="32" fillId="0" borderId="145">
      <alignment horizontal="left"/>
    </xf>
    <xf numFmtId="0" fontId="32" fillId="0" borderId="145">
      <alignment horizontal="left"/>
    </xf>
    <xf numFmtId="0" fontId="2" fillId="0" borderId="139" applyNumberFormat="0"/>
    <xf numFmtId="0" fontId="32" fillId="0" borderId="74">
      <alignment horizontal="left"/>
    </xf>
    <xf numFmtId="230" fontId="2" fillId="0" borderId="136" applyFont="0" applyFill="0" applyAlignment="0" applyProtection="0"/>
    <xf numFmtId="0" fontId="2" fillId="33" borderId="131" applyNumberFormat="0" applyFont="0" applyProtection="0">
      <alignment horizontal="left" vertical="center"/>
    </xf>
    <xf numFmtId="0" fontId="2" fillId="36" borderId="134" applyNumberFormat="0"/>
    <xf numFmtId="0" fontId="2" fillId="33" borderId="132" applyNumberFormat="0" applyFont="0"/>
    <xf numFmtId="0" fontId="2" fillId="33" borderId="132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20" applyNumberFormat="0" applyFont="0"/>
    <xf numFmtId="10" fontId="37" fillId="5" borderId="123" applyNumberFormat="0" applyBorder="0" applyAlignment="0" applyProtection="0"/>
    <xf numFmtId="0" fontId="76" fillId="0" borderId="95"/>
    <xf numFmtId="0" fontId="79" fillId="33" borderId="78" applyNumberFormat="0"/>
    <xf numFmtId="0" fontId="2" fillId="5" borderId="133" applyNumberFormat="0" applyProtection="0">
      <alignment horizontal="center" vertical="center"/>
    </xf>
    <xf numFmtId="0" fontId="2" fillId="0" borderId="151" applyNumberFormat="0" applyFont="0" applyFill="0" applyProtection="0">
      <alignment horizontal="center"/>
    </xf>
    <xf numFmtId="0" fontId="32" fillId="0" borderId="108">
      <alignment horizontal="left"/>
    </xf>
    <xf numFmtId="0" fontId="2" fillId="33" borderId="132" applyNumberFormat="0" applyProtection="0">
      <alignment horizontal="center" vertical="center"/>
    </xf>
    <xf numFmtId="0" fontId="2" fillId="35" borderId="134" applyNumberFormat="0">
      <alignment horizontal="center" vertic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71" applyNumberFormat="0">
      <alignment horizontal="center"/>
    </xf>
    <xf numFmtId="0" fontId="32" fillId="0" borderId="70">
      <alignment horizontal="left"/>
    </xf>
    <xf numFmtId="0" fontId="73" fillId="42" borderId="71"/>
    <xf numFmtId="0" fontId="32" fillId="0" borderId="70">
      <alignment horizontal="left"/>
    </xf>
    <xf numFmtId="0" fontId="32" fillId="0" borderId="70">
      <alignment horizontal="left"/>
    </xf>
    <xf numFmtId="0" fontId="2" fillId="0" borderId="69" applyNumberFormat="0" applyFont="0" applyFill="0" applyAlignment="0" applyProtection="0"/>
    <xf numFmtId="0" fontId="32" fillId="0" borderId="70">
      <alignment horizontal="left"/>
    </xf>
    <xf numFmtId="0" fontId="2" fillId="33" borderId="133" applyNumberFormat="0" applyFont="0"/>
    <xf numFmtId="10" fontId="37" fillId="29" borderId="146" applyNumberFormat="0" applyBorder="0" applyAlignment="0" applyProtection="0"/>
    <xf numFmtId="0" fontId="2" fillId="36" borderId="99" applyNumberFormat="0">
      <alignment horizontal="center" vertical="center"/>
    </xf>
    <xf numFmtId="0" fontId="2" fillId="0" borderId="82" applyNumberFormat="0" applyFont="0" applyFill="0" applyAlignment="0" applyProtection="0"/>
    <xf numFmtId="0" fontId="32" fillId="0" borderId="145">
      <alignment horizontal="left"/>
    </xf>
    <xf numFmtId="0" fontId="2" fillId="33" borderId="131" applyNumberFormat="0" applyFont="0" applyProtection="0">
      <alignment horizontal="left" vertic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8" fontId="113" fillId="0" borderId="142">
      <protection locked="0"/>
    </xf>
    <xf numFmtId="0" fontId="2" fillId="36" borderId="133" applyNumberFormat="0">
      <alignment horizontal="center" vertical="center"/>
    </xf>
    <xf numFmtId="0" fontId="2" fillId="0" borderId="138" applyNumberFormat="0" applyFont="0" applyFill="0" applyAlignment="0" applyProtection="0"/>
    <xf numFmtId="0" fontId="2" fillId="33" borderId="99" applyNumberFormat="0" applyProtection="0">
      <alignment horizontal="center" vertical="center"/>
    </xf>
    <xf numFmtId="0" fontId="32" fillId="0" borderId="150">
      <alignment horizontal="left" vertical="center"/>
    </xf>
    <xf numFmtId="0" fontId="32" fillId="0" borderId="122">
      <alignment horizontal="left"/>
    </xf>
    <xf numFmtId="10" fontId="37" fillId="5" borderId="71" applyNumberFormat="0" applyBorder="0" applyAlignment="0" applyProtection="0"/>
    <xf numFmtId="0" fontId="32" fillId="0" borderId="145">
      <alignment horizontal="left"/>
    </xf>
    <xf numFmtId="0" fontId="32" fillId="0" borderId="70">
      <alignment horizontal="left"/>
    </xf>
    <xf numFmtId="0" fontId="2" fillId="0" borderId="71" applyNumberFormat="0" applyFont="0" applyFill="0" applyProtection="0">
      <alignment horizontal="center"/>
    </xf>
    <xf numFmtId="0" fontId="2" fillId="33" borderId="132" applyNumberFormat="0" applyProtection="0">
      <alignment horizontal="center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145">
      <alignment horizontal="left" vertical="center"/>
    </xf>
    <xf numFmtId="0" fontId="32" fillId="0" borderId="108">
      <alignment horizontal="left"/>
    </xf>
    <xf numFmtId="10" fontId="37" fillId="5" borderId="110" applyNumberFormat="0" applyBorder="0" applyAlignment="0" applyProtection="0"/>
    <xf numFmtId="0" fontId="32" fillId="0" borderId="108">
      <alignment horizontal="left"/>
    </xf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0" fontId="2" fillId="33" borderId="134" applyNumberFormat="0" applyProtection="0">
      <alignment horizontal="center" vertical="center"/>
    </xf>
    <xf numFmtId="0" fontId="32" fillId="0" borderId="145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87" fontId="3" fillId="0" borderId="84" applyNumberFormat="0" applyFont="0" applyAlignment="0" applyProtection="0"/>
    <xf numFmtId="0" fontId="32" fillId="0" borderId="145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146" applyNumberFormat="0" applyFont="0" applyFill="0" applyProtection="0">
      <alignment horizontal="center"/>
    </xf>
    <xf numFmtId="0" fontId="2" fillId="5" borderId="133" applyNumberFormat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32" fillId="0" borderId="145">
      <alignment horizontal="left"/>
    </xf>
    <xf numFmtId="0" fontId="2" fillId="5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2" fillId="36" borderId="134" applyNumberFormat="0">
      <alignment horizontal="center" vertical="center"/>
    </xf>
    <xf numFmtId="0" fontId="2" fillId="5" borderId="134" applyNumberFormat="0"/>
    <xf numFmtId="0" fontId="2" fillId="0" borderId="83" applyNumberFormat="0"/>
    <xf numFmtId="0" fontId="2" fillId="0" borderId="82" applyNumberFormat="0"/>
    <xf numFmtId="0" fontId="2" fillId="5" borderId="133" applyNumberFormat="0" applyProtection="0">
      <alignment horizontal="center" vertical="center"/>
    </xf>
    <xf numFmtId="0" fontId="2" fillId="0" borderId="83" applyNumberFormat="0"/>
    <xf numFmtId="0" fontId="30" fillId="0" borderId="103" applyNumberFormat="0" applyFill="0" applyProtection="0">
      <alignment horizontal="right"/>
    </xf>
    <xf numFmtId="0" fontId="2" fillId="0" borderId="83" applyNumberFormat="0"/>
    <xf numFmtId="0" fontId="2" fillId="5" borderId="99" applyNumberFormat="0" applyFont="0"/>
    <xf numFmtId="0" fontId="2" fillId="33" borderId="133" applyNumberFormat="0" applyProtection="0">
      <alignment horizontal="center" vertical="center"/>
    </xf>
    <xf numFmtId="0" fontId="2" fillId="0" borderId="82" applyNumberFormat="0"/>
    <xf numFmtId="0" fontId="2" fillId="0" borderId="123" applyNumberFormat="0" applyFont="0" applyFill="0" applyProtection="0">
      <alignment horizontal="center"/>
    </xf>
    <xf numFmtId="0" fontId="2" fillId="0" borderId="83" applyNumberFormat="0"/>
    <xf numFmtId="0" fontId="2" fillId="36" borderId="132" applyNumberFormat="0">
      <alignment horizontal="center" vertical="center"/>
    </xf>
    <xf numFmtId="10" fontId="37" fillId="5" borderId="71" applyNumberFormat="0" applyBorder="0" applyAlignment="0" applyProtection="0"/>
    <xf numFmtId="10" fontId="37" fillId="5" borderId="123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2" fillId="0" borderId="71" applyNumberFormat="0">
      <alignment horizont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70">
      <alignment horizontal="left"/>
    </xf>
    <xf numFmtId="10" fontId="37" fillId="5" borderId="146" applyNumberFormat="0" applyBorder="0" applyAlignment="0" applyProtection="0"/>
    <xf numFmtId="0" fontId="2" fillId="0" borderId="83" applyNumberFormat="0"/>
    <xf numFmtId="0" fontId="2" fillId="5" borderId="134" applyNumberFormat="0"/>
    <xf numFmtId="0" fontId="2" fillId="0" borderId="82" applyNumberFormat="0"/>
    <xf numFmtId="0" fontId="30" fillId="0" borderId="137" applyNumberFormat="0" applyFill="0" applyProtection="0">
      <alignment horizontal="right"/>
    </xf>
    <xf numFmtId="0" fontId="2" fillId="5" borderId="120" applyNumberFormat="0" applyProtection="0">
      <alignment horizontal="center" vertical="center"/>
    </xf>
    <xf numFmtId="0" fontId="2" fillId="36" borderId="132" applyNumberFormat="0">
      <alignment horizontal="center" vertical="center"/>
    </xf>
    <xf numFmtId="0" fontId="2" fillId="5" borderId="131" applyNumberFormat="0">
      <alignment horizontal="left" vertical="center"/>
    </xf>
    <xf numFmtId="0" fontId="2" fillId="0" borderId="82" applyNumberFormat="0"/>
    <xf numFmtId="0" fontId="2" fillId="36" borderId="132" applyNumberFormat="0"/>
    <xf numFmtId="0" fontId="32" fillId="0" borderId="108">
      <alignment horizontal="left"/>
    </xf>
    <xf numFmtId="0" fontId="2" fillId="5" borderId="134" applyNumberFormat="0"/>
    <xf numFmtId="0" fontId="32" fillId="0" borderId="70">
      <alignment horizontal="left"/>
    </xf>
    <xf numFmtId="0" fontId="32" fillId="0" borderId="70">
      <alignment horizontal="left"/>
    </xf>
    <xf numFmtId="238" fontId="4" fillId="4" borderId="71" applyFont="0" applyFill="0" applyBorder="0" applyAlignment="0"/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0" fontId="73" fillId="42" borderId="71"/>
    <xf numFmtId="0" fontId="32" fillId="0" borderId="70">
      <alignment horizontal="left" vertical="center"/>
    </xf>
    <xf numFmtId="0" fontId="2" fillId="0" borderId="71" applyNumberFormat="0">
      <alignment horizontal="center"/>
    </xf>
    <xf numFmtId="10" fontId="37" fillId="5" borderId="71" applyNumberFormat="0" applyBorder="0" applyAlignment="0" applyProtection="0"/>
    <xf numFmtId="0" fontId="2" fillId="0" borderId="69" applyNumberFormat="0" applyFont="0" applyFill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108">
      <alignment horizontal="left"/>
    </xf>
    <xf numFmtId="0" fontId="2" fillId="35" borderId="134" applyNumberFormat="0" applyFont="0" applyProtection="0">
      <alignment horizontal="center" vertical="center"/>
    </xf>
    <xf numFmtId="8" fontId="113" fillId="0" borderId="142">
      <protection locked="0"/>
    </xf>
    <xf numFmtId="0" fontId="2" fillId="33" borderId="132" applyNumberFormat="0" applyProtection="0">
      <alignment horizontal="center" vertical="center"/>
    </xf>
    <xf numFmtId="0" fontId="79" fillId="33" borderId="78" applyNumberFormat="0" applyAlignment="0" applyProtection="0"/>
    <xf numFmtId="10" fontId="37" fillId="5" borderId="123" applyNumberFormat="0" applyBorder="0" applyAlignment="0" applyProtection="0"/>
    <xf numFmtId="0" fontId="2" fillId="36" borderId="119" applyNumberFormat="0"/>
    <xf numFmtId="0" fontId="2" fillId="0" borderId="82" applyNumberFormat="0" applyFont="0" applyFill="0" applyAlignment="0" applyProtection="0"/>
    <xf numFmtId="0" fontId="2" fillId="5" borderId="133" applyNumberFormat="0" applyProtection="0">
      <alignment horizontal="center" vertical="center"/>
    </xf>
    <xf numFmtId="0" fontId="2" fillId="5" borderId="134" applyNumberFormat="0" applyFont="0"/>
    <xf numFmtId="0" fontId="2" fillId="33" borderId="134" applyNumberFormat="0" applyProtection="0">
      <alignment horizontal="center" vertical="center"/>
    </xf>
    <xf numFmtId="0" fontId="2" fillId="5" borderId="134" applyNumberFormat="0">
      <alignment horizontal="center" vertical="center"/>
    </xf>
    <xf numFmtId="0" fontId="79" fillId="33" borderId="137" applyNumberFormat="0" applyProtection="0">
      <alignment horizontal="right"/>
    </xf>
    <xf numFmtId="0" fontId="32" fillId="0" borderId="74">
      <alignment horizontal="left"/>
    </xf>
    <xf numFmtId="0" fontId="2" fillId="36" borderId="131" applyNumberFormat="0">
      <alignment horizontal="left" vertical="center"/>
    </xf>
    <xf numFmtId="0" fontId="2" fillId="5" borderId="134" applyNumberFormat="0" applyProtection="0">
      <alignment horizontal="center" vertical="center"/>
    </xf>
    <xf numFmtId="0" fontId="2" fillId="0" borderId="124" applyNumberFormat="0" applyFont="0" applyFill="0" applyAlignment="0" applyProtection="0"/>
    <xf numFmtId="0" fontId="2" fillId="33" borderId="134" applyNumberFormat="0" applyFont="0"/>
    <xf numFmtId="0" fontId="2" fillId="0" borderId="135" applyNumberFormat="0" applyFont="0" applyFill="0" applyAlignment="0" applyProtection="0"/>
    <xf numFmtId="0" fontId="2" fillId="0" borderId="148" applyNumberFormat="0" applyFont="0" applyFill="0" applyAlignment="0" applyProtection="0"/>
    <xf numFmtId="0" fontId="2" fillId="33" borderId="134" applyNumberFormat="0" applyFont="0"/>
    <xf numFmtId="0" fontId="32" fillId="0" borderId="122">
      <alignment horizontal="left"/>
    </xf>
    <xf numFmtId="0" fontId="2" fillId="5" borderId="134" applyNumberFormat="0" applyProtection="0">
      <alignment horizontal="center" vertical="center"/>
    </xf>
    <xf numFmtId="0" fontId="2" fillId="36" borderId="132" applyNumberFormat="0">
      <alignment horizontal="center" vertical="center"/>
    </xf>
    <xf numFmtId="0" fontId="32" fillId="0" borderId="145">
      <alignment horizontal="left"/>
    </xf>
    <xf numFmtId="229" fontId="2" fillId="0" borderId="136"/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2" fillId="33" borderId="132" applyNumberFormat="0" applyFont="0"/>
    <xf numFmtId="10" fontId="37" fillId="29" borderId="71" applyNumberFormat="0" applyBorder="0" applyAlignment="0" applyProtection="0"/>
    <xf numFmtId="0" fontId="27" fillId="0" borderId="1" applyNumberFormat="0" applyFont="0" applyFill="0" applyAlignment="0" applyProtection="0"/>
    <xf numFmtId="224" fontId="52" fillId="0" borderId="1" applyBorder="0"/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0" fontId="2" fillId="0" borderId="1" applyNumberFormat="0" applyFont="0" applyFill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110" applyNumberFormat="0" applyBorder="0" applyAlignment="0" applyProtection="0"/>
    <xf numFmtId="0" fontId="2" fillId="5" borderId="132" applyNumberFormat="0" applyProtection="0">
      <alignment horizontal="center" vertical="center"/>
    </xf>
    <xf numFmtId="0" fontId="2" fillId="5" borderId="133" applyNumberFormat="0">
      <alignment horizontal="center" vertical="center"/>
    </xf>
    <xf numFmtId="0" fontId="32" fillId="0" borderId="150">
      <alignment horizontal="left"/>
    </xf>
    <xf numFmtId="0" fontId="2" fillId="35" borderId="134" applyNumberFormat="0" applyFont="0" applyProtection="0">
      <alignment horizontal="center" vertical="center"/>
    </xf>
    <xf numFmtId="0" fontId="2" fillId="36" borderId="134" applyNumberFormat="0"/>
    <xf numFmtId="0" fontId="103" fillId="27" borderId="127" applyNumberFormat="0" applyAlignment="0" applyProtection="0"/>
    <xf numFmtId="0" fontId="2" fillId="36" borderId="132" applyNumberFormat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4" applyNumberFormat="0" applyProtection="0">
      <alignment horizontal="center" vertical="center"/>
    </xf>
    <xf numFmtId="229" fontId="2" fillId="0" borderId="135" applyFill="0" applyAlignment="0" applyProtection="0"/>
    <xf numFmtId="0" fontId="2" fillId="5" borderId="132" applyNumberFormat="0"/>
    <xf numFmtId="0" fontId="32" fillId="0" borderId="108">
      <alignment horizontal="left"/>
    </xf>
    <xf numFmtId="0" fontId="2" fillId="5" borderId="132" applyNumberFormat="0" applyProtection="0">
      <alignment horizontal="center" vertical="center"/>
    </xf>
    <xf numFmtId="0" fontId="2" fillId="36" borderId="131" applyNumberFormat="0">
      <alignment horizontal="left"/>
    </xf>
    <xf numFmtId="0" fontId="2" fillId="33" borderId="134" applyNumberFormat="0" applyProtection="0">
      <alignment horizontal="center" vertical="center"/>
    </xf>
    <xf numFmtId="0" fontId="100" fillId="13" borderId="90" applyNumberFormat="0" applyAlignment="0" applyProtection="0"/>
    <xf numFmtId="0" fontId="32" fillId="0" borderId="88">
      <alignment horizontal="left"/>
    </xf>
    <xf numFmtId="0" fontId="2" fillId="5" borderId="118" applyNumberFormat="0">
      <alignment horizontal="center" vertical="center"/>
    </xf>
    <xf numFmtId="0" fontId="2" fillId="0" borderId="82" applyNumberFormat="0"/>
    <xf numFmtId="10" fontId="37" fillId="5" borderId="123" applyNumberFormat="0" applyBorder="0" applyAlignment="0" applyProtection="0"/>
    <xf numFmtId="0" fontId="2" fillId="33" borderId="131" applyNumberFormat="0" applyFont="0"/>
    <xf numFmtId="0" fontId="2" fillId="5" borderId="131" applyNumberFormat="0">
      <alignment horizontal="left" vertical="center"/>
    </xf>
    <xf numFmtId="0" fontId="32" fillId="0" borderId="145">
      <alignment horizontal="left" vertical="center"/>
    </xf>
    <xf numFmtId="0" fontId="79" fillId="33" borderId="78" applyNumberFormat="0"/>
    <xf numFmtId="0" fontId="2" fillId="5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79" fillId="33" borderId="135" applyNumberFormat="0" applyProtection="0">
      <alignment horizontal="right"/>
    </xf>
    <xf numFmtId="10" fontId="37" fillId="5" borderId="146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2" fillId="0" borderId="71" applyNumberFormat="0" applyFont="0" applyFill="0" applyProtection="0">
      <alignment horizontal="center"/>
    </xf>
    <xf numFmtId="238" fontId="4" fillId="4" borderId="71" applyFont="0" applyFill="0" applyBorder="0" applyAlignment="0"/>
    <xf numFmtId="0" fontId="2" fillId="33" borderId="131" applyNumberFormat="0" applyFont="0" applyProtection="0">
      <alignment horizontal="left" vertical="center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2" fillId="0" borderId="71" applyNumberFormat="0">
      <alignment horizontal="center"/>
    </xf>
    <xf numFmtId="10" fontId="37" fillId="5" borderId="71" applyNumberFormat="0" applyBorder="0" applyAlignment="0" applyProtection="0"/>
    <xf numFmtId="0" fontId="27" fillId="0" borderId="1" applyNumberFormat="0" applyFont="0" applyFill="0" applyAlignment="0" applyProtection="0"/>
    <xf numFmtId="0" fontId="32" fillId="0" borderId="145">
      <alignment horizontal="left"/>
    </xf>
    <xf numFmtId="10" fontId="37" fillId="5" borderId="151" applyNumberFormat="0" applyBorder="0" applyAlignment="0" applyProtection="0"/>
    <xf numFmtId="0" fontId="2" fillId="33" borderId="134" applyNumberFormat="0" applyProtection="0">
      <alignment horizontal="center" vertical="center"/>
    </xf>
    <xf numFmtId="224" fontId="52" fillId="0" borderId="1" applyBorder="0"/>
    <xf numFmtId="0" fontId="44" fillId="0" borderId="1">
      <alignment horizontal="center"/>
    </xf>
    <xf numFmtId="0" fontId="32" fillId="0" borderId="70">
      <alignment horizontal="left"/>
    </xf>
    <xf numFmtId="0" fontId="2" fillId="0" borderId="138" applyNumberFormat="0"/>
    <xf numFmtId="0" fontId="2" fillId="33" borderId="134" applyNumberFormat="0" applyProtection="0">
      <alignment horizontal="center" vertical="center"/>
    </xf>
    <xf numFmtId="0" fontId="2" fillId="0" borderId="146" applyNumberFormat="0">
      <alignment horizontal="center"/>
    </xf>
    <xf numFmtId="0" fontId="2" fillId="0" borderId="82" applyNumberFormat="0"/>
    <xf numFmtId="0" fontId="32" fillId="0" borderId="122">
      <alignment horizontal="left"/>
    </xf>
    <xf numFmtId="0" fontId="2" fillId="0" borderId="82" applyNumberFormat="0" applyFont="0" applyFill="0" applyAlignment="0" applyProtection="0"/>
    <xf numFmtId="0" fontId="2" fillId="0" borderId="83" applyNumberFormat="0"/>
    <xf numFmtId="0" fontId="2" fillId="0" borderId="83" applyNumberFormat="0"/>
    <xf numFmtId="0" fontId="2" fillId="5" borderId="133" applyNumberFormat="0"/>
    <xf numFmtId="0" fontId="2" fillId="33" borderId="131" applyNumberFormat="0" applyFont="0"/>
    <xf numFmtId="0" fontId="2" fillId="5" borderId="131" applyNumberFormat="0" applyFont="0"/>
    <xf numFmtId="0" fontId="2" fillId="35" borderId="134" applyNumberFormat="0">
      <alignment horizontal="center" vertical="center"/>
    </xf>
    <xf numFmtId="10" fontId="37" fillId="5" borderId="146" applyNumberFormat="0" applyBorder="0" applyAlignment="0" applyProtection="0"/>
    <xf numFmtId="0" fontId="32" fillId="0" borderId="150">
      <alignment horizontal="left"/>
    </xf>
    <xf numFmtId="0" fontId="2" fillId="0" borderId="146" applyNumberFormat="0" applyFont="0" applyFill="0" applyProtection="0">
      <alignment horizontal="center"/>
    </xf>
    <xf numFmtId="0" fontId="2" fillId="36" borderId="131" applyNumberFormat="0"/>
    <xf numFmtId="0" fontId="2" fillId="36" borderId="132" applyNumberFormat="0"/>
    <xf numFmtId="0" fontId="2" fillId="33" borderId="132" applyNumberFormat="0" applyFont="0"/>
    <xf numFmtId="0" fontId="79" fillId="33" borderId="126" applyNumberFormat="0"/>
    <xf numFmtId="0" fontId="2" fillId="0" borderId="82" applyNumberFormat="0"/>
    <xf numFmtId="0" fontId="79" fillId="33" borderId="103" applyNumberFormat="0" applyProtection="0">
      <alignment horizontal="right"/>
    </xf>
    <xf numFmtId="10" fontId="37" fillId="5" borderId="151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32" fillId="0" borderId="145">
      <alignment horizontal="left"/>
    </xf>
    <xf numFmtId="0" fontId="2" fillId="0" borderId="83" applyNumberFormat="0"/>
    <xf numFmtId="10" fontId="37" fillId="5" borderId="151" applyNumberFormat="0" applyBorder="0" applyAlignment="0" applyProtection="0"/>
    <xf numFmtId="0" fontId="32" fillId="0" borderId="150">
      <alignment horizontal="left"/>
    </xf>
    <xf numFmtId="187" fontId="3" fillId="0" borderId="84" applyNumberFormat="0" applyFont="0" applyAlignment="0" applyProtection="0"/>
    <xf numFmtId="0" fontId="2" fillId="5" borderId="134" applyNumberFormat="0">
      <alignment horizontal="center" vertic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83" applyNumberFormat="0"/>
    <xf numFmtId="187" fontId="3" fillId="0" borderId="84" applyNumberFormat="0" applyFont="0" applyAlignment="0" applyProtection="0"/>
    <xf numFmtId="0" fontId="2" fillId="5" borderId="131" applyNumberFormat="0" applyFont="0" applyProtection="0">
      <alignment horizontal="left" vertical="center"/>
    </xf>
    <xf numFmtId="10" fontId="37" fillId="5" borderId="151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0" borderId="138" applyNumberFormat="0"/>
    <xf numFmtId="10" fontId="37" fillId="5" borderId="123" applyNumberFormat="0" applyBorder="0" applyAlignment="0" applyProtection="0"/>
    <xf numFmtId="187" fontId="3" fillId="0" borderId="84" applyNumberFormat="0" applyFont="0" applyAlignment="0" applyProtection="0"/>
    <xf numFmtId="0" fontId="30" fillId="0" borderId="136" applyNumberFormat="0">
      <alignment horizontal="right"/>
    </xf>
    <xf numFmtId="0" fontId="2" fillId="36" borderId="131" applyNumberFormat="0">
      <alignment horizontal="left" vertical="center"/>
    </xf>
    <xf numFmtId="0" fontId="32" fillId="0" borderId="122">
      <alignment horizontal="left"/>
    </xf>
    <xf numFmtId="0" fontId="2" fillId="5" borderId="134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32" fillId="0" borderId="145">
      <alignment horizontal="left" vertical="center"/>
    </xf>
    <xf numFmtId="0" fontId="2" fillId="5" borderId="131" applyNumberFormat="0"/>
    <xf numFmtId="0" fontId="2" fillId="0" borderId="83" applyNumberFormat="0"/>
    <xf numFmtId="0" fontId="2" fillId="0" borderId="110" applyNumberFormat="0" applyFont="0" applyFill="0" applyProtection="0">
      <alignment horizontal="center"/>
    </xf>
    <xf numFmtId="0" fontId="105" fillId="0" borderId="141" applyNumberFormat="0" applyFill="0" applyAlignment="0" applyProtection="0"/>
    <xf numFmtId="0" fontId="2" fillId="5" borderId="131" applyNumberFormat="0">
      <alignment horizontal="left" vertical="center"/>
    </xf>
    <xf numFmtId="0" fontId="30" fillId="0" borderId="136" applyNumberFormat="0">
      <alignment horizontal="right"/>
    </xf>
    <xf numFmtId="10" fontId="37" fillId="5" borderId="151" applyNumberFormat="0" applyBorder="0" applyAlignment="0" applyProtection="0"/>
    <xf numFmtId="10" fontId="37" fillId="5" borderId="110" applyNumberFormat="0" applyBorder="0" applyAlignment="0" applyProtection="0"/>
    <xf numFmtId="0" fontId="2" fillId="35" borderId="134" applyNumberFormat="0" applyFont="0" applyProtection="0">
      <alignment horizontal="center" vertical="center"/>
    </xf>
    <xf numFmtId="0" fontId="2" fillId="5" borderId="132" applyNumberFormat="0" applyFont="0"/>
    <xf numFmtId="0" fontId="100" fillId="13" borderId="125" applyNumberFormat="0" applyAlignment="0" applyProtection="0"/>
    <xf numFmtId="0" fontId="79" fillId="33" borderId="114" applyNumberFormat="0"/>
    <xf numFmtId="10" fontId="37" fillId="5" borderId="151" applyNumberFormat="0" applyBorder="0" applyAlignment="0" applyProtection="0"/>
    <xf numFmtId="0" fontId="2" fillId="5" borderId="131" applyNumberFormat="0">
      <alignment horizontal="left" vertical="center"/>
    </xf>
    <xf numFmtId="0" fontId="2" fillId="36" borderId="132" applyNumberFormat="0"/>
    <xf numFmtId="0" fontId="2" fillId="33" borderId="117" applyNumberFormat="0" applyFont="0"/>
    <xf numFmtId="0" fontId="79" fillId="33" borderId="135" applyNumberFormat="0">
      <alignment horizontal="right"/>
    </xf>
    <xf numFmtId="0" fontId="2" fillId="35" borderId="134" applyNumberFormat="0" applyFont="0" applyProtection="0">
      <alignment horizontal="center" vertical="center"/>
    </xf>
    <xf numFmtId="0" fontId="79" fillId="33" borderId="126" applyNumberFormat="0" applyAlignment="0" applyProtection="0"/>
    <xf numFmtId="10" fontId="37" fillId="5" borderId="110" applyNumberFormat="0" applyBorder="0" applyAlignment="0" applyProtection="0"/>
    <xf numFmtId="0" fontId="2" fillId="5" borderId="133" applyNumberFormat="0">
      <alignment horizontal="center" vertical="center"/>
    </xf>
    <xf numFmtId="0" fontId="2" fillId="33" borderId="134" applyNumberFormat="0" applyProtection="0">
      <alignment horizontal="center" vertical="center"/>
    </xf>
    <xf numFmtId="187" fontId="3" fillId="0" borderId="84" applyNumberFormat="0" applyFont="0" applyAlignment="0" applyProtection="0"/>
    <xf numFmtId="0" fontId="2" fillId="5" borderId="132" applyNumberFormat="0" applyFont="0"/>
    <xf numFmtId="10" fontId="37" fillId="5" borderId="146" applyNumberFormat="0" applyBorder="0" applyAlignment="0" applyProtection="0"/>
    <xf numFmtId="0" fontId="2" fillId="0" borderId="82" applyNumberFormat="0"/>
    <xf numFmtId="0" fontId="30" fillId="0" borderId="136" applyNumberFormat="0">
      <alignment horizontal="right"/>
    </xf>
    <xf numFmtId="0" fontId="32" fillId="0" borderId="145">
      <alignment horizontal="left"/>
    </xf>
    <xf numFmtId="0" fontId="2" fillId="5" borderId="134" applyNumberFormat="0" applyProtection="0">
      <alignment horizontal="center" vertical="center"/>
    </xf>
    <xf numFmtId="0" fontId="2" fillId="0" borderId="83" applyNumberFormat="0"/>
    <xf numFmtId="187" fontId="3" fillId="0" borderId="84" applyNumberFormat="0" applyFont="0" applyAlignment="0" applyProtection="0"/>
    <xf numFmtId="0" fontId="2" fillId="0" borderId="83" applyNumberFormat="0" applyFont="0" applyFill="0" applyAlignment="0" applyProtection="0"/>
    <xf numFmtId="0" fontId="2" fillId="5" borderId="132" applyNumberFormat="0" applyFont="0"/>
    <xf numFmtId="0" fontId="2" fillId="5" borderId="99" applyNumberFormat="0">
      <alignment horizontal="center" vertical="center"/>
    </xf>
    <xf numFmtId="0" fontId="2" fillId="0" borderId="82" applyNumberFormat="0"/>
    <xf numFmtId="0" fontId="2" fillId="5" borderId="133" applyNumberFormat="0" applyProtection="0">
      <alignment horizontal="center" vertical="center"/>
    </xf>
    <xf numFmtId="0" fontId="2" fillId="5" borderId="133" applyNumberFormat="0"/>
    <xf numFmtId="0" fontId="2" fillId="5" borderId="134" applyNumberFormat="0" applyFont="0"/>
    <xf numFmtId="0" fontId="32" fillId="0" borderId="150">
      <alignment horizontal="left"/>
    </xf>
    <xf numFmtId="0" fontId="2" fillId="5" borderId="134" applyNumberFormat="0">
      <alignment horizontal="center" vertical="center"/>
    </xf>
    <xf numFmtId="0" fontId="32" fillId="0" borderId="74">
      <alignment horizontal="left"/>
    </xf>
    <xf numFmtId="0" fontId="30" fillId="0" borderId="135" applyNumberFormat="0" applyFill="0" applyProtection="0">
      <alignment horizontal="right"/>
    </xf>
    <xf numFmtId="0" fontId="32" fillId="0" borderId="145">
      <alignment horizontal="left"/>
    </xf>
    <xf numFmtId="0" fontId="2" fillId="5" borderId="131" applyNumberFormat="0" applyFont="0" applyProtection="0">
      <alignment horizontal="left" vertical="center"/>
    </xf>
    <xf numFmtId="0" fontId="2" fillId="33" borderId="134" applyNumberFormat="0" applyFont="0"/>
    <xf numFmtId="10" fontId="37" fillId="5" borderId="110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33" borderId="120" applyNumberFormat="0" applyProtection="0">
      <alignment horizontal="center" vertical="center"/>
    </xf>
    <xf numFmtId="0" fontId="32" fillId="0" borderId="150">
      <alignment horizontal="left"/>
    </xf>
    <xf numFmtId="10" fontId="37" fillId="5" borderId="123" applyNumberFormat="0" applyBorder="0" applyAlignment="0" applyProtection="0"/>
    <xf numFmtId="0" fontId="73" fillId="0" borderId="130"/>
    <xf numFmtId="0" fontId="2" fillId="36" borderId="132" applyNumberFormat="0">
      <alignment horizontal="center" vertical="center"/>
    </xf>
    <xf numFmtId="10" fontId="37" fillId="5" borderId="146" applyNumberFormat="0" applyBorder="0" applyAlignment="0" applyProtection="0"/>
    <xf numFmtId="0" fontId="2" fillId="5" borderId="134" applyNumberFormat="0"/>
    <xf numFmtId="0" fontId="2" fillId="33" borderId="134" applyNumberFormat="0" applyProtection="0">
      <alignment horizontal="center" vertical="center"/>
    </xf>
    <xf numFmtId="0" fontId="30" fillId="0" borderId="135" applyNumberFormat="0" applyFill="0" applyProtection="0">
      <alignment horizontal="right"/>
    </xf>
    <xf numFmtId="0" fontId="2" fillId="0" borderId="1" applyNumberFormat="0" applyFont="0" applyFill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62" applyNumberFormat="0" applyFont="0" applyFill="0" applyProtection="0">
      <alignment horizont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 vertical="center"/>
    </xf>
    <xf numFmtId="0" fontId="73" fillId="42" borderId="62"/>
    <xf numFmtId="10" fontId="37" fillId="5" borderId="146" applyNumberFormat="0" applyBorder="0" applyAlignment="0" applyProtection="0"/>
    <xf numFmtId="229" fontId="2" fillId="0" borderId="135"/>
    <xf numFmtId="0" fontId="2" fillId="0" borderId="138" applyNumberFormat="0"/>
    <xf numFmtId="230" fontId="2" fillId="0" borderId="136" applyFont="0" applyFill="0" applyAlignment="0" applyProtection="0"/>
    <xf numFmtId="0" fontId="2" fillId="0" borderId="140" applyNumberFormat="0"/>
    <xf numFmtId="0" fontId="32" fillId="0" borderId="70">
      <alignment horizontal="left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27" fillId="0" borderId="1" applyNumberFormat="0" applyFont="0" applyFill="0" applyAlignment="0" applyProtection="0"/>
    <xf numFmtId="0" fontId="32" fillId="0" borderId="108">
      <alignment horizontal="left"/>
    </xf>
    <xf numFmtId="0" fontId="2" fillId="36" borderId="134" applyNumberFormat="0">
      <alignment horizontal="center" vertical="center"/>
    </xf>
    <xf numFmtId="224" fontId="52" fillId="0" borderId="1" applyBorder="0"/>
    <xf numFmtId="0" fontId="2" fillId="0" borderId="82" applyNumberFormat="0" applyFont="0" applyFill="0" applyAlignment="0" applyProtection="0"/>
    <xf numFmtId="0" fontId="2" fillId="33" borderId="133" applyNumberFormat="0" applyProtection="0">
      <alignment horizontal="center" vertical="center"/>
    </xf>
    <xf numFmtId="0" fontId="2" fillId="5" borderId="131" applyNumberFormat="0">
      <alignment horizontal="left" vertical="center"/>
    </xf>
    <xf numFmtId="229" fontId="2" fillId="0" borderId="137"/>
    <xf numFmtId="0" fontId="2" fillId="31" borderId="126" applyNumberFormat="0" applyFont="0" applyAlignment="0" applyProtection="0"/>
    <xf numFmtId="0" fontId="32" fillId="0" borderId="108">
      <alignment horizontal="left"/>
    </xf>
    <xf numFmtId="0" fontId="2" fillId="36" borderId="134" applyNumberFormat="0">
      <alignment horizontal="center" vertical="center"/>
    </xf>
    <xf numFmtId="0" fontId="2" fillId="5" borderId="132" applyNumberFormat="0"/>
    <xf numFmtId="0" fontId="2" fillId="0" borderId="82" applyNumberFormat="0"/>
    <xf numFmtId="0" fontId="2" fillId="0" borderId="83" applyNumberFormat="0" applyFont="0" applyFill="0" applyAlignment="0" applyProtection="0"/>
    <xf numFmtId="0" fontId="2" fillId="0" borderId="83" applyNumberFormat="0"/>
    <xf numFmtId="0" fontId="2" fillId="5" borderId="131" applyNumberFormat="0">
      <alignment horizontal="left" vertical="center"/>
    </xf>
    <xf numFmtId="0" fontId="2" fillId="0" borderId="83" applyNumberFormat="0"/>
    <xf numFmtId="0" fontId="30" fillId="0" borderId="135" applyNumberFormat="0">
      <alignment horizontal="right"/>
    </xf>
    <xf numFmtId="0" fontId="2" fillId="5" borderId="131" applyNumberFormat="0" applyFont="0" applyProtection="0">
      <alignment horizontal="left" vertical="center"/>
    </xf>
    <xf numFmtId="0" fontId="2" fillId="36" borderId="132" applyNumberFormat="0">
      <alignment horizontal="center" vertical="center"/>
    </xf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0" fontId="2" fillId="0" borderId="83" applyNumberFormat="0"/>
    <xf numFmtId="0" fontId="2" fillId="0" borderId="83" applyNumberFormat="0"/>
    <xf numFmtId="0" fontId="100" fillId="13" borderId="125" applyNumberFormat="0" applyAlignment="0" applyProtection="0"/>
    <xf numFmtId="0" fontId="2" fillId="33" borderId="133" applyNumberFormat="0" applyProtection="0">
      <alignment horizontal="center" vertical="center"/>
    </xf>
    <xf numFmtId="0" fontId="79" fillId="33" borderId="92" applyNumberFormat="0" applyAlignment="0" applyProtection="0"/>
    <xf numFmtId="0" fontId="79" fillId="33" borderId="135" applyNumberFormat="0" applyProtection="0">
      <alignment horizontal="right"/>
    </xf>
    <xf numFmtId="0" fontId="2" fillId="0" borderId="83" applyNumberFormat="0"/>
    <xf numFmtId="10" fontId="37" fillId="5" borderId="146" applyNumberFormat="0" applyBorder="0" applyAlignment="0" applyProtection="0"/>
    <xf numFmtId="0" fontId="73" fillId="0" borderId="81"/>
    <xf numFmtId="0" fontId="2" fillId="0" borderId="82" applyNumberFormat="0"/>
    <xf numFmtId="0" fontId="100" fillId="13" borderId="77" applyNumberFormat="0" applyAlignment="0" applyProtection="0"/>
    <xf numFmtId="0" fontId="2" fillId="33" borderId="99" applyNumberForma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35" borderId="134" applyNumberFormat="0">
      <alignment horizontal="center" vertical="center"/>
    </xf>
    <xf numFmtId="0" fontId="2" fillId="0" borderId="135" applyNumberFormat="0"/>
    <xf numFmtId="0" fontId="2" fillId="5" borderId="134" applyNumberFormat="0" applyProtection="0">
      <alignment horizontal="center" vertical="center"/>
    </xf>
    <xf numFmtId="0" fontId="2" fillId="0" borderId="110" applyNumberFormat="0">
      <alignment horizontal="center"/>
    </xf>
    <xf numFmtId="0" fontId="2" fillId="36" borderId="134" applyNumberFormat="0"/>
    <xf numFmtId="0" fontId="2" fillId="36" borderId="134" applyNumberFormat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2" applyNumberFormat="0"/>
    <xf numFmtId="0" fontId="2" fillId="5" borderId="117" applyNumberFormat="0"/>
    <xf numFmtId="238" fontId="4" fillId="4" borderId="151" applyFont="0" applyFill="0" applyBorder="0" applyAlignment="0"/>
    <xf numFmtId="0" fontId="32" fillId="0" borderId="122">
      <alignment horizontal="left"/>
    </xf>
    <xf numFmtId="10" fontId="37" fillId="5" borderId="146" applyNumberFormat="0" applyBorder="0" applyAlignment="0" applyProtection="0"/>
    <xf numFmtId="0" fontId="79" fillId="33" borderId="78" applyNumberFormat="0"/>
    <xf numFmtId="0" fontId="2" fillId="31" borderId="126" applyNumberFormat="0" applyFont="0" applyAlignment="0" applyProtection="0"/>
    <xf numFmtId="0" fontId="2" fillId="36" borderId="132" applyNumberFormat="0">
      <alignment horizontal="center" vertical="center"/>
    </xf>
    <xf numFmtId="0" fontId="32" fillId="0" borderId="108">
      <alignment horizontal="left"/>
    </xf>
    <xf numFmtId="0" fontId="2" fillId="5" borderId="134" applyNumberFormat="0" applyProtection="0">
      <alignment horizontal="center" vertical="center"/>
    </xf>
    <xf numFmtId="0" fontId="93" fillId="27" borderId="125" applyNumberFormat="0" applyAlignment="0" applyProtection="0"/>
    <xf numFmtId="0" fontId="2" fillId="36" borderId="132" applyNumberFormat="0"/>
    <xf numFmtId="0" fontId="2" fillId="0" borderId="1" applyNumberFormat="0" applyFont="0" applyFill="0" applyAlignment="0" applyProtection="0"/>
    <xf numFmtId="0" fontId="32" fillId="0" borderId="150">
      <alignment horizontal="left"/>
    </xf>
    <xf numFmtId="0" fontId="2" fillId="5" borderId="133" applyNumberFormat="0">
      <alignment horizontal="center" vertical="center"/>
    </xf>
    <xf numFmtId="10" fontId="37" fillId="5" borderId="71" applyNumberFormat="0" applyBorder="0" applyAlignment="0" applyProtection="0"/>
    <xf numFmtId="0" fontId="2" fillId="0" borderId="69" applyNumberFormat="0" applyFont="0" applyFill="0" applyAlignment="0" applyProtection="0"/>
    <xf numFmtId="10" fontId="37" fillId="29" borderId="71" applyNumberFormat="0" applyBorder="0" applyAlignment="0" applyProtection="0"/>
    <xf numFmtId="0" fontId="2" fillId="5" borderId="131" applyNumberFormat="0"/>
    <xf numFmtId="0" fontId="2" fillId="33" borderId="131" applyNumberFormat="0" applyFont="0" applyProtection="0">
      <alignment horizontal="left" vertical="center"/>
    </xf>
    <xf numFmtId="0" fontId="32" fillId="0" borderId="150">
      <alignment horizontal="left"/>
    </xf>
    <xf numFmtId="10" fontId="37" fillId="5" borderId="146" applyNumberFormat="0" applyBorder="0" applyAlignment="0" applyProtection="0"/>
    <xf numFmtId="10" fontId="37" fillId="5" borderId="123" applyNumberFormat="0" applyBorder="0" applyAlignment="0" applyProtection="0"/>
    <xf numFmtId="0" fontId="2" fillId="0" borderId="82" applyNumberFormat="0" applyFont="0" applyFill="0" applyAlignment="0" applyProtection="0"/>
    <xf numFmtId="0" fontId="2" fillId="0" borderId="83" applyNumberFormat="0"/>
    <xf numFmtId="0" fontId="2" fillId="0" borderId="82" applyNumberFormat="0"/>
    <xf numFmtId="0" fontId="2" fillId="33" borderId="134" applyNumberFormat="0" applyProtection="0">
      <alignment horizontal="center" vertical="center"/>
    </xf>
    <xf numFmtId="0" fontId="32" fillId="0" borderId="150">
      <alignment horizontal="left" vertical="center"/>
    </xf>
    <xf numFmtId="0" fontId="32" fillId="0" borderId="150">
      <alignment horizontal="left"/>
    </xf>
    <xf numFmtId="0" fontId="2" fillId="31" borderId="126" applyNumberFormat="0" applyFont="0" applyAlignment="0" applyProtection="0"/>
    <xf numFmtId="10" fontId="37" fillId="29" borderId="62" applyNumberFormat="0" applyBorder="0" applyAlignment="0" applyProtection="0"/>
    <xf numFmtId="0" fontId="2" fillId="0" borderId="82" applyNumberFormat="0"/>
    <xf numFmtId="10" fontId="37" fillId="5" borderId="146" applyNumberFormat="0" applyBorder="0" applyAlignment="0" applyProtection="0"/>
    <xf numFmtId="0" fontId="100" fillId="13" borderId="113" applyNumberFormat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44" fillId="0" borderId="1">
      <alignment horizontal="center"/>
    </xf>
    <xf numFmtId="0" fontId="27" fillId="0" borderId="1" applyNumberFormat="0" applyFont="0" applyFill="0" applyAlignment="0" applyProtection="0"/>
    <xf numFmtId="224" fontId="52" fillId="0" borderId="1" applyBorder="0"/>
    <xf numFmtId="0" fontId="2" fillId="0" borderId="1" applyNumberFormat="0" applyFont="0" applyFill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0" fontId="73" fillId="42" borderId="71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73" fillId="42" borderId="71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29" borderId="71" applyNumberFormat="0" applyBorder="0" applyAlignment="0" applyProtection="0"/>
    <xf numFmtId="10" fontId="37" fillId="5" borderId="71" applyNumberFormat="0" applyBorder="0" applyAlignment="0" applyProtection="0"/>
    <xf numFmtId="238" fontId="4" fillId="4" borderId="71" applyFont="0" applyFill="0" applyBorder="0" applyAlignment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2" fillId="0" borderId="69" applyNumberFormat="0" applyFont="0" applyFill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73" fillId="42" borderId="71"/>
    <xf numFmtId="10" fontId="37" fillId="5" borderId="71" applyNumberFormat="0" applyBorder="0" applyAlignment="0" applyProtection="0"/>
    <xf numFmtId="10" fontId="37" fillId="29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 vertic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2" fillId="0" borderId="71" applyNumberFormat="0" applyFont="0" applyFill="0" applyProtection="0">
      <alignment horizontal="center"/>
    </xf>
    <xf numFmtId="10" fontId="37" fillId="5" borderId="71" applyNumberFormat="0" applyBorder="0" applyAlignment="0" applyProtection="0"/>
    <xf numFmtId="0" fontId="73" fillId="42" borderId="71"/>
    <xf numFmtId="10" fontId="37" fillId="5" borderId="71" applyNumberFormat="0" applyBorder="0" applyAlignment="0" applyProtection="0"/>
    <xf numFmtId="0" fontId="73" fillId="42" borderId="71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238" fontId="4" fillId="4" borderId="71" applyFont="0" applyFill="0" applyBorder="0" applyAlignment="0"/>
    <xf numFmtId="0" fontId="32" fillId="0" borderId="70">
      <alignment horizontal="left"/>
    </xf>
    <xf numFmtId="10" fontId="37" fillId="5" borderId="71" applyNumberFormat="0" applyBorder="0" applyAlignment="0" applyProtection="0"/>
    <xf numFmtId="0" fontId="2" fillId="0" borderId="71" applyNumberFormat="0" applyFont="0" applyFill="0" applyProtection="0">
      <alignment horizontal="center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0" fontId="32" fillId="0" borderId="70">
      <alignment horizontal="left" vertical="center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/>
    </xf>
    <xf numFmtId="10" fontId="37" fillId="5" borderId="71" applyNumberFormat="0" applyBorder="0" applyAlignment="0" applyProtection="0"/>
    <xf numFmtId="0" fontId="32" fillId="0" borderId="70">
      <alignment horizontal="left"/>
    </xf>
    <xf numFmtId="10" fontId="37" fillId="5" borderId="71" applyNumberFormat="0" applyBorder="0" applyAlignment="0" applyProtection="0"/>
    <xf numFmtId="10" fontId="37" fillId="5" borderId="71" applyNumberFormat="0" applyBorder="0" applyAlignment="0" applyProtection="0"/>
    <xf numFmtId="0" fontId="32" fillId="0" borderId="70">
      <alignment horizontal="left"/>
    </xf>
    <xf numFmtId="0" fontId="32" fillId="0" borderId="70">
      <alignment horizontal="left" vertical="center"/>
    </xf>
    <xf numFmtId="0" fontId="32" fillId="0" borderId="70">
      <alignment horizontal="left"/>
    </xf>
    <xf numFmtId="0" fontId="2" fillId="33" borderId="133" applyNumberFormat="0" applyProtection="0">
      <alignment horizontal="center" vertical="center"/>
    </xf>
    <xf numFmtId="0" fontId="2" fillId="0" borderId="146" applyNumberFormat="0">
      <alignment horizontal="center"/>
    </xf>
    <xf numFmtId="0" fontId="2" fillId="35" borderId="134" applyNumberFormat="0">
      <alignment horizontal="center" vertical="center"/>
    </xf>
    <xf numFmtId="0" fontId="79" fillId="33" borderId="114" applyNumberFormat="0" applyAlignment="0" applyProtection="0"/>
    <xf numFmtId="0" fontId="79" fillId="33" borderId="114" applyNumberFormat="0"/>
    <xf numFmtId="0" fontId="2" fillId="0" borderId="123" applyNumberFormat="0">
      <alignment horizontal="center"/>
    </xf>
    <xf numFmtId="0" fontId="2" fillId="5" borderId="119" applyNumberFormat="0" applyProtection="0">
      <alignment horizontal="center" vertical="center"/>
    </xf>
    <xf numFmtId="0" fontId="32" fillId="0" borderId="122">
      <alignment horizontal="left"/>
    </xf>
    <xf numFmtId="0" fontId="32" fillId="0" borderId="122">
      <alignment horizontal="left"/>
    </xf>
    <xf numFmtId="0" fontId="2" fillId="5" borderId="132" applyNumberFormat="0" applyProtection="0">
      <alignment horizontal="center" vertical="center"/>
    </xf>
    <xf numFmtId="0" fontId="2" fillId="5" borderId="131" applyNumberFormat="0"/>
    <xf numFmtId="0" fontId="2" fillId="0" borderId="138" applyNumberFormat="0"/>
    <xf numFmtId="0" fontId="2" fillId="5" borderId="133" applyNumberFormat="0" applyFont="0"/>
    <xf numFmtId="0" fontId="2" fillId="33" borderId="132" applyNumberFormat="0" applyFont="0"/>
    <xf numFmtId="0" fontId="2" fillId="35" borderId="134" applyNumberFormat="0" applyFont="0" applyProtection="0">
      <alignment horizontal="center" vertical="center"/>
    </xf>
    <xf numFmtId="0" fontId="2" fillId="33" borderId="133" applyNumberFormat="0" applyFont="0"/>
    <xf numFmtId="10" fontId="37" fillId="5" borderId="151" applyNumberFormat="0" applyBorder="0" applyAlignment="0" applyProtection="0"/>
    <xf numFmtId="0" fontId="2" fillId="5" borderId="133" applyNumberFormat="0" applyProtection="0">
      <alignment horizontal="center" vertical="center"/>
    </xf>
    <xf numFmtId="0" fontId="32" fillId="0" borderId="108">
      <alignment horizontal="left"/>
    </xf>
    <xf numFmtId="0" fontId="2" fillId="5" borderId="131" applyNumberFormat="0">
      <alignment horizontal="left"/>
    </xf>
    <xf numFmtId="0" fontId="103" fillId="27" borderId="127" applyNumberFormat="0" applyAlignment="0" applyProtection="0"/>
    <xf numFmtId="0" fontId="2" fillId="0" borderId="146" applyNumberFormat="0" applyFont="0" applyFill="0" applyProtection="0">
      <alignment horizontal="center"/>
    </xf>
    <xf numFmtId="230" fontId="2" fillId="0" borderId="136"/>
    <xf numFmtId="187" fontId="3" fillId="0" borderId="84" applyNumberFormat="0" applyFont="0" applyAlignment="0" applyProtection="0"/>
    <xf numFmtId="0" fontId="30" fillId="0" borderId="135" applyNumberFormat="0">
      <alignment horizontal="right"/>
    </xf>
    <xf numFmtId="0" fontId="2" fillId="0" borderId="82" applyNumberFormat="0"/>
    <xf numFmtId="0" fontId="2" fillId="0" borderId="82" applyNumberFormat="0"/>
    <xf numFmtId="229" fontId="2" fillId="0" borderId="137" applyFont="0" applyFill="0" applyAlignment="0" applyProtection="0"/>
    <xf numFmtId="10" fontId="37" fillId="5" borderId="123" applyNumberFormat="0" applyBorder="0" applyAlignment="0" applyProtection="0"/>
    <xf numFmtId="0" fontId="2" fillId="0" borderId="83" applyNumberFormat="0"/>
    <xf numFmtId="0" fontId="2" fillId="0" borderId="82" applyNumberFormat="0"/>
    <xf numFmtId="10" fontId="37" fillId="5" borderId="146" applyNumberFormat="0" applyBorder="0" applyAlignment="0" applyProtection="0"/>
    <xf numFmtId="187" fontId="3" fillId="0" borderId="84" applyNumberFormat="0" applyFont="0" applyAlignment="0" applyProtection="0"/>
    <xf numFmtId="235" fontId="2" fillId="0" borderId="85" applyFont="0" applyFill="0" applyBorder="0" applyAlignment="0"/>
    <xf numFmtId="0" fontId="2" fillId="5" borderId="132" applyNumberFormat="0" applyProtection="0">
      <alignment horizontal="center" vertical="center"/>
    </xf>
    <xf numFmtId="0" fontId="32" fillId="0" borderId="145">
      <alignment horizontal="left"/>
    </xf>
    <xf numFmtId="0" fontId="2" fillId="33" borderId="132" applyNumberFormat="0" applyProtection="0">
      <alignment horizontal="center" vertical="center"/>
    </xf>
    <xf numFmtId="0" fontId="32" fillId="0" borderId="145">
      <alignment horizontal="left" vertical="center"/>
    </xf>
    <xf numFmtId="0" fontId="73" fillId="0" borderId="81"/>
    <xf numFmtId="0" fontId="30" fillId="0" borderId="137" applyNumberFormat="0" applyFill="0" applyProtection="0">
      <alignment horizontal="right"/>
    </xf>
    <xf numFmtId="0" fontId="2" fillId="0" borderId="83" applyNumberFormat="0" applyFont="0" applyFill="0" applyAlignment="0" applyProtection="0"/>
    <xf numFmtId="0" fontId="100" fillId="13" borderId="125" applyNumberFormat="0" applyAlignment="0" applyProtection="0"/>
    <xf numFmtId="0" fontId="2" fillId="0" borderId="82" applyNumberFormat="0"/>
    <xf numFmtId="230" fontId="2" fillId="0" borderId="135"/>
    <xf numFmtId="187" fontId="3" fillId="0" borderId="84" applyNumberFormat="0" applyFont="0" applyAlignment="0" applyProtection="0"/>
    <xf numFmtId="187" fontId="3" fillId="0" borderId="84" applyNumberFormat="0" applyFont="0" applyAlignment="0" applyProtection="0"/>
    <xf numFmtId="0" fontId="32" fillId="0" borderId="145">
      <alignment horizontal="left"/>
    </xf>
    <xf numFmtId="0" fontId="2" fillId="5" borderId="132" applyNumberFormat="0">
      <alignment horizontal="center" vertical="center"/>
    </xf>
    <xf numFmtId="10" fontId="37" fillId="5" borderId="146" applyNumberFormat="0" applyBorder="0" applyAlignment="0" applyProtection="0"/>
    <xf numFmtId="0" fontId="2" fillId="0" borderId="143" applyNumberFormat="0" applyFont="0" applyFill="0" applyAlignment="0" applyProtection="0"/>
    <xf numFmtId="187" fontId="3" fillId="0" borderId="84" applyNumberFormat="0" applyFont="0" applyAlignment="0" applyProtection="0"/>
    <xf numFmtId="187" fontId="3" fillId="0" borderId="84" applyNumberFormat="0" applyFont="0" applyAlignment="0" applyProtection="0"/>
    <xf numFmtId="0" fontId="93" fillId="27" borderId="125" applyNumberFormat="0" applyAlignment="0" applyProtection="0"/>
    <xf numFmtId="228" fontId="2" fillId="0" borderId="137"/>
    <xf numFmtId="0" fontId="2" fillId="36" borderId="131" applyNumberFormat="0">
      <alignment horizontal="left" vertical="center"/>
    </xf>
    <xf numFmtId="235" fontId="2" fillId="0" borderId="85" applyFont="0" applyFill="0" applyBorder="0" applyAlignment="0"/>
    <xf numFmtId="0" fontId="2" fillId="0" borderId="82" applyNumberFormat="0" applyFont="0" applyFill="0" applyAlignment="0" applyProtection="0"/>
    <xf numFmtId="10" fontId="37" fillId="5" borderId="123" applyNumberFormat="0" applyBorder="0" applyAlignment="0" applyProtection="0"/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0" fontId="73" fillId="0" borderId="81"/>
    <xf numFmtId="10" fontId="37" fillId="5" borderId="123" applyNumberFormat="0" applyBorder="0" applyAlignment="0" applyProtection="0"/>
    <xf numFmtId="0" fontId="32" fillId="0" borderId="108">
      <alignment horizontal="left"/>
    </xf>
    <xf numFmtId="10" fontId="37" fillId="5" borderId="146" applyNumberFormat="0" applyBorder="0" applyAlignment="0" applyProtection="0"/>
    <xf numFmtId="0" fontId="2" fillId="0" borderId="140" applyNumberFormat="0"/>
    <xf numFmtId="187" fontId="3" fillId="0" borderId="84" applyNumberFormat="0" applyFont="0" applyAlignment="0" applyProtection="0"/>
    <xf numFmtId="0" fontId="2" fillId="0" borderId="83" applyNumberFormat="0" applyFont="0" applyFill="0" applyAlignment="0" applyProtection="0"/>
    <xf numFmtId="0" fontId="2" fillId="0" borderId="82" applyNumberFormat="0" applyFont="0" applyFill="0" applyAlignment="0" applyProtection="0"/>
    <xf numFmtId="0" fontId="2" fillId="0" borderId="139" applyNumberFormat="0" applyFont="0" applyFill="0" applyAlignment="0" applyProtection="0"/>
    <xf numFmtId="0" fontId="2" fillId="0" borderId="140" applyNumberFormat="0"/>
    <xf numFmtId="0" fontId="2" fillId="0" borderId="83" applyNumberFormat="0"/>
    <xf numFmtId="0" fontId="2" fillId="0" borderId="82" applyNumberFormat="0"/>
    <xf numFmtId="10" fontId="37" fillId="5" borderId="110" applyNumberFormat="0" applyBorder="0" applyAlignment="0" applyProtection="0"/>
    <xf numFmtId="0" fontId="73" fillId="0" borderId="81"/>
    <xf numFmtId="0" fontId="2" fillId="0" borderId="83" applyNumberFormat="0"/>
    <xf numFmtId="0" fontId="2" fillId="36" borderId="134" applyNumberFormat="0"/>
    <xf numFmtId="0" fontId="30" fillId="0" borderId="136" applyNumberFormat="0" applyFill="0" applyProtection="0">
      <alignment horizontal="right"/>
    </xf>
    <xf numFmtId="0" fontId="73" fillId="0" borderId="81"/>
    <xf numFmtId="0" fontId="2" fillId="5" borderId="131" applyNumberFormat="0" applyFont="0" applyProtection="0">
      <alignment horizontal="left" vertical="center"/>
    </xf>
    <xf numFmtId="10" fontId="37" fillId="5" borderId="110" applyNumberFormat="0" applyBorder="0" applyAlignment="0" applyProtection="0"/>
    <xf numFmtId="10" fontId="37" fillId="5" borderId="123" applyNumberFormat="0" applyBorder="0" applyAlignment="0" applyProtection="0"/>
    <xf numFmtId="0" fontId="2" fillId="33" borderId="132" applyNumberFormat="0" applyProtection="0">
      <alignment horizontal="center" vertical="center"/>
    </xf>
    <xf numFmtId="0" fontId="2" fillId="5" borderId="131" applyNumberFormat="0">
      <alignment horizontal="left"/>
    </xf>
    <xf numFmtId="0" fontId="2" fillId="5" borderId="133" applyNumberFormat="0" applyProtection="0">
      <alignment horizontal="center" vertical="center"/>
    </xf>
    <xf numFmtId="230" fontId="2" fillId="0" borderId="136"/>
    <xf numFmtId="0" fontId="2" fillId="36" borderId="132" applyNumberFormat="0"/>
    <xf numFmtId="0" fontId="2" fillId="0" borderId="83" applyNumberFormat="0"/>
    <xf numFmtId="0" fontId="2" fillId="0" borderId="83" applyNumberFormat="0"/>
    <xf numFmtId="0" fontId="2" fillId="0" borderId="83" applyNumberFormat="0"/>
    <xf numFmtId="0" fontId="2" fillId="0" borderId="82" applyNumberFormat="0"/>
    <xf numFmtId="230" fontId="2" fillId="0" borderId="136" applyFont="0" applyFill="0" applyAlignment="0" applyProtection="0"/>
    <xf numFmtId="228" fontId="2" fillId="0" borderId="136" applyFont="0" applyFill="0" applyAlignment="0" applyProtection="0"/>
    <xf numFmtId="0" fontId="2" fillId="33" borderId="133" applyNumberFormat="0" applyProtection="0">
      <alignment horizontal="center" vertical="center"/>
    </xf>
    <xf numFmtId="0" fontId="32" fillId="0" borderId="150">
      <alignment horizontal="left"/>
    </xf>
    <xf numFmtId="0" fontId="2" fillId="36" borderId="133" applyNumberFormat="0">
      <alignment horizontal="center" vertical="center"/>
    </xf>
    <xf numFmtId="0" fontId="2" fillId="0" borderId="124" applyNumberFormat="0" applyFont="0" applyFill="0" applyAlignment="0" applyProtection="0"/>
    <xf numFmtId="0" fontId="2" fillId="33" borderId="132" applyNumberFormat="0" applyProtection="0">
      <alignment horizontal="center" vertical="center"/>
    </xf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08">
      <alignment horizontal="left"/>
    </xf>
    <xf numFmtId="0" fontId="2" fillId="33" borderId="134" applyNumberFormat="0" applyFont="0"/>
    <xf numFmtId="0" fontId="32" fillId="0" borderId="150">
      <alignment horizontal="left"/>
    </xf>
    <xf numFmtId="0" fontId="2" fillId="5" borderId="133" applyNumberFormat="0">
      <alignment horizontal="center" vertical="center"/>
    </xf>
    <xf numFmtId="0" fontId="32" fillId="0" borderId="150">
      <alignment horizontal="left"/>
    </xf>
    <xf numFmtId="0" fontId="2" fillId="35" borderId="134" applyNumberFormat="0">
      <alignment horizontal="center" vertical="center"/>
    </xf>
    <xf numFmtId="0" fontId="79" fillId="33" borderId="135" applyNumberFormat="0">
      <alignment horizontal="right"/>
    </xf>
    <xf numFmtId="0" fontId="2" fillId="0" borderId="135" applyNumberFormat="0"/>
    <xf numFmtId="0" fontId="2" fillId="5" borderId="133" applyNumberFormat="0"/>
    <xf numFmtId="10" fontId="37" fillId="5" borderId="151" applyNumberFormat="0" applyBorder="0" applyAlignment="0" applyProtection="0"/>
    <xf numFmtId="0" fontId="2" fillId="36" borderId="133" applyNumberFormat="0">
      <alignment horizontal="center" vertical="center"/>
    </xf>
    <xf numFmtId="0" fontId="2" fillId="5" borderId="133" applyNumberFormat="0"/>
    <xf numFmtId="10" fontId="37" fillId="5" borderId="110" applyNumberFormat="0" applyBorder="0" applyAlignment="0" applyProtection="0"/>
    <xf numFmtId="0" fontId="73" fillId="42" borderId="123"/>
    <xf numFmtId="0" fontId="2" fillId="36" borderId="133" applyNumberFormat="0"/>
    <xf numFmtId="229" fontId="2" fillId="0" borderId="137" applyFont="0" applyFill="0" applyAlignment="0" applyProtection="0"/>
    <xf numFmtId="230" fontId="2" fillId="0" borderId="135" applyFill="0" applyAlignment="0" applyProtection="0"/>
    <xf numFmtId="229" fontId="2" fillId="0" borderId="137"/>
    <xf numFmtId="10" fontId="37" fillId="29" borderId="146" applyNumberFormat="0" applyBorder="0" applyAlignment="0" applyProtection="0"/>
    <xf numFmtId="0" fontId="2" fillId="36" borderId="131" applyNumberFormat="0">
      <alignment horizontal="left"/>
    </xf>
    <xf numFmtId="0" fontId="2" fillId="0" borderId="82" applyNumberFormat="0"/>
    <xf numFmtId="187" fontId="3" fillId="0" borderId="84" applyNumberFormat="0" applyFont="0" applyAlignment="0" applyProtection="0"/>
    <xf numFmtId="0" fontId="2" fillId="36" borderId="132" applyNumberFormat="0">
      <alignment horizontal="center" vertical="center"/>
    </xf>
    <xf numFmtId="10" fontId="37" fillId="5" borderId="146" applyNumberFormat="0" applyBorder="0" applyAlignment="0" applyProtection="0"/>
    <xf numFmtId="0" fontId="2" fillId="36" borderId="132" applyNumberFormat="0">
      <alignment horizontal="center" vertical="center"/>
    </xf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0" fontId="2" fillId="0" borderId="83" applyNumberFormat="0"/>
    <xf numFmtId="0" fontId="2" fillId="0" borderId="140" applyNumberFormat="0"/>
    <xf numFmtId="187" fontId="3" fillId="0" borderId="84" applyNumberFormat="0" applyFont="0" applyAlignment="0" applyProtection="0"/>
    <xf numFmtId="10" fontId="37" fillId="29" borderId="146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105" fillId="0" borderId="141" applyNumberFormat="0" applyFill="0" applyAlignment="0" applyProtection="0"/>
    <xf numFmtId="0" fontId="2" fillId="0" borderId="82" applyNumberFormat="0"/>
    <xf numFmtId="0" fontId="2" fillId="0" borderId="83" applyNumberFormat="0"/>
    <xf numFmtId="0" fontId="2" fillId="0" borderId="146" applyNumberFormat="0">
      <alignment horizontal="center"/>
    </xf>
    <xf numFmtId="187" fontId="3" fillId="0" borderId="84" applyNumberFormat="0" applyFont="0" applyAlignment="0" applyProtection="0"/>
    <xf numFmtId="0" fontId="2" fillId="0" borderId="82" applyNumberFormat="0" applyFont="0" applyFill="0" applyAlignment="0" applyProtection="0"/>
    <xf numFmtId="0" fontId="2" fillId="0" borderId="83" applyNumberFormat="0"/>
    <xf numFmtId="0" fontId="2" fillId="0" borderId="83" applyNumberFormat="0"/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79" fillId="33" borderId="136" applyNumberFormat="0">
      <alignment horizontal="right"/>
    </xf>
    <xf numFmtId="0" fontId="2" fillId="0" borderId="83" applyNumberFormat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2" fillId="5" borderId="132" applyNumberFormat="0" applyProtection="0">
      <alignment horizontal="center" vertical="center"/>
    </xf>
    <xf numFmtId="0" fontId="73" fillId="0" borderId="81"/>
    <xf numFmtId="10" fontId="37" fillId="5" borderId="151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73" fillId="0" borderId="81"/>
    <xf numFmtId="0" fontId="2" fillId="0" borderId="146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2" fillId="5" borderId="133" applyNumberFormat="0">
      <alignment horizontal="center" vertical="center"/>
    </xf>
    <xf numFmtId="0" fontId="32" fillId="0" borderId="150">
      <alignment horizontal="left"/>
    </xf>
    <xf numFmtId="0" fontId="2" fillId="0" borderId="82" applyNumberFormat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10" applyNumberFormat="0" applyBorder="0" applyAlignment="0" applyProtection="0"/>
    <xf numFmtId="0" fontId="32" fillId="0" borderId="150">
      <alignment horizontal="left"/>
    </xf>
    <xf numFmtId="0" fontId="2" fillId="5" borderId="131" applyNumberFormat="0" applyFont="0" applyProtection="0">
      <alignment horizontal="left" vertical="center"/>
    </xf>
    <xf numFmtId="228" fontId="2" fillId="0" borderId="136"/>
    <xf numFmtId="0" fontId="2" fillId="0" borderId="140" applyNumberFormat="0"/>
    <xf numFmtId="0" fontId="2" fillId="33" borderId="131" applyNumberFormat="0" applyFont="0"/>
    <xf numFmtId="0" fontId="2" fillId="5" borderId="133" applyNumberFormat="0">
      <alignment horizontal="center" vertical="center"/>
    </xf>
    <xf numFmtId="10" fontId="37" fillId="5" borderId="110" applyNumberFormat="0" applyBorder="0" applyAlignment="0" applyProtection="0"/>
    <xf numFmtId="0" fontId="103" fillId="27" borderId="127" applyNumberFormat="0" applyAlignment="0" applyProtection="0"/>
    <xf numFmtId="0" fontId="2" fillId="5" borderId="132" applyNumberFormat="0" applyProtection="0">
      <alignment horizontal="center" vertical="center"/>
    </xf>
    <xf numFmtId="0" fontId="32" fillId="0" borderId="145">
      <alignment horizontal="left"/>
    </xf>
    <xf numFmtId="228" fontId="2" fillId="0" borderId="137"/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79" fillId="33" borderId="126" applyNumberFormat="0"/>
    <xf numFmtId="187" fontId="3" fillId="0" borderId="84" applyNumberFormat="0" applyFont="0" applyAlignment="0" applyProtection="0"/>
    <xf numFmtId="187" fontId="3" fillId="0" borderId="84" applyNumberFormat="0" applyFont="0" applyAlignment="0" applyProtection="0"/>
    <xf numFmtId="0" fontId="2" fillId="0" borderId="83" applyNumberFormat="0" applyFont="0" applyFill="0" applyAlignment="0" applyProtection="0"/>
    <xf numFmtId="0" fontId="2" fillId="0" borderId="83" applyNumberFormat="0"/>
    <xf numFmtId="0" fontId="2" fillId="0" borderId="82" applyNumberFormat="0"/>
    <xf numFmtId="0" fontId="2" fillId="0" borderId="83" applyNumberFormat="0"/>
    <xf numFmtId="0" fontId="2" fillId="0" borderId="83" applyNumberFormat="0"/>
    <xf numFmtId="0" fontId="2" fillId="0" borderId="83" applyNumberFormat="0"/>
    <xf numFmtId="10" fontId="37" fillId="5" borderId="123" applyNumberFormat="0" applyBorder="0" applyAlignment="0" applyProtection="0"/>
    <xf numFmtId="0" fontId="73" fillId="0" borderId="81"/>
    <xf numFmtId="0" fontId="2" fillId="0" borderId="83" applyNumberFormat="0" applyFont="0" applyFill="0" applyAlignment="0" applyProtection="0"/>
    <xf numFmtId="0" fontId="2" fillId="33" borderId="132" applyNumberFormat="0" applyProtection="0">
      <alignment horizontal="center" vertical="center"/>
    </xf>
    <xf numFmtId="0" fontId="2" fillId="0" borderId="146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2" fillId="0" borderId="82" applyNumberFormat="0" applyFont="0" applyFill="0" applyAlignment="0" applyProtection="0"/>
    <xf numFmtId="0" fontId="2" fillId="0" borderId="87" applyNumberFormat="0" applyFont="0" applyFill="0" applyAlignment="0" applyProtection="0"/>
    <xf numFmtId="0" fontId="2" fillId="0" borderId="82" applyNumberFormat="0" applyFont="0" applyFill="0" applyAlignment="0" applyProtection="0"/>
    <xf numFmtId="10" fontId="37" fillId="5" borderId="146" applyNumberFormat="0" applyBorder="0" applyAlignment="0" applyProtection="0"/>
    <xf numFmtId="0" fontId="73" fillId="0" borderId="81"/>
    <xf numFmtId="0" fontId="2" fillId="0" borderId="83" applyNumberFormat="0"/>
    <xf numFmtId="0" fontId="2" fillId="0" borderId="83" applyNumberFormat="0" applyFont="0" applyFill="0" applyAlignment="0" applyProtection="0"/>
    <xf numFmtId="0" fontId="2" fillId="0" borderId="82" applyNumberFormat="0" applyFont="0" applyFill="0" applyAlignment="0" applyProtection="0"/>
    <xf numFmtId="10" fontId="37" fillId="5" borderId="146" applyNumberFormat="0" applyBorder="0" applyAlignment="0" applyProtection="0"/>
    <xf numFmtId="228" fontId="2" fillId="0" borderId="137"/>
    <xf numFmtId="0" fontId="32" fillId="0" borderId="145">
      <alignment horizontal="left"/>
    </xf>
    <xf numFmtId="0" fontId="2" fillId="5" borderId="131" applyNumberFormat="0" applyFont="0" applyProtection="0">
      <alignment horizontal="left" vertic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2" fillId="0" borderId="146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2" fillId="5" borderId="131" applyNumberFormat="0"/>
    <xf numFmtId="0" fontId="32" fillId="0" borderId="145">
      <alignment horizontal="left"/>
    </xf>
    <xf numFmtId="0" fontId="32" fillId="0" borderId="145">
      <alignment horizontal="left"/>
    </xf>
    <xf numFmtId="0" fontId="2" fillId="5" borderId="134" applyNumberFormat="0"/>
    <xf numFmtId="10" fontId="37" fillId="5" borderId="146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73" fillId="0" borderId="81"/>
    <xf numFmtId="187" fontId="3" fillId="0" borderId="84" applyNumberFormat="0" applyFont="0" applyAlignment="0" applyProtection="0"/>
    <xf numFmtId="0" fontId="2" fillId="36" borderId="134" applyNumberFormat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73" fillId="42" borderId="146"/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5" borderId="132" applyNumberFormat="0" applyProtection="0">
      <alignment horizontal="center" vertical="center"/>
    </xf>
    <xf numFmtId="0" fontId="79" fillId="33" borderId="126" applyNumberFormat="0"/>
    <xf numFmtId="0" fontId="79" fillId="33" borderId="135" applyNumberFormat="0" applyProtection="0">
      <alignment horizontal="right"/>
    </xf>
    <xf numFmtId="187" fontId="3" fillId="0" borderId="84" applyNumberFormat="0" applyFont="0" applyAlignment="0" applyProtection="0"/>
    <xf numFmtId="0" fontId="2" fillId="36" borderId="134" applyNumberFormat="0"/>
    <xf numFmtId="0" fontId="2" fillId="0" borderId="83" applyNumberFormat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82" applyNumberFormat="0"/>
    <xf numFmtId="0" fontId="79" fillId="33" borderId="92" applyNumberFormat="0"/>
    <xf numFmtId="230" fontId="2" fillId="0" borderId="103"/>
    <xf numFmtId="0" fontId="2" fillId="0" borderId="104" applyNumberFormat="0"/>
    <xf numFmtId="0" fontId="2" fillId="0" borderId="102" applyNumberFormat="0" applyFont="0" applyFill="0" applyAlignment="0" applyProtection="0"/>
    <xf numFmtId="0" fontId="2" fillId="36" borderId="97" applyNumberFormat="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0" borderId="151" applyNumberFormat="0">
      <alignment horizontal="center"/>
    </xf>
    <xf numFmtId="0" fontId="2" fillId="5" borderId="99" applyNumberFormat="0" applyProtection="0">
      <alignment horizontal="center" vertical="center"/>
    </xf>
    <xf numFmtId="0" fontId="2" fillId="36" borderId="100" applyNumberFormat="0"/>
    <xf numFmtId="0" fontId="32" fillId="0" borderId="108">
      <alignment horizontal="left"/>
    </xf>
    <xf numFmtId="0" fontId="32" fillId="0" borderId="122">
      <alignment horizontal="left"/>
    </xf>
    <xf numFmtId="0" fontId="2" fillId="5" borderId="119" applyNumberFormat="0" applyFont="0"/>
    <xf numFmtId="0" fontId="2" fillId="5" borderId="119" applyNumberFormat="0">
      <alignment horizontal="center" vertical="center"/>
    </xf>
    <xf numFmtId="0" fontId="100" fillId="13" borderId="125" applyNumberFormat="0" applyAlignment="0" applyProtection="0"/>
    <xf numFmtId="10" fontId="37" fillId="5" borderId="151" applyNumberFormat="0" applyBorder="0" applyAlignment="0" applyProtection="0"/>
    <xf numFmtId="0" fontId="2" fillId="5" borderId="133" applyNumberFormat="0" applyFont="0"/>
    <xf numFmtId="0" fontId="100" fillId="13" borderId="125" applyNumberFormat="0" applyAlignment="0" applyProtection="0"/>
    <xf numFmtId="230" fontId="2" fillId="0" borderId="135"/>
    <xf numFmtId="0" fontId="2" fillId="5" borderId="134" applyNumberFormat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0" fontId="2" fillId="0" borderId="82" applyNumberFormat="0"/>
    <xf numFmtId="0" fontId="2" fillId="0" borderId="83" applyNumberFormat="0"/>
    <xf numFmtId="10" fontId="37" fillId="29" borderId="146" applyNumberFormat="0" applyBorder="0" applyAlignment="0" applyProtection="0"/>
    <xf numFmtId="187" fontId="3" fillId="0" borderId="84" applyNumberFormat="0" applyFont="0" applyAlignment="0" applyProtection="0"/>
    <xf numFmtId="0" fontId="2" fillId="0" borderId="82" applyNumberFormat="0"/>
    <xf numFmtId="0" fontId="2" fillId="0" borderId="82" applyNumberFormat="0"/>
    <xf numFmtId="235" fontId="2" fillId="0" borderId="85" applyFont="0" applyFill="0" applyBorder="0" applyAlignment="0"/>
    <xf numFmtId="238" fontId="4" fillId="4" borderId="146" applyFont="0" applyFill="0" applyBorder="0" applyAlignment="0"/>
    <xf numFmtId="10" fontId="37" fillId="5" borderId="146" applyNumberFormat="0" applyBorder="0" applyAlignment="0" applyProtection="0"/>
    <xf numFmtId="0" fontId="32" fillId="0" borderId="122">
      <alignment horizontal="left"/>
    </xf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0" fontId="2" fillId="0" borderId="82" applyNumberFormat="0"/>
    <xf numFmtId="0" fontId="2" fillId="0" borderId="82" applyNumberFormat="0"/>
    <xf numFmtId="0" fontId="32" fillId="0" borderId="150">
      <alignment horizontal="left"/>
    </xf>
    <xf numFmtId="0" fontId="32" fillId="0" borderId="145">
      <alignment horizontal="left"/>
    </xf>
    <xf numFmtId="0" fontId="2" fillId="36" borderId="132" applyNumberFormat="0"/>
    <xf numFmtId="0" fontId="2" fillId="0" borderId="83" applyNumberFormat="0"/>
    <xf numFmtId="0" fontId="2" fillId="0" borderId="82" applyNumberFormat="0"/>
    <xf numFmtId="0" fontId="32" fillId="0" borderId="145">
      <alignment horizontal="left"/>
    </xf>
    <xf numFmtId="0" fontId="2" fillId="0" borderId="82" applyNumberFormat="0"/>
    <xf numFmtId="0" fontId="32" fillId="0" borderId="145">
      <alignment horizontal="left"/>
    </xf>
    <xf numFmtId="0" fontId="2" fillId="36" borderId="133" applyNumberFormat="0">
      <alignment horizontal="center" vertical="center"/>
    </xf>
    <xf numFmtId="0" fontId="32" fillId="0" borderId="145">
      <alignment horizontal="left"/>
    </xf>
    <xf numFmtId="0" fontId="73" fillId="42" borderId="146"/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0" borderId="82" applyNumberFormat="0" applyFont="0" applyFill="0" applyAlignment="0" applyProtection="0"/>
    <xf numFmtId="0" fontId="2" fillId="33" borderId="133" applyNumberFormat="0" applyProtection="0">
      <alignment horizontal="center" vertical="center"/>
    </xf>
    <xf numFmtId="187" fontId="3" fillId="0" borderId="84" applyNumberFormat="0" applyFont="0" applyAlignment="0" applyProtection="0"/>
    <xf numFmtId="0" fontId="30" fillId="0" borderId="135" applyNumberFormat="0">
      <alignment horizontal="right"/>
    </xf>
    <xf numFmtId="10" fontId="37" fillId="5" borderId="146" applyNumberFormat="0" applyBorder="0" applyAlignment="0" applyProtection="0"/>
    <xf numFmtId="0" fontId="73" fillId="42" borderId="146"/>
    <xf numFmtId="0" fontId="2" fillId="36" borderId="134" applyNumberFormat="0">
      <alignment horizontal="center" vertical="center"/>
    </xf>
    <xf numFmtId="0" fontId="2" fillId="5" borderId="134" applyNumberFormat="0" applyFont="0"/>
    <xf numFmtId="0" fontId="2" fillId="36" borderId="133" applyNumberFormat="0"/>
    <xf numFmtId="230" fontId="2" fillId="0" borderId="137" applyFont="0" applyFill="0" applyAlignment="0" applyProtection="0"/>
    <xf numFmtId="229" fontId="2" fillId="0" borderId="136"/>
    <xf numFmtId="0" fontId="2" fillId="5" borderId="134" applyNumberFormat="0">
      <alignment horizontal="center" vertical="center"/>
    </xf>
    <xf numFmtId="10" fontId="37" fillId="5" borderId="89" applyNumberFormat="0" applyBorder="0" applyAlignment="0" applyProtection="0"/>
    <xf numFmtId="0" fontId="2" fillId="33" borderId="100" applyNumberFormat="0" applyProtection="0">
      <alignment horizontal="center" vertical="center"/>
    </xf>
    <xf numFmtId="0" fontId="2" fillId="5" borderId="97" applyNumberFormat="0" applyFont="0"/>
    <xf numFmtId="0" fontId="2" fillId="5" borderId="100" applyNumberFormat="0" applyProtection="0">
      <alignment horizontal="center" vertical="center"/>
    </xf>
    <xf numFmtId="10" fontId="37" fillId="5" borderId="151" applyNumberFormat="0" applyBorder="0" applyAlignment="0" applyProtection="0"/>
    <xf numFmtId="10" fontId="37" fillId="5" borderId="110" applyNumberFormat="0" applyBorder="0" applyAlignment="0" applyProtection="0"/>
    <xf numFmtId="0" fontId="32" fillId="0" borderId="88">
      <alignment horizontal="left"/>
    </xf>
    <xf numFmtId="10" fontId="37" fillId="5" borderId="151" applyNumberFormat="0" applyBorder="0" applyAlignment="0" applyProtection="0"/>
    <xf numFmtId="0" fontId="2" fillId="0" borderId="151" applyNumberFormat="0">
      <alignment horizontal="center"/>
    </xf>
    <xf numFmtId="0" fontId="32" fillId="0" borderId="150">
      <alignment horizontal="left"/>
    </xf>
    <xf numFmtId="0" fontId="2" fillId="0" borderId="104" applyNumberFormat="0" applyFont="0" applyFill="0" applyAlignment="0" applyProtection="0"/>
    <xf numFmtId="0" fontId="79" fillId="33" borderId="102" applyNumberFormat="0" applyProtection="0">
      <alignment horizontal="right"/>
    </xf>
    <xf numFmtId="0" fontId="2" fillId="36" borderId="97" applyNumberFormat="0">
      <alignment horizontal="left" vertical="center"/>
    </xf>
    <xf numFmtId="10" fontId="37" fillId="5" borderId="151" applyNumberFormat="0" applyBorder="0" applyAlignment="0" applyProtection="0"/>
    <xf numFmtId="10" fontId="37" fillId="5" borderId="123" applyNumberFormat="0" applyBorder="0" applyAlignment="0" applyProtection="0"/>
    <xf numFmtId="0" fontId="73" fillId="0" borderId="81"/>
    <xf numFmtId="0" fontId="2" fillId="0" borderId="83" applyNumberFormat="0" applyFont="0" applyFill="0" applyAlignment="0" applyProtection="0"/>
    <xf numFmtId="187" fontId="3" fillId="0" borderId="84" applyNumberFormat="0" applyFont="0" applyAlignment="0" applyProtection="0"/>
    <xf numFmtId="235" fontId="2" fillId="0" borderId="85" applyFont="0" applyFill="0" applyBorder="0" applyAlignment="0"/>
    <xf numFmtId="0" fontId="2" fillId="0" borderId="82" applyNumberFormat="0"/>
    <xf numFmtId="0" fontId="2" fillId="0" borderId="83" applyNumberFormat="0"/>
    <xf numFmtId="0" fontId="2" fillId="0" borderId="82" applyNumberFormat="0"/>
    <xf numFmtId="0" fontId="2" fillId="0" borderId="83" applyNumberFormat="0"/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187" fontId="3" fillId="0" borderId="84" applyNumberFormat="0" applyFont="0" applyAlignment="0" applyProtection="0"/>
    <xf numFmtId="0" fontId="73" fillId="0" borderId="81"/>
    <xf numFmtId="0" fontId="2" fillId="0" borderId="138" applyNumberFormat="0" applyFont="0" applyFill="0" applyAlignment="0" applyProtection="0"/>
    <xf numFmtId="0" fontId="2" fillId="35" borderId="134" applyNumberFormat="0">
      <alignment horizontal="center" vertical="center"/>
    </xf>
    <xf numFmtId="0" fontId="73" fillId="0" borderId="81"/>
    <xf numFmtId="0" fontId="30" fillId="0" borderId="137" applyNumberFormat="0" applyFill="0" applyProtection="0">
      <alignment horizontal="right"/>
    </xf>
    <xf numFmtId="0" fontId="2" fillId="0" borderId="82" applyNumberFormat="0"/>
    <xf numFmtId="0" fontId="2" fillId="0" borderId="83" applyNumberFormat="0"/>
    <xf numFmtId="0" fontId="2" fillId="0" borderId="82" applyNumberFormat="0"/>
    <xf numFmtId="0" fontId="2" fillId="0" borderId="83" applyNumberFormat="0"/>
    <xf numFmtId="0" fontId="2" fillId="33" borderId="132" applyNumberFormat="0" applyProtection="0">
      <alignment horizontal="center" vertical="center"/>
    </xf>
    <xf numFmtId="0" fontId="32" fillId="0" borderId="145">
      <alignment horizontal="left"/>
    </xf>
    <xf numFmtId="0" fontId="2" fillId="0" borderId="146" applyNumberFormat="0" applyFont="0" applyFill="0" applyProtection="0">
      <alignment horizontal="center"/>
    </xf>
    <xf numFmtId="0" fontId="2" fillId="0" borderId="82" applyNumberFormat="0" applyFont="0" applyFill="0" applyAlignment="0" applyProtection="0"/>
    <xf numFmtId="0" fontId="2" fillId="0" borderId="83" applyNumberFormat="0" applyFont="0" applyFill="0" applyAlignment="0" applyProtection="0"/>
    <xf numFmtId="0" fontId="2" fillId="0" borderId="82" applyNumberFormat="0"/>
    <xf numFmtId="187" fontId="3" fillId="0" borderId="84" applyNumberFormat="0" applyFont="0" applyAlignment="0" applyProtection="0"/>
    <xf numFmtId="10" fontId="37" fillId="5" borderId="146" applyNumberFormat="0" applyBorder="0" applyAlignment="0" applyProtection="0"/>
    <xf numFmtId="0" fontId="2" fillId="0" borderId="138" applyNumberFormat="0" applyFont="0" applyFill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2" fillId="0" borderId="138" applyNumberFormat="0" applyFont="0" applyFill="0" applyAlignment="0" applyProtection="0"/>
    <xf numFmtId="0" fontId="100" fillId="13" borderId="125" applyNumberFormat="0" applyAlignment="0" applyProtection="0"/>
    <xf numFmtId="10" fontId="37" fillId="5" borderId="146" applyNumberFormat="0" applyBorder="0" applyAlignment="0" applyProtection="0"/>
    <xf numFmtId="0" fontId="2" fillId="5" borderId="132" applyNumberFormat="0">
      <alignment horizontal="center" vertical="center"/>
    </xf>
    <xf numFmtId="0" fontId="30" fillId="0" borderId="136" applyNumberFormat="0" applyFill="0" applyProtection="0">
      <alignment horizontal="right"/>
    </xf>
    <xf numFmtId="0" fontId="2" fillId="5" borderId="131" applyNumberFormat="0"/>
    <xf numFmtId="0" fontId="79" fillId="33" borderId="126" applyNumberFormat="0" applyAlignment="0" applyProtection="0"/>
    <xf numFmtId="0" fontId="30" fillId="0" borderId="136" applyNumberFormat="0">
      <alignment horizontal="right"/>
    </xf>
    <xf numFmtId="0" fontId="2" fillId="0" borderId="138" applyNumberFormat="0"/>
    <xf numFmtId="0" fontId="2" fillId="33" borderId="131" applyNumberFormat="0" applyFont="0" applyProtection="0">
      <alignment horizontal="left" vertical="center"/>
    </xf>
    <xf numFmtId="0" fontId="2" fillId="0" borderId="82" applyNumberFormat="0"/>
    <xf numFmtId="0" fontId="2" fillId="0" borderId="83" applyNumberFormat="0"/>
    <xf numFmtId="187" fontId="3" fillId="0" borderId="84" applyNumberFormat="0" applyFont="0" applyAlignment="0" applyProtection="0"/>
    <xf numFmtId="0" fontId="2" fillId="5" borderId="134" applyNumberFormat="0"/>
    <xf numFmtId="0" fontId="2" fillId="33" borderId="131" applyNumberFormat="0" applyFont="0" applyProtection="0">
      <alignment horizontal="left" vertical="center"/>
    </xf>
    <xf numFmtId="10" fontId="37" fillId="5" borderId="146" applyNumberFormat="0" applyBorder="0" applyAlignment="0" applyProtection="0"/>
    <xf numFmtId="0" fontId="2" fillId="36" borderId="133" applyNumberFormat="0">
      <alignment horizontal="center" vertical="center"/>
    </xf>
    <xf numFmtId="10" fontId="37" fillId="5" borderId="146" applyNumberFormat="0" applyBorder="0" applyAlignment="0" applyProtection="0"/>
    <xf numFmtId="0" fontId="2" fillId="5" borderId="133" applyNumberFormat="0" applyProtection="0">
      <alignment horizontal="center" vertical="center"/>
    </xf>
    <xf numFmtId="228" fontId="2" fillId="0" borderId="135"/>
    <xf numFmtId="0" fontId="32" fillId="0" borderId="145">
      <alignment horizontal="left"/>
    </xf>
    <xf numFmtId="0" fontId="2" fillId="35" borderId="134" applyNumberFormat="0" applyFont="0" applyProtection="0">
      <alignment horizontal="center" vertical="center"/>
    </xf>
    <xf numFmtId="230" fontId="2" fillId="0" borderId="135"/>
    <xf numFmtId="238" fontId="4" fillId="4" borderId="151" applyFont="0" applyFill="0" applyBorder="0" applyAlignment="0"/>
    <xf numFmtId="0" fontId="2" fillId="33" borderId="131" applyNumberFormat="0" applyFont="0" applyProtection="0">
      <alignment horizontal="left" vertical="center"/>
    </xf>
    <xf numFmtId="0" fontId="2" fillId="5" borderId="132" applyNumberFormat="0" applyFont="0"/>
    <xf numFmtId="0" fontId="2" fillId="33" borderId="134" applyNumberFormat="0" applyFont="0"/>
    <xf numFmtId="0" fontId="30" fillId="0" borderId="135" applyNumberFormat="0">
      <alignment horizontal="right"/>
    </xf>
    <xf numFmtId="0" fontId="2" fillId="33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32" fillId="0" borderId="145">
      <alignment horizontal="left"/>
    </xf>
    <xf numFmtId="0" fontId="2" fillId="5" borderId="131" applyNumberFormat="0" applyFont="0" applyProtection="0">
      <alignment horizontal="left" vertical="center"/>
    </xf>
    <xf numFmtId="187" fontId="3" fillId="0" borderId="84" applyNumberFormat="0" applyFont="0" applyAlignment="0" applyProtection="0"/>
    <xf numFmtId="0" fontId="32" fillId="0" borderId="145">
      <alignment horizontal="left"/>
    </xf>
    <xf numFmtId="0" fontId="2" fillId="36" borderId="134" applyNumberFormat="0"/>
    <xf numFmtId="230" fontId="2" fillId="0" borderId="136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5" borderId="133" applyNumberFormat="0">
      <alignment horizontal="center" vertic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50">
      <alignment horizontal="left"/>
    </xf>
    <xf numFmtId="0" fontId="2" fillId="5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4" applyNumberFormat="0" applyFont="0"/>
    <xf numFmtId="229" fontId="2" fillId="0" borderId="136" applyFont="0" applyFill="0" applyAlignment="0" applyProtection="0"/>
    <xf numFmtId="0" fontId="2" fillId="5" borderId="134" applyNumberFormat="0" applyProtection="0">
      <alignment horizontal="center" vertical="center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36" borderId="131" applyNumberFormat="0">
      <alignment horizontal="left"/>
    </xf>
    <xf numFmtId="187" fontId="3" fillId="0" borderId="84" applyNumberFormat="0" applyFont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2" fillId="36" borderId="133" applyNumberFormat="0">
      <alignment horizontal="center" vertical="center"/>
    </xf>
    <xf numFmtId="0" fontId="2" fillId="0" borderId="136" applyNumberFormat="0" applyFont="0" applyFill="0" applyAlignment="0" applyProtection="0"/>
    <xf numFmtId="0" fontId="2" fillId="0" borderId="138" applyNumberFormat="0"/>
    <xf numFmtId="0" fontId="2" fillId="35" borderId="134" applyNumberFormat="0">
      <alignment horizontal="center" vertical="center"/>
    </xf>
    <xf numFmtId="228" fontId="2" fillId="0" borderId="136" applyFont="0" applyFill="0" applyAlignment="0" applyProtection="0"/>
    <xf numFmtId="0" fontId="2" fillId="5" borderId="134" applyNumberFormat="0" applyProtection="0">
      <alignment horizontal="center" vertical="center"/>
    </xf>
    <xf numFmtId="0" fontId="2" fillId="0" borderId="146" applyNumberFormat="0" applyFont="0" applyFill="0" applyProtection="0">
      <alignment horizontal="center"/>
    </xf>
    <xf numFmtId="0" fontId="2" fillId="5" borderId="131" applyNumberFormat="0">
      <alignment horizontal="left"/>
    </xf>
    <xf numFmtId="187" fontId="3" fillId="0" borderId="84" applyNumberFormat="0" applyFont="0" applyAlignment="0" applyProtection="0"/>
    <xf numFmtId="0" fontId="2" fillId="5" borderId="131" applyNumberFormat="0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36" borderId="134" applyNumberFormat="0">
      <alignment horizontal="center" vertical="center"/>
    </xf>
    <xf numFmtId="0" fontId="79" fillId="33" borderId="126" applyNumberFormat="0" applyAlignment="0" applyProtection="0"/>
    <xf numFmtId="0" fontId="2" fillId="5" borderId="131" applyNumberFormat="0">
      <alignment horizontal="left"/>
    </xf>
    <xf numFmtId="0" fontId="2" fillId="36" borderId="133" applyNumberFormat="0">
      <alignment horizontal="center" vertical="center"/>
    </xf>
    <xf numFmtId="0" fontId="2" fillId="0" borderId="138" applyNumberFormat="0" applyFont="0" applyFill="0" applyAlignment="0" applyProtection="0"/>
    <xf numFmtId="0" fontId="79" fillId="33" borderId="136" applyNumberFormat="0">
      <alignment horizontal="right"/>
    </xf>
    <xf numFmtId="0" fontId="2" fillId="36" borderId="131" applyNumberFormat="0">
      <alignment horizontal="left" vertical="center"/>
    </xf>
    <xf numFmtId="10" fontId="37" fillId="5" borderId="146" applyNumberFormat="0" applyBorder="0" applyAlignment="0" applyProtection="0"/>
    <xf numFmtId="0" fontId="2" fillId="5" borderId="132" applyNumberFormat="0" applyFont="0"/>
    <xf numFmtId="0" fontId="2" fillId="36" borderId="134" applyNumberFormat="0">
      <alignment horizontal="center" vertical="center"/>
    </xf>
    <xf numFmtId="0" fontId="2" fillId="36" borderId="131" applyNumberFormat="0"/>
    <xf numFmtId="0" fontId="2" fillId="0" borderId="83" applyNumberFormat="0" applyFont="0" applyFill="0" applyAlignment="0" applyProtection="0"/>
    <xf numFmtId="187" fontId="3" fillId="0" borderId="84" applyNumberFormat="0" applyFont="0" applyAlignment="0" applyProtection="0"/>
    <xf numFmtId="0" fontId="30" fillId="0" borderId="135" applyNumberFormat="0">
      <alignment horizontal="right"/>
    </xf>
    <xf numFmtId="0" fontId="2" fillId="33" borderId="132" applyNumberFormat="0" applyProtection="0">
      <alignment horizontal="center" vertical="center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100" fillId="13" borderId="125" applyNumberFormat="0" applyAlignment="0" applyProtection="0"/>
    <xf numFmtId="0" fontId="2" fillId="5" borderId="133" applyNumberFormat="0"/>
    <xf numFmtId="0" fontId="2" fillId="5" borderId="134" applyNumberFormat="0" applyProtection="0">
      <alignment horizontal="center" vertical="center"/>
    </xf>
    <xf numFmtId="0" fontId="2" fillId="5" borderId="134" applyNumberFormat="0">
      <alignment horizontal="center" vertic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35" borderId="134" applyNumberFormat="0">
      <alignment horizontal="center" vertical="center"/>
    </xf>
    <xf numFmtId="10" fontId="37" fillId="5" borderId="146" applyNumberFormat="0" applyBorder="0" applyAlignment="0" applyProtection="0"/>
    <xf numFmtId="0" fontId="73" fillId="42" borderId="146"/>
    <xf numFmtId="0" fontId="93" fillId="27" borderId="125" applyNumberFormat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3" applyNumberFormat="0"/>
    <xf numFmtId="0" fontId="2" fillId="5" borderId="131" applyNumberFormat="0">
      <alignment horizontal="left" vertical="center"/>
    </xf>
    <xf numFmtId="0" fontId="2" fillId="0" borderId="135" applyNumberFormat="0"/>
    <xf numFmtId="0" fontId="30" fillId="0" borderId="136" applyNumberFormat="0">
      <alignment horizontal="right"/>
    </xf>
    <xf numFmtId="0" fontId="2" fillId="33" borderId="134" applyNumberFormat="0" applyProtection="0">
      <alignment horizontal="center" vertical="center"/>
    </xf>
    <xf numFmtId="0" fontId="32" fillId="0" borderId="145">
      <alignment horizontal="left"/>
    </xf>
    <xf numFmtId="0" fontId="79" fillId="33" borderId="136" applyNumberFormat="0" applyProtection="0">
      <alignment horizontal="right"/>
    </xf>
    <xf numFmtId="0" fontId="2" fillId="5" borderId="131" applyNumberFormat="0" applyFont="0" applyProtection="0">
      <alignment horizontal="left" vertical="center"/>
    </xf>
    <xf numFmtId="0" fontId="2" fillId="0" borderId="87" applyNumberFormat="0" applyFont="0" applyFill="0" applyAlignment="0" applyProtection="0"/>
    <xf numFmtId="10" fontId="37" fillId="5" borderId="151" applyNumberFormat="0" applyBorder="0" applyAlignment="0" applyProtection="0"/>
    <xf numFmtId="0" fontId="2" fillId="0" borderId="73" applyNumberFormat="0" applyFont="0" applyFill="0" applyAlignment="0" applyProtection="0"/>
    <xf numFmtId="10" fontId="37" fillId="5" borderId="146" applyNumberFormat="0" applyBorder="0" applyAlignment="0" applyProtection="0"/>
    <xf numFmtId="0" fontId="32" fillId="0" borderId="122">
      <alignment horizontal="left"/>
    </xf>
    <xf numFmtId="238" fontId="4" fillId="4" borderId="62" applyFont="0" applyFill="0" applyBorder="0" applyAlignment="0"/>
    <xf numFmtId="0" fontId="32" fillId="0" borderId="61">
      <alignment horizontal="left"/>
    </xf>
    <xf numFmtId="0" fontId="73" fillId="42" borderId="62"/>
    <xf numFmtId="10" fontId="37" fillId="5" borderId="62" applyNumberFormat="0" applyBorder="0" applyAlignment="0" applyProtection="0"/>
    <xf numFmtId="0" fontId="2" fillId="36" borderId="133" applyNumberFormat="0"/>
    <xf numFmtId="0" fontId="2" fillId="5" borderId="132" applyNumberFormat="0" applyProtection="0">
      <alignment horizontal="center" vertical="center"/>
    </xf>
    <xf numFmtId="0" fontId="2" fillId="36" borderId="133" applyNumberFormat="0"/>
    <xf numFmtId="0" fontId="2" fillId="0" borderId="139" applyNumberFormat="0"/>
    <xf numFmtId="0" fontId="2" fillId="0" borderId="138" applyNumberFormat="0"/>
    <xf numFmtId="0" fontId="2" fillId="5" borderId="134" applyNumberFormat="0" applyProtection="0">
      <alignment horizontal="center" vertical="center"/>
    </xf>
    <xf numFmtId="0" fontId="2" fillId="0" borderId="151" applyNumberFormat="0" applyFont="0" applyFill="0" applyProtection="0">
      <alignment horizontal="center"/>
    </xf>
    <xf numFmtId="0" fontId="2" fillId="36" borderId="133" applyNumberFormat="0">
      <alignment horizontal="center" vertical="center"/>
    </xf>
    <xf numFmtId="0" fontId="30" fillId="0" borderId="137" applyNumberFormat="0">
      <alignment horizontal="righ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28" applyNumberFormat="0" applyFont="0" applyFill="0" applyAlignment="0" applyProtection="0"/>
    <xf numFmtId="0" fontId="2" fillId="5" borderId="132" applyNumberFormat="0" applyProtection="0">
      <alignment horizontal="center" vertical="center"/>
    </xf>
    <xf numFmtId="10" fontId="37" fillId="29" borderId="151" applyNumberFormat="0" applyBorder="0" applyAlignment="0" applyProtection="0"/>
    <xf numFmtId="0" fontId="93" fillId="27" borderId="125" applyNumberFormat="0" applyAlignment="0" applyProtection="0"/>
    <xf numFmtId="0" fontId="32" fillId="0" borderId="150">
      <alignment horizontal="left"/>
    </xf>
    <xf numFmtId="0" fontId="2" fillId="0" borderId="135" applyNumberFormat="0"/>
    <xf numFmtId="0" fontId="2" fillId="5" borderId="132" applyNumberFormat="0" applyProtection="0">
      <alignment horizontal="center" vertical="center"/>
    </xf>
    <xf numFmtId="10" fontId="37" fillId="5" borderId="151" applyNumberFormat="0" applyBorder="0" applyAlignment="0" applyProtection="0"/>
    <xf numFmtId="0" fontId="32" fillId="0" borderId="122">
      <alignment horizontal="left"/>
    </xf>
    <xf numFmtId="0" fontId="2" fillId="36" borderId="117" applyNumberFormat="0">
      <alignment horizontal="left" vertical="center"/>
    </xf>
    <xf numFmtId="0" fontId="2" fillId="33" borderId="120" applyNumberFormat="0" applyProtection="0">
      <alignment horizontal="center" vertical="center"/>
    </xf>
    <xf numFmtId="0" fontId="2" fillId="5" borderId="118" applyNumberFormat="0" applyFont="0"/>
    <xf numFmtId="0" fontId="32" fillId="0" borderId="122">
      <alignment horizontal="left"/>
    </xf>
    <xf numFmtId="0" fontId="32" fillId="0" borderId="108">
      <alignment horizontal="left"/>
    </xf>
    <xf numFmtId="0" fontId="2" fillId="5" borderId="100" applyNumberFormat="0"/>
    <xf numFmtId="0" fontId="2" fillId="33" borderId="99" applyNumberFormat="0" applyProtection="0">
      <alignment horizontal="center" vertical="center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5" borderId="98" applyNumberFormat="0" applyFont="0"/>
    <xf numFmtId="0" fontId="79" fillId="33" borderId="92" applyNumberFormat="0"/>
    <xf numFmtId="0" fontId="2" fillId="5" borderId="99" applyNumberFormat="0" applyProtection="0">
      <alignment horizontal="center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62" applyNumberFormat="0">
      <alignment horizontal="center"/>
    </xf>
    <xf numFmtId="0" fontId="32" fillId="0" borderId="61">
      <alignment horizontal="left"/>
    </xf>
    <xf numFmtId="0" fontId="73" fillId="42" borderId="62"/>
    <xf numFmtId="0" fontId="32" fillId="0" borderId="61">
      <alignment horizontal="left"/>
    </xf>
    <xf numFmtId="0" fontId="32" fillId="0" borderId="61">
      <alignment horizontal="left"/>
    </xf>
    <xf numFmtId="0" fontId="2" fillId="0" borderId="73" applyNumberFormat="0" applyFont="0" applyFill="0" applyAlignment="0" applyProtection="0"/>
    <xf numFmtId="0" fontId="32" fillId="0" borderId="61">
      <alignment horizontal="left"/>
    </xf>
    <xf numFmtId="0" fontId="2" fillId="0" borderId="123" applyNumberFormat="0">
      <alignment horizontal="center"/>
    </xf>
    <xf numFmtId="0" fontId="2" fillId="0" borderId="89" applyNumberFormat="0" applyFont="0" applyFill="0" applyProtection="0">
      <alignment horizontal="center"/>
    </xf>
    <xf numFmtId="0" fontId="32" fillId="0" borderId="122">
      <alignment horizontal="left"/>
    </xf>
    <xf numFmtId="0" fontId="2" fillId="33" borderId="117" applyNumberFormat="0" applyFont="0" applyProtection="0">
      <alignment horizontal="left" vertical="center"/>
    </xf>
    <xf numFmtId="0" fontId="32" fillId="0" borderId="122">
      <alignment horizontal="left"/>
    </xf>
    <xf numFmtId="0" fontId="2" fillId="5" borderId="133" applyNumberFormat="0"/>
    <xf numFmtId="0" fontId="79" fillId="33" borderId="136" applyNumberFormat="0" applyProtection="0">
      <alignment horizontal="right"/>
    </xf>
    <xf numFmtId="0" fontId="2" fillId="33" borderId="131" applyNumberFormat="0" applyFont="0"/>
    <xf numFmtId="10" fontId="37" fillId="5" borderId="151" applyNumberFormat="0" applyBorder="0" applyAlignment="0" applyProtection="0"/>
    <xf numFmtId="0" fontId="2" fillId="5" borderId="132" applyNumberFormat="0" applyFont="0"/>
    <xf numFmtId="0" fontId="79" fillId="33" borderId="126" applyNumberFormat="0"/>
    <xf numFmtId="0" fontId="2" fillId="5" borderId="132" applyNumberFormat="0">
      <alignment horizontal="center" vertical="center"/>
    </xf>
    <xf numFmtId="0" fontId="100" fillId="13" borderId="125" applyNumberFormat="0" applyAlignment="0" applyProtection="0"/>
    <xf numFmtId="0" fontId="2" fillId="33" borderId="131" applyNumberFormat="0" applyFont="0" applyProtection="0">
      <alignment horizontal="left" vertical="center"/>
    </xf>
    <xf numFmtId="0" fontId="2" fillId="36" borderId="133" applyNumberFormat="0"/>
    <xf numFmtId="10" fontId="37" fillId="5" borderId="62" applyNumberFormat="0" applyBorder="0" applyAlignment="0" applyProtection="0"/>
    <xf numFmtId="235" fontId="2" fillId="0" borderId="85" applyFont="0" applyFill="0" applyBorder="0" applyAlignment="0"/>
    <xf numFmtId="0" fontId="32" fillId="0" borderId="61">
      <alignment horizontal="left"/>
    </xf>
    <xf numFmtId="0" fontId="2" fillId="0" borderId="62" applyNumberFormat="0" applyFont="0" applyFill="0" applyProtection="0">
      <alignment horizont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150">
      <alignment horizontal="left"/>
    </xf>
    <xf numFmtId="238" fontId="4" fillId="4" borderId="123" applyFont="0" applyFill="0" applyBorder="0" applyAlignment="0"/>
    <xf numFmtId="0" fontId="2" fillId="35" borderId="120" applyNumberFormat="0">
      <alignment horizontal="center" vertical="center"/>
    </xf>
    <xf numFmtId="235" fontId="2" fillId="0" borderId="85" applyFont="0" applyFill="0" applyBorder="0" applyAlignment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93" fillId="27" borderId="125" applyNumberFormat="0" applyAlignment="0" applyProtection="0"/>
    <xf numFmtId="0" fontId="2" fillId="5" borderId="132" applyNumberFormat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150">
      <alignment horizontal="left"/>
    </xf>
    <xf numFmtId="0" fontId="2" fillId="35" borderId="134" applyNumberFormat="0">
      <alignment horizontal="center" vertical="center"/>
    </xf>
    <xf numFmtId="0" fontId="103" fillId="27" borderId="127" applyNumberFormat="0" applyAlignment="0" applyProtection="0"/>
    <xf numFmtId="0" fontId="79" fillId="33" borderId="126" applyNumberFormat="0"/>
    <xf numFmtId="0" fontId="2" fillId="33" borderId="134" applyNumberFormat="0" applyProtection="0">
      <alignment horizontal="center" vertical="center"/>
    </xf>
    <xf numFmtId="0" fontId="32" fillId="0" borderId="108">
      <alignment horizontal="left"/>
    </xf>
    <xf numFmtId="0" fontId="2" fillId="5" borderId="132" applyNumberFormat="0"/>
    <xf numFmtId="0" fontId="32" fillId="0" borderId="150">
      <alignment horizontal="left"/>
    </xf>
    <xf numFmtId="0" fontId="2" fillId="5" borderId="131" applyNumberFormat="0">
      <alignment horizontal="left" vertical="center"/>
    </xf>
    <xf numFmtId="0" fontId="32" fillId="0" borderId="150">
      <alignment horizontal="left"/>
    </xf>
    <xf numFmtId="0" fontId="2" fillId="36" borderId="133" applyNumberFormat="0">
      <alignment horizontal="center" vertical="center"/>
    </xf>
    <xf numFmtId="230" fontId="2" fillId="0" borderId="136"/>
    <xf numFmtId="0" fontId="30" fillId="0" borderId="135" applyNumberFormat="0" applyFill="0" applyProtection="0">
      <alignment horizontal="right"/>
    </xf>
    <xf numFmtId="0" fontId="2" fillId="5" borderId="131" applyNumberFormat="0">
      <alignment horizontal="left"/>
    </xf>
    <xf numFmtId="10" fontId="37" fillId="5" borderId="151" applyNumberFormat="0" applyBorder="0" applyAlignment="0" applyProtection="0"/>
    <xf numFmtId="0" fontId="2" fillId="36" borderId="131" applyNumberFormat="0">
      <alignment horizontal="left" vertical="center"/>
    </xf>
    <xf numFmtId="0" fontId="2" fillId="5" borderId="131" applyNumberFormat="0"/>
    <xf numFmtId="10" fontId="37" fillId="5" borderId="62" applyNumberFormat="0" applyBorder="0" applyAlignment="0" applyProtection="0"/>
    <xf numFmtId="0" fontId="2" fillId="33" borderId="132" applyNumberFormat="0" applyFont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0" borderId="62" applyNumberFormat="0">
      <alignment horizont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0" borderId="148" applyNumberFormat="0" applyFont="0" applyFill="0" applyAlignment="0" applyProtection="0"/>
    <xf numFmtId="0" fontId="32" fillId="0" borderId="61">
      <alignment horizontal="left"/>
    </xf>
    <xf numFmtId="10" fontId="37" fillId="5" borderId="123" applyNumberFormat="0" applyBorder="0" applyAlignment="0" applyProtection="0"/>
    <xf numFmtId="10" fontId="37" fillId="5" borderId="110" applyNumberFormat="0" applyBorder="0" applyAlignment="0" applyProtection="0"/>
    <xf numFmtId="0" fontId="76" fillId="0" borderId="129"/>
    <xf numFmtId="0" fontId="30" fillId="0" borderId="137" applyNumberFormat="0">
      <alignment horizontal="right"/>
    </xf>
    <xf numFmtId="0" fontId="30" fillId="0" borderId="135" applyNumberFormat="0">
      <alignment horizontal="right"/>
    </xf>
    <xf numFmtId="0" fontId="2" fillId="5" borderId="133" applyNumberFormat="0" applyFont="0"/>
    <xf numFmtId="0" fontId="2" fillId="5" borderId="131" applyNumberFormat="0">
      <alignment horizontal="left" vertical="center"/>
    </xf>
    <xf numFmtId="10" fontId="37" fillId="5" borderId="110" applyNumberFormat="0" applyBorder="0" applyAlignment="0" applyProtection="0"/>
    <xf numFmtId="10" fontId="37" fillId="29" borderId="110" applyNumberFormat="0" applyBorder="0" applyAlignment="0" applyProtection="0"/>
    <xf numFmtId="0" fontId="2" fillId="33" borderId="132" applyNumberFormat="0" applyFont="0"/>
    <xf numFmtId="0" fontId="2" fillId="36" borderId="134" applyNumberFormat="0"/>
    <xf numFmtId="0" fontId="32" fillId="0" borderId="61">
      <alignment horizontal="left"/>
    </xf>
    <xf numFmtId="0" fontId="32" fillId="0" borderId="61">
      <alignment horizontal="left"/>
    </xf>
    <xf numFmtId="238" fontId="4" fillId="4" borderId="62" applyFont="0" applyFill="0" applyBorder="0" applyAlignment="0"/>
    <xf numFmtId="0" fontId="32" fillId="0" borderId="61">
      <alignment horizontal="left" vertical="center"/>
    </xf>
    <xf numFmtId="10" fontId="37" fillId="5" borderId="62" applyNumberFormat="0" applyBorder="0" applyAlignment="0" applyProtection="0"/>
    <xf numFmtId="0" fontId="73" fillId="42" borderId="62"/>
    <xf numFmtId="0" fontId="32" fillId="0" borderId="61">
      <alignment horizontal="left" vertical="center"/>
    </xf>
    <xf numFmtId="0" fontId="2" fillId="0" borderId="62" applyNumberFormat="0">
      <alignment horizontal="center"/>
    </xf>
    <xf numFmtId="10" fontId="37" fillId="5" borderId="62" applyNumberFormat="0" applyBorder="0" applyAlignment="0" applyProtection="0"/>
    <xf numFmtId="0" fontId="2" fillId="0" borderId="73" applyNumberFormat="0" applyFont="0" applyFill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35" borderId="100" applyNumberFormat="0" applyFont="0" applyProtection="0">
      <alignment horizontal="center" vertical="center"/>
    </xf>
    <xf numFmtId="230" fontId="2" fillId="0" borderId="101"/>
    <xf numFmtId="0" fontId="2" fillId="0" borderId="105" applyNumberFormat="0"/>
    <xf numFmtId="230" fontId="2" fillId="0" borderId="102" applyFont="0" applyFill="0" applyAlignment="0" applyProtection="0"/>
    <xf numFmtId="0" fontId="2" fillId="5" borderId="99" applyNumberFormat="0"/>
    <xf numFmtId="10" fontId="37" fillId="5" borderId="151" applyNumberFormat="0" applyBorder="0" applyAlignment="0" applyProtection="0"/>
    <xf numFmtId="0" fontId="2" fillId="5" borderId="97" applyNumberFormat="0" applyFont="0" applyProtection="0">
      <alignment horizontal="left" vertical="center"/>
    </xf>
    <xf numFmtId="0" fontId="2" fillId="36" borderId="98" applyNumberFormat="0"/>
    <xf numFmtId="0" fontId="73" fillId="42" borderId="89"/>
    <xf numFmtId="0" fontId="2" fillId="5" borderId="120" applyNumberFormat="0"/>
    <xf numFmtId="0" fontId="2" fillId="36" borderId="117" applyNumberFormat="0">
      <alignment horizontal="left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Font="0"/>
    <xf numFmtId="0" fontId="105" fillId="0" borderId="141" applyNumberFormat="0" applyFill="0" applyAlignment="0" applyProtection="0"/>
    <xf numFmtId="0" fontId="2" fillId="5" borderId="133" applyNumberFormat="0" applyFont="0"/>
    <xf numFmtId="0" fontId="2" fillId="5" borderId="134" applyNumberFormat="0" applyProtection="0">
      <alignment horizontal="center" vertical="center"/>
    </xf>
    <xf numFmtId="0" fontId="32" fillId="0" borderId="108">
      <alignment horizontal="left"/>
    </xf>
    <xf numFmtId="235" fontId="2" fillId="0" borderId="85" applyFont="0" applyFill="0" applyBorder="0" applyAlignment="0"/>
    <xf numFmtId="10" fontId="37" fillId="29" borderId="62" applyNumberFormat="0" applyBorder="0" applyAlignment="0" applyProtection="0"/>
    <xf numFmtId="0" fontId="2" fillId="5" borderId="131" applyNumberFormat="0" applyFont="0" applyProtection="0">
      <alignment horizontal="left" vertical="center"/>
    </xf>
    <xf numFmtId="10" fontId="37" fillId="5" borderId="62" applyNumberFormat="0" applyBorder="0" applyAlignment="0" applyProtection="0"/>
    <xf numFmtId="0" fontId="2" fillId="0" borderId="62" applyNumberFormat="0" applyFont="0" applyFill="0" applyProtection="0">
      <alignment horizontal="center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108">
      <alignment horizontal="left"/>
    </xf>
    <xf numFmtId="0" fontId="2" fillId="33" borderId="97" applyNumberFormat="0" applyFont="0" applyProtection="0">
      <alignment horizontal="left" vertical="center"/>
    </xf>
    <xf numFmtId="0" fontId="2" fillId="5" borderId="98" applyNumberFormat="0" applyProtection="0">
      <alignment horizontal="center" vertical="center"/>
    </xf>
    <xf numFmtId="10" fontId="37" fillId="5" borderId="110" applyNumberFormat="0" applyBorder="0" applyAlignment="0" applyProtection="0"/>
    <xf numFmtId="0" fontId="32" fillId="0" borderId="88">
      <alignment horizontal="left"/>
    </xf>
    <xf numFmtId="10" fontId="37" fillId="5" borderId="151" applyNumberFormat="0" applyBorder="0" applyAlignment="0" applyProtection="0"/>
    <xf numFmtId="0" fontId="2" fillId="33" borderId="100" applyNumberFormat="0" applyProtection="0">
      <alignment horizontal="center" vertical="center"/>
    </xf>
    <xf numFmtId="0" fontId="2" fillId="0" borderId="105" applyNumberFormat="0" applyFont="0" applyFill="0" applyAlignment="0" applyProtection="0"/>
    <xf numFmtId="0" fontId="2" fillId="5" borderId="99" applyNumberFormat="0">
      <alignment horizontal="center" vertical="center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0" borderId="62" applyNumberFormat="0" applyFont="0" applyFill="0" applyProtection="0">
      <alignment horizontal="center"/>
    </xf>
    <xf numFmtId="238" fontId="4" fillId="4" borderId="62" applyFont="0" applyFill="0" applyBorder="0" applyAlignment="0"/>
    <xf numFmtId="235" fontId="2" fillId="0" borderId="85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238" fontId="4" fillId="4" borderId="62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0" borderId="62" applyNumberFormat="0">
      <alignment horizontal="center"/>
    </xf>
    <xf numFmtId="10" fontId="37" fillId="5" borderId="62" applyNumberFormat="0" applyBorder="0" applyAlignment="0" applyProtection="0"/>
    <xf numFmtId="0" fontId="79" fillId="33" borderId="136" applyNumberFormat="0" applyProtection="0">
      <alignment horizontal="right"/>
    </xf>
    <xf numFmtId="10" fontId="37" fillId="5" borderId="146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32" fillId="0" borderId="61">
      <alignment horizontal="left"/>
    </xf>
    <xf numFmtId="0" fontId="2" fillId="33" borderId="133" applyNumberFormat="0" applyFont="0"/>
    <xf numFmtId="0" fontId="2" fillId="5" borderId="131" applyNumberFormat="0">
      <alignment horizontal="left" vertical="center"/>
    </xf>
    <xf numFmtId="10" fontId="37" fillId="5" borderId="110" applyNumberFormat="0" applyBorder="0" applyAlignment="0" applyProtection="0"/>
    <xf numFmtId="0" fontId="32" fillId="0" borderId="108">
      <alignment horizontal="left" vertical="center"/>
    </xf>
    <xf numFmtId="0" fontId="2" fillId="36" borderId="131" applyNumberFormat="0"/>
    <xf numFmtId="0" fontId="79" fillId="33" borderId="136" applyNumberFormat="0" applyProtection="0">
      <alignment horizontal="right"/>
    </xf>
    <xf numFmtId="0" fontId="30" fillId="0" borderId="135" applyNumberFormat="0">
      <alignment horizontal="right"/>
    </xf>
    <xf numFmtId="0" fontId="2" fillId="5" borderId="133" applyNumberFormat="0">
      <alignment horizontal="center" vertical="center"/>
    </xf>
    <xf numFmtId="0" fontId="32" fillId="0" borderId="150">
      <alignment horizontal="left"/>
    </xf>
    <xf numFmtId="0" fontId="32" fillId="0" borderId="150">
      <alignment horizontal="left"/>
    </xf>
    <xf numFmtId="0" fontId="73" fillId="42" borderId="151"/>
    <xf numFmtId="10" fontId="37" fillId="5" borderId="110" applyNumberFormat="0" applyBorder="0" applyAlignment="0" applyProtection="0"/>
    <xf numFmtId="0" fontId="2" fillId="5" borderId="134" applyNumberFormat="0" applyProtection="0">
      <alignment horizontal="center" vertical="center"/>
    </xf>
    <xf numFmtId="0" fontId="32" fillId="0" borderId="150">
      <alignment horizontal="left"/>
    </xf>
    <xf numFmtId="0" fontId="2" fillId="36" borderId="133" applyNumberFormat="0"/>
    <xf numFmtId="10" fontId="37" fillId="5" borderId="151" applyNumberFormat="0" applyBorder="0" applyAlignment="0" applyProtection="0"/>
    <xf numFmtId="0" fontId="2" fillId="5" borderId="134" applyNumberFormat="0" applyProtection="0">
      <alignment horizontal="center" vertical="center"/>
    </xf>
    <xf numFmtId="0" fontId="79" fillId="33" borderId="126" applyNumberFormat="0" applyAlignment="0" applyProtection="0"/>
    <xf numFmtId="0" fontId="79" fillId="33" borderId="126" applyNumberFormat="0" applyAlignment="0" applyProtection="0"/>
    <xf numFmtId="0" fontId="32" fillId="0" borderId="150">
      <alignment horizontal="left"/>
    </xf>
    <xf numFmtId="0" fontId="2" fillId="5" borderId="134" applyNumberFormat="0" applyProtection="0">
      <alignment horizontal="center" vertical="center"/>
    </xf>
    <xf numFmtId="0" fontId="32" fillId="0" borderId="108">
      <alignment horizontal="left"/>
    </xf>
    <xf numFmtId="0" fontId="2" fillId="36" borderId="133" applyNumberFormat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5" borderId="134" applyNumberFormat="0"/>
    <xf numFmtId="0" fontId="2" fillId="5" borderId="132" applyNumberFormat="0"/>
    <xf numFmtId="0" fontId="2" fillId="36" borderId="134" applyNumberFormat="0">
      <alignment horizontal="center" vertical="center"/>
    </xf>
    <xf numFmtId="0" fontId="2" fillId="33" borderId="133" applyNumberFormat="0" applyProtection="0">
      <alignment horizontal="center" vertical="center"/>
    </xf>
    <xf numFmtId="0" fontId="100" fillId="13" borderId="125" applyNumberFormat="0" applyAlignment="0" applyProtection="0"/>
    <xf numFmtId="0" fontId="32" fillId="0" borderId="145">
      <alignment horizontal="left"/>
    </xf>
    <xf numFmtId="0" fontId="2" fillId="35" borderId="134" applyNumberFormat="0">
      <alignment horizontal="center" vertical="center"/>
    </xf>
    <xf numFmtId="0" fontId="30" fillId="0" borderId="136" applyNumberFormat="0">
      <alignment horizontal="right"/>
    </xf>
    <xf numFmtId="230" fontId="2" fillId="0" borderId="136"/>
    <xf numFmtId="229" fontId="2" fillId="0" borderId="136" applyFont="0" applyFill="0" applyAlignment="0" applyProtection="0"/>
    <xf numFmtId="0" fontId="2" fillId="35" borderId="134" applyNumberFormat="0" applyFont="0" applyProtection="0">
      <alignment horizontal="center" vertical="center"/>
    </xf>
    <xf numFmtId="0" fontId="2" fillId="0" borderId="138" applyNumberFormat="0" applyFont="0" applyFill="0" applyAlignment="0" applyProtection="0"/>
    <xf numFmtId="0" fontId="2" fillId="5" borderId="134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3" borderId="133" applyNumberFormat="0" applyFont="0"/>
    <xf numFmtId="0" fontId="2" fillId="33" borderId="131" applyNumberFormat="0" applyFont="0" applyProtection="0">
      <alignment horizontal="left" vertical="center"/>
    </xf>
    <xf numFmtId="0" fontId="2" fillId="0" borderId="146" applyNumberFormat="0">
      <alignment horizontal="center"/>
    </xf>
    <xf numFmtId="0" fontId="32" fillId="0" borderId="145">
      <alignment horizontal="left"/>
    </xf>
    <xf numFmtId="229" fontId="2" fillId="0" borderId="135" applyFill="0" applyAlignment="0" applyProtection="0"/>
    <xf numFmtId="0" fontId="2" fillId="36" borderId="133" applyNumberFormat="0">
      <alignment horizontal="center" vertical="center"/>
    </xf>
    <xf numFmtId="0" fontId="79" fillId="33" borderId="126" applyNumberFormat="0"/>
    <xf numFmtId="0" fontId="30" fillId="0" borderId="137" applyNumberFormat="0" applyFill="0" applyProtection="0">
      <alignment horizontal="right"/>
    </xf>
    <xf numFmtId="0" fontId="105" fillId="0" borderId="141" applyNumberFormat="0" applyFill="0" applyAlignment="0" applyProtection="0"/>
    <xf numFmtId="0" fontId="2" fillId="5" borderId="132" applyNumberFormat="0" applyProtection="0">
      <alignment horizontal="center" vertical="center"/>
    </xf>
    <xf numFmtId="0" fontId="2" fillId="36" borderId="134" applyNumberFormat="0"/>
    <xf numFmtId="10" fontId="37" fillId="5" borderId="146" applyNumberFormat="0" applyBorder="0" applyAlignment="0" applyProtection="0"/>
    <xf numFmtId="0" fontId="2" fillId="5" borderId="133" applyNumberFormat="0" applyFont="0"/>
    <xf numFmtId="228" fontId="2" fillId="0" borderId="137" applyFont="0" applyFill="0" applyAlignment="0" applyProtection="0"/>
    <xf numFmtId="238" fontId="4" fillId="4" borderId="146" applyFont="0" applyFill="0" applyBorder="0" applyAlignment="0"/>
    <xf numFmtId="0" fontId="79" fillId="33" borderId="126" applyNumberFormat="0" applyAlignment="0" applyProtection="0"/>
    <xf numFmtId="0" fontId="2" fillId="5" borderId="132" applyNumberFormat="0" applyFont="0"/>
    <xf numFmtId="228" fontId="2" fillId="0" borderId="136"/>
    <xf numFmtId="0" fontId="2" fillId="35" borderId="134" applyNumberFormat="0" applyFont="0" applyProtection="0">
      <alignment horizontal="center" vertical="center"/>
    </xf>
    <xf numFmtId="0" fontId="2" fillId="36" borderId="134" applyNumberFormat="0">
      <alignment horizontal="center" vertical="center"/>
    </xf>
    <xf numFmtId="0" fontId="32" fillId="0" borderId="145">
      <alignment horizontal="left"/>
    </xf>
    <xf numFmtId="0" fontId="32" fillId="0" borderId="145">
      <alignment horizontal="left"/>
    </xf>
    <xf numFmtId="0" fontId="2" fillId="0" borderId="136" applyNumberFormat="0"/>
    <xf numFmtId="0" fontId="2" fillId="5" borderId="133" applyNumberFormat="0"/>
    <xf numFmtId="0" fontId="2" fillId="36" borderId="133" applyNumberFormat="0"/>
    <xf numFmtId="0" fontId="2" fillId="5" borderId="132" applyNumberFormat="0"/>
    <xf numFmtId="0" fontId="2" fillId="0" borderId="146" applyNumberFormat="0" applyFont="0" applyFill="0" applyProtection="0">
      <alignment horizontal="center"/>
    </xf>
    <xf numFmtId="230" fontId="2" fillId="0" borderId="135"/>
    <xf numFmtId="0" fontId="2" fillId="0" borderId="138" applyNumberFormat="0"/>
    <xf numFmtId="10" fontId="37" fillId="5" borderId="123" applyNumberFormat="0" applyBorder="0" applyAlignment="0" applyProtection="0"/>
    <xf numFmtId="0" fontId="73" fillId="42" borderId="123"/>
    <xf numFmtId="0" fontId="32" fillId="0" borderId="122">
      <alignment horizontal="left"/>
    </xf>
    <xf numFmtId="10" fontId="37" fillId="5" borderId="123" applyNumberFormat="0" applyBorder="0" applyAlignment="0" applyProtection="0"/>
    <xf numFmtId="0" fontId="2" fillId="31" borderId="114" applyNumberFormat="0" applyFont="0" applyAlignment="0" applyProtection="0"/>
    <xf numFmtId="0" fontId="105" fillId="0" borderId="121" applyNumberFormat="0" applyFill="0" applyAlignment="0" applyProtection="0"/>
    <xf numFmtId="0" fontId="2" fillId="33" borderId="120" applyNumberFormat="0" applyProtection="0">
      <alignment horizontal="center" vertical="center"/>
    </xf>
    <xf numFmtId="0" fontId="2" fillId="36" borderId="119" applyNumberFormat="0"/>
    <xf numFmtId="0" fontId="32" fillId="0" borderId="150">
      <alignment horizontal="left"/>
    </xf>
    <xf numFmtId="0" fontId="32" fillId="0" borderId="122">
      <alignment horizontal="left"/>
    </xf>
    <xf numFmtId="0" fontId="2" fillId="5" borderId="117" applyNumberFormat="0" applyFont="0"/>
    <xf numFmtId="0" fontId="2" fillId="36" borderId="118" applyNumberFormat="0"/>
    <xf numFmtId="0" fontId="2" fillId="5" borderId="118" applyNumberFormat="0" applyProtection="0">
      <alignment horizontal="center" vertical="center"/>
    </xf>
    <xf numFmtId="0" fontId="2" fillId="36" borderId="117" applyNumberFormat="0">
      <alignment horizontal="left" vertical="center"/>
    </xf>
    <xf numFmtId="0" fontId="32" fillId="0" borderId="150">
      <alignment horizontal="left"/>
    </xf>
    <xf numFmtId="0" fontId="2" fillId="35" borderId="120" applyNumberFormat="0">
      <alignment horizontal="center" vertical="center"/>
    </xf>
    <xf numFmtId="0" fontId="32" fillId="0" borderId="122">
      <alignment horizontal="left"/>
    </xf>
    <xf numFmtId="0" fontId="2" fillId="35" borderId="120" applyNumberFormat="0">
      <alignment horizontal="center" vertical="center"/>
    </xf>
    <xf numFmtId="0" fontId="2" fillId="33" borderId="118" applyNumberFormat="0" applyFont="0"/>
    <xf numFmtId="10" fontId="37" fillId="5" borderId="89" applyNumberFormat="0" applyBorder="0" applyAlignment="0" applyProtection="0"/>
    <xf numFmtId="0" fontId="2" fillId="5" borderId="98" applyNumberFormat="0"/>
    <xf numFmtId="0" fontId="2" fillId="36" borderId="98" applyNumberFormat="0">
      <alignment horizontal="center" vertical="center"/>
    </xf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36" borderId="100" applyNumberFormat="0"/>
    <xf numFmtId="0" fontId="2" fillId="0" borderId="104" applyNumberFormat="0"/>
    <xf numFmtId="228" fontId="2" fillId="0" borderId="103"/>
    <xf numFmtId="0" fontId="2" fillId="33" borderId="97" applyNumberFormat="0" applyFont="0" applyProtection="0">
      <alignment horizontal="left" vertical="center"/>
    </xf>
    <xf numFmtId="0" fontId="32" fillId="0" borderId="150">
      <alignment horizontal="left"/>
    </xf>
    <xf numFmtId="0" fontId="93" fillId="27" borderId="90" applyNumberFormat="0" applyAlignment="0" applyProtection="0"/>
    <xf numFmtId="0" fontId="2" fillId="36" borderId="133" applyNumberFormat="0"/>
    <xf numFmtId="0" fontId="30" fillId="0" borderId="137" applyNumberFormat="0">
      <alignment horizontal="right"/>
    </xf>
    <xf numFmtId="0" fontId="2" fillId="33" borderId="134" applyNumberFormat="0" applyProtection="0">
      <alignment horizontal="center" vertical="center"/>
    </xf>
    <xf numFmtId="0" fontId="103" fillId="27" borderId="127" applyNumberFormat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 vertical="center"/>
    </xf>
    <xf numFmtId="10" fontId="37" fillId="5" borderId="146" applyNumberFormat="0" applyBorder="0" applyAlignment="0" applyProtection="0"/>
    <xf numFmtId="0" fontId="2" fillId="33" borderId="131" applyNumberFormat="0" applyFont="0" applyProtection="0">
      <alignment horizontal="left" vertical="center"/>
    </xf>
    <xf numFmtId="0" fontId="2" fillId="5" borderId="131" applyNumberFormat="0" applyFont="0" applyProtection="0">
      <alignment horizontal="left" vertical="center"/>
    </xf>
    <xf numFmtId="0" fontId="2" fillId="36" borderId="133" applyNumberFormat="0"/>
    <xf numFmtId="0" fontId="2" fillId="5" borderId="132" applyNumberFormat="0"/>
    <xf numFmtId="0" fontId="32" fillId="0" borderId="61">
      <alignment horizontal="left"/>
    </xf>
    <xf numFmtId="0" fontId="2" fillId="5" borderId="134" applyNumberFormat="0" applyProtection="0">
      <alignment horizontal="center" vertical="center"/>
    </xf>
    <xf numFmtId="0" fontId="2" fillId="36" borderId="131" applyNumberFormat="0">
      <alignment horizontal="left" vertical="center"/>
    </xf>
    <xf numFmtId="0" fontId="2" fillId="5" borderId="132" applyNumberFormat="0" applyFont="0"/>
    <xf numFmtId="0" fontId="2" fillId="36" borderId="133" applyNumberFormat="0">
      <alignment horizontal="center" vertical="center"/>
    </xf>
    <xf numFmtId="0" fontId="2" fillId="0" borderId="136" applyNumberFormat="0" applyFont="0" applyFill="0" applyAlignment="0" applyProtection="0"/>
    <xf numFmtId="0" fontId="2" fillId="33" borderId="132" applyNumberFormat="0" applyProtection="0">
      <alignment horizontal="center" vertical="center"/>
    </xf>
    <xf numFmtId="0" fontId="32" fillId="0" borderId="108">
      <alignment horizontal="left"/>
    </xf>
    <xf numFmtId="0" fontId="32" fillId="0" borderId="108">
      <alignment horizontal="left"/>
    </xf>
    <xf numFmtId="0" fontId="103" fillId="27" borderId="127" applyNumberFormat="0" applyAlignment="0" applyProtection="0"/>
    <xf numFmtId="0" fontId="79" fillId="33" borderId="137" applyNumberFormat="0">
      <alignment horizontal="right"/>
    </xf>
    <xf numFmtId="0" fontId="2" fillId="5" borderId="134" applyNumberFormat="0" applyProtection="0">
      <alignment horizontal="center" vertical="center"/>
    </xf>
    <xf numFmtId="0" fontId="2" fillId="0" borderId="143" applyNumberFormat="0" applyFont="0" applyFill="0" applyAlignment="0" applyProtection="0"/>
    <xf numFmtId="0" fontId="2" fillId="5" borderId="134" applyNumberFormat="0"/>
    <xf numFmtId="0" fontId="2" fillId="33" borderId="133" applyNumberFormat="0" applyProtection="0">
      <alignment horizontal="center" vertical="center"/>
    </xf>
    <xf numFmtId="10" fontId="37" fillId="5" borderId="151" applyNumberFormat="0" applyBorder="0" applyAlignment="0" applyProtection="0"/>
    <xf numFmtId="0" fontId="2" fillId="5" borderId="134" applyNumberFormat="0" applyProtection="0">
      <alignment horizontal="center" vertical="center"/>
    </xf>
    <xf numFmtId="0" fontId="2" fillId="0" borderId="135" applyNumberFormat="0" applyFont="0" applyFill="0" applyAlignment="0" applyProtection="0"/>
    <xf numFmtId="229" fontId="2" fillId="0" borderId="136" applyFont="0" applyFill="0" applyAlignment="0" applyProtection="0"/>
    <xf numFmtId="0" fontId="2" fillId="35" borderId="134" applyNumberFormat="0" applyFont="0" applyProtection="0">
      <alignment horizontal="center" vertical="center"/>
    </xf>
    <xf numFmtId="0" fontId="103" fillId="27" borderId="127" applyNumberFormat="0" applyAlignment="0" applyProtection="0"/>
    <xf numFmtId="0" fontId="73" fillId="42" borderId="110"/>
    <xf numFmtId="0" fontId="2" fillId="5" borderId="133" applyNumberFormat="0"/>
    <xf numFmtId="229" fontId="2" fillId="0" borderId="135"/>
    <xf numFmtId="0" fontId="2" fillId="5" borderId="132" applyNumberFormat="0">
      <alignment horizontal="center" vertical="center"/>
    </xf>
    <xf numFmtId="0" fontId="2" fillId="36" borderId="132" applyNumberFormat="0">
      <alignment horizontal="center" vertical="center"/>
    </xf>
    <xf numFmtId="0" fontId="79" fillId="33" borderId="126" applyNumberFormat="0"/>
    <xf numFmtId="0" fontId="2" fillId="5" borderId="131" applyNumberFormat="0" applyFont="0" applyProtection="0">
      <alignment horizontal="left" vertical="center"/>
    </xf>
    <xf numFmtId="0" fontId="93" fillId="27" borderId="125" applyNumberFormat="0" applyAlignment="0" applyProtection="0"/>
    <xf numFmtId="0" fontId="79" fillId="33" borderId="137" applyNumberFormat="0" applyProtection="0">
      <alignment horizontal="right"/>
    </xf>
    <xf numFmtId="0" fontId="2" fillId="5" borderId="132" applyNumberFormat="0"/>
    <xf numFmtId="0" fontId="32" fillId="0" borderId="122">
      <alignment horizontal="left"/>
    </xf>
    <xf numFmtId="0" fontId="2" fillId="35" borderId="120" applyNumberFormat="0" applyFont="0" applyProtection="0">
      <alignment horizontal="center" vertical="center"/>
    </xf>
    <xf numFmtId="0" fontId="2" fillId="5" borderId="119" applyNumberFormat="0" applyProtection="0">
      <alignment horizontal="center" vertical="center"/>
    </xf>
    <xf numFmtId="0" fontId="32" fillId="0" borderId="108">
      <alignment horizontal="left"/>
    </xf>
    <xf numFmtId="0" fontId="2" fillId="5" borderId="97" applyNumberFormat="0" applyFont="0" applyProtection="0">
      <alignment horizontal="left" vertical="center"/>
    </xf>
    <xf numFmtId="0" fontId="2" fillId="0" borderId="110" applyNumberFormat="0">
      <alignment horizontal="center"/>
    </xf>
    <xf numFmtId="0" fontId="103" fillId="27" borderId="112" applyNumberFormat="0" applyAlignment="0" applyProtection="0"/>
    <xf numFmtId="0" fontId="2" fillId="0" borderId="151" applyNumberFormat="0">
      <alignment horizontal="center"/>
    </xf>
    <xf numFmtId="0" fontId="32" fillId="0" borderId="88">
      <alignment horizontal="left"/>
    </xf>
    <xf numFmtId="10" fontId="37" fillId="5" borderId="151" applyNumberFormat="0" applyBorder="0" applyAlignment="0" applyProtection="0"/>
    <xf numFmtId="0" fontId="2" fillId="5" borderId="100" applyNumberFormat="0" applyProtection="0">
      <alignment horizontal="center" vertical="center"/>
    </xf>
    <xf numFmtId="0" fontId="2" fillId="33" borderId="99" applyNumberFormat="0" applyFont="0"/>
    <xf numFmtId="0" fontId="2" fillId="33" borderId="100" applyNumberFormat="0" applyProtection="0">
      <alignment horizontal="center" vertical="center"/>
    </xf>
    <xf numFmtId="0" fontId="2" fillId="0" borderId="91" applyNumberFormat="0" applyFont="0" applyFill="0" applyAlignment="0" applyProtection="0"/>
    <xf numFmtId="0" fontId="2" fillId="33" borderId="133" applyNumberFormat="0" applyFont="0"/>
    <xf numFmtId="0" fontId="2" fillId="5" borderId="131" applyNumberFormat="0">
      <alignment horizontal="left" vertical="center"/>
    </xf>
    <xf numFmtId="10" fontId="37" fillId="5" borderId="62" applyNumberFormat="0" applyBorder="0" applyAlignment="0" applyProtection="0"/>
    <xf numFmtId="0" fontId="2" fillId="0" borderId="73" applyNumberFormat="0" applyFont="0" applyFill="0" applyAlignment="0" applyProtection="0"/>
    <xf numFmtId="10" fontId="37" fillId="29" borderId="62" applyNumberFormat="0" applyBorder="0" applyAlignment="0" applyProtection="0"/>
    <xf numFmtId="10" fontId="37" fillId="5" borderId="146" applyNumberFormat="0" applyBorder="0" applyAlignment="0" applyProtection="0"/>
    <xf numFmtId="0" fontId="93" fillId="27" borderId="125" applyNumberFormat="0" applyAlignment="0" applyProtection="0"/>
    <xf numFmtId="0" fontId="2" fillId="5" borderId="133" applyNumberFormat="0" applyFont="0"/>
    <xf numFmtId="10" fontId="37" fillId="5" borderId="146" applyNumberFormat="0" applyBorder="0" applyAlignment="0" applyProtection="0"/>
    <xf numFmtId="0" fontId="2" fillId="36" borderId="131" applyNumberFormat="0"/>
    <xf numFmtId="0" fontId="2" fillId="5" borderId="133" applyNumberFormat="0">
      <alignment horizontal="center" vertical="center"/>
    </xf>
    <xf numFmtId="0" fontId="2" fillId="0" borderId="138" applyNumberFormat="0" applyFont="0" applyFill="0" applyAlignment="0" applyProtection="0"/>
    <xf numFmtId="230" fontId="2" fillId="0" borderId="135"/>
    <xf numFmtId="0" fontId="2" fillId="5" borderId="131" applyNumberFormat="0">
      <alignment horizontal="left" vertical="center"/>
    </xf>
    <xf numFmtId="0" fontId="2" fillId="33" borderId="134" applyNumberFormat="0" applyProtection="0">
      <alignment horizontal="center" vertical="center"/>
    </xf>
    <xf numFmtId="10" fontId="37" fillId="5" borderId="146" applyNumberFormat="0" applyBorder="0" applyAlignment="0" applyProtection="0"/>
    <xf numFmtId="0" fontId="79" fillId="33" borderId="136" applyNumberFormat="0">
      <alignment horizontal="right"/>
    </xf>
    <xf numFmtId="0" fontId="2" fillId="5" borderId="131" applyNumberFormat="0"/>
    <xf numFmtId="0" fontId="32" fillId="0" borderId="145">
      <alignment horizontal="left"/>
    </xf>
    <xf numFmtId="0" fontId="2" fillId="5" borderId="132" applyNumberFormat="0" applyProtection="0">
      <alignment horizontal="center" vertical="center"/>
    </xf>
    <xf numFmtId="0" fontId="30" fillId="0" borderId="135" applyNumberFormat="0" applyFill="0" applyProtection="0">
      <alignment horizontal="right"/>
    </xf>
    <xf numFmtId="0" fontId="32" fillId="0" borderId="122">
      <alignment horizontal="left"/>
    </xf>
    <xf numFmtId="0" fontId="32" fillId="0" borderId="150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2" fillId="35" borderId="134" applyNumberFormat="0" applyFont="0" applyProtection="0">
      <alignment horizontal="center" vertical="center"/>
    </xf>
    <xf numFmtId="10" fontId="37" fillId="5" borderId="146" applyNumberFormat="0" applyBorder="0" applyAlignment="0" applyProtection="0"/>
    <xf numFmtId="0" fontId="2" fillId="36" borderId="133" applyNumberFormat="0"/>
    <xf numFmtId="0" fontId="100" fillId="13" borderId="125" applyNumberFormat="0" applyAlignment="0" applyProtection="0"/>
    <xf numFmtId="0" fontId="2" fillId="33" borderId="131" applyNumberFormat="0" applyFont="0"/>
    <xf numFmtId="0" fontId="79" fillId="33" borderId="135" applyNumberFormat="0" applyProtection="0">
      <alignment horizontal="right"/>
    </xf>
    <xf numFmtId="0" fontId="32" fillId="0" borderId="108">
      <alignment horizontal="left"/>
    </xf>
    <xf numFmtId="0" fontId="2" fillId="5" borderId="133" applyNumberFormat="0" applyProtection="0">
      <alignment horizontal="center" vertical="center"/>
    </xf>
    <xf numFmtId="0" fontId="79" fillId="33" borderId="126" applyNumberFormat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62" applyNumberFormat="0" applyFont="0" applyFill="0" applyProtection="0">
      <alignment horizontal="center"/>
    </xf>
    <xf numFmtId="0" fontId="73" fillId="42" borderId="62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73" fillId="42" borderId="62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238" fontId="4" fillId="4" borderId="62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29" borderId="62" applyNumberFormat="0" applyBorder="0" applyAlignment="0" applyProtection="0"/>
    <xf numFmtId="10" fontId="37" fillId="5" borderId="62" applyNumberFormat="0" applyBorder="0" applyAlignment="0" applyProtection="0"/>
    <xf numFmtId="238" fontId="4" fillId="4" borderId="62" applyFont="0" applyFill="0" applyBorder="0" applyAlignment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2" fillId="0" borderId="73" applyNumberFormat="0" applyFont="0" applyFill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73" fillId="42" borderId="62"/>
    <xf numFmtId="10" fontId="37" fillId="5" borderId="62" applyNumberFormat="0" applyBorder="0" applyAlignment="0" applyProtection="0"/>
    <xf numFmtId="10" fontId="37" fillId="29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 vertic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2" fillId="0" borderId="62" applyNumberFormat="0" applyFont="0" applyFill="0" applyProtection="0">
      <alignment horizontal="center"/>
    </xf>
    <xf numFmtId="10" fontId="37" fillId="5" borderId="62" applyNumberFormat="0" applyBorder="0" applyAlignment="0" applyProtection="0"/>
    <xf numFmtId="0" fontId="73" fillId="42" borderId="62"/>
    <xf numFmtId="10" fontId="37" fillId="5" borderId="62" applyNumberFormat="0" applyBorder="0" applyAlignment="0" applyProtection="0"/>
    <xf numFmtId="0" fontId="73" fillId="42" borderId="62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238" fontId="4" fillId="4" borderId="62" applyFont="0" applyFill="0" applyBorder="0" applyAlignment="0"/>
    <xf numFmtId="0" fontId="32" fillId="0" borderId="61">
      <alignment horizontal="left"/>
    </xf>
    <xf numFmtId="10" fontId="37" fillId="5" borderId="62" applyNumberFormat="0" applyBorder="0" applyAlignment="0" applyProtection="0"/>
    <xf numFmtId="0" fontId="2" fillId="0" borderId="62" applyNumberFormat="0" applyFont="0" applyFill="0" applyProtection="0">
      <alignment horizontal="center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0" fontId="32" fillId="0" borderId="61">
      <alignment horizontal="left" vertical="center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/>
    </xf>
    <xf numFmtId="10" fontId="37" fillId="5" borderId="62" applyNumberFormat="0" applyBorder="0" applyAlignment="0" applyProtection="0"/>
    <xf numFmtId="0" fontId="32" fillId="0" borderId="61">
      <alignment horizontal="left"/>
    </xf>
    <xf numFmtId="10" fontId="37" fillId="5" borderId="62" applyNumberFormat="0" applyBorder="0" applyAlignment="0" applyProtection="0"/>
    <xf numFmtId="10" fontId="37" fillId="5" borderId="62" applyNumberFormat="0" applyBorder="0" applyAlignment="0" applyProtection="0"/>
    <xf numFmtId="0" fontId="32" fillId="0" borderId="61">
      <alignment horizontal="left"/>
    </xf>
    <xf numFmtId="0" fontId="32" fillId="0" borderId="61">
      <alignment horizontal="left" vertical="center"/>
    </xf>
    <xf numFmtId="0" fontId="32" fillId="0" borderId="61">
      <alignment horizontal="left"/>
    </xf>
    <xf numFmtId="0" fontId="2" fillId="33" borderId="131" applyNumberFormat="0" applyFont="0" applyProtection="0">
      <alignment horizontal="left" vertical="center"/>
    </xf>
    <xf numFmtId="0" fontId="2" fillId="33" borderId="133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5" borderId="132" applyNumberFormat="0">
      <alignment horizontal="center" vertical="center"/>
    </xf>
    <xf numFmtId="10" fontId="37" fillId="29" borderId="110" applyNumberFormat="0" applyBorder="0" applyAlignment="0" applyProtection="0"/>
    <xf numFmtId="0" fontId="32" fillId="0" borderId="108">
      <alignment horizontal="left"/>
    </xf>
    <xf numFmtId="10" fontId="37" fillId="29" borderId="110" applyNumberFormat="0" applyBorder="0" applyAlignment="0" applyProtection="0"/>
    <xf numFmtId="0" fontId="32" fillId="0" borderId="108">
      <alignment horizontal="left" vertical="center"/>
    </xf>
    <xf numFmtId="0" fontId="103" fillId="27" borderId="127" applyNumberFormat="0" applyAlignment="0" applyProtection="0"/>
    <xf numFmtId="10" fontId="37" fillId="29" borderId="110" applyNumberFormat="0" applyBorder="0" applyAlignment="0" applyProtection="0"/>
    <xf numFmtId="0" fontId="100" fillId="13" borderId="125" applyNumberFormat="0" applyAlignment="0" applyProtection="0"/>
    <xf numFmtId="0" fontId="32" fillId="0" borderId="108">
      <alignment horizontal="left"/>
    </xf>
    <xf numFmtId="10" fontId="37" fillId="29" borderId="151" applyNumberFormat="0" applyBorder="0" applyAlignment="0" applyProtection="0"/>
    <xf numFmtId="0" fontId="2" fillId="31" borderId="126" applyNumberFormat="0" applyFont="0" applyAlignment="0" applyProtection="0"/>
    <xf numFmtId="0" fontId="103" fillId="27" borderId="127" applyNumberFormat="0" applyAlignment="0" applyProtection="0"/>
    <xf numFmtId="0" fontId="2" fillId="0" borderId="143" applyNumberFormat="0" applyFont="0" applyFill="0" applyAlignment="0" applyProtection="0"/>
    <xf numFmtId="0" fontId="2" fillId="0" borderId="144" applyNumberFormat="0" applyFont="0" applyFill="0" applyAlignment="0" applyProtection="0"/>
    <xf numFmtId="0" fontId="79" fillId="33" borderId="126" applyNumberFormat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105" fillId="0" borderId="141" applyNumberFormat="0" applyFill="0" applyAlignment="0" applyProtection="0"/>
    <xf numFmtId="0" fontId="2" fillId="36" borderId="133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4" applyNumberFormat="0"/>
    <xf numFmtId="0" fontId="2" fillId="5" borderId="134" applyNumberFormat="0" applyFont="0"/>
    <xf numFmtId="0" fontId="2" fillId="5" borderId="133" applyNumberFormat="0" applyFont="0"/>
    <xf numFmtId="0" fontId="2" fillId="5" borderId="132" applyNumberFormat="0" applyFont="0"/>
    <xf numFmtId="0" fontId="2" fillId="0" borderId="110" applyNumberFormat="0" applyFont="0" applyFill="0" applyProtection="0">
      <alignment horizontal="center"/>
    </xf>
    <xf numFmtId="0" fontId="32" fillId="0" borderId="108">
      <alignment horizontal="left"/>
    </xf>
    <xf numFmtId="238" fontId="4" fillId="4" borderId="110" applyFont="0" applyFill="0" applyBorder="0" applyAlignment="0"/>
    <xf numFmtId="238" fontId="4" fillId="4" borderId="110" applyFont="0" applyFill="0" applyBorder="0" applyAlignment="0"/>
    <xf numFmtId="0" fontId="2" fillId="0" borderId="110" applyNumberFormat="0" applyFont="0" applyFill="0" applyProtection="0">
      <alignment horizontal="center"/>
    </xf>
    <xf numFmtId="0" fontId="2" fillId="0" borderId="143" applyNumberFormat="0" applyFont="0" applyFill="0" applyAlignment="0" applyProtection="0"/>
    <xf numFmtId="0" fontId="79" fillId="33" borderId="126" applyNumberFormat="0"/>
    <xf numFmtId="10" fontId="37" fillId="5" borderId="110" applyNumberFormat="0" applyBorder="0" applyAlignment="0" applyProtection="0"/>
    <xf numFmtId="0" fontId="79" fillId="33" borderId="126" applyNumberFormat="0" applyAlignment="0" applyProtection="0"/>
    <xf numFmtId="0" fontId="79" fillId="33" borderId="126" applyNumberFormat="0"/>
    <xf numFmtId="0" fontId="2" fillId="0" borderId="110" applyNumberFormat="0">
      <alignment horizontal="center"/>
    </xf>
    <xf numFmtId="0" fontId="79" fillId="33" borderId="126" applyNumberFormat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79" fillId="33" borderId="126" applyNumberFormat="0"/>
    <xf numFmtId="0" fontId="79" fillId="33" borderId="126" applyNumberFormat="0"/>
    <xf numFmtId="0" fontId="103" fillId="27" borderId="127" applyNumberFormat="0" applyAlignment="0" applyProtection="0"/>
    <xf numFmtId="0" fontId="2" fillId="0" borderId="144" applyNumberFormat="0" applyFont="0" applyFill="0" applyAlignment="0" applyProtection="0"/>
    <xf numFmtId="0" fontId="79" fillId="33" borderId="126" applyNumberFormat="0"/>
    <xf numFmtId="0" fontId="2" fillId="0" borderId="110" applyNumberFormat="0" applyFont="0" applyFill="0" applyProtection="0">
      <alignment horizontal="center"/>
    </xf>
    <xf numFmtId="0" fontId="2" fillId="33" borderId="132" applyNumberFormat="0" applyFont="0"/>
    <xf numFmtId="0" fontId="2" fillId="5" borderId="132" applyNumberFormat="0" applyFont="0"/>
    <xf numFmtId="0" fontId="2" fillId="0" borderId="110" applyNumberFormat="0">
      <alignment horizontal="center"/>
    </xf>
    <xf numFmtId="0" fontId="79" fillId="33" borderId="126" applyNumberFormat="0"/>
    <xf numFmtId="0" fontId="79" fillId="33" borderId="126" applyNumberFormat="0"/>
    <xf numFmtId="0" fontId="2" fillId="0" borderId="110" applyNumberFormat="0">
      <alignment horizontal="center"/>
    </xf>
    <xf numFmtId="0" fontId="2" fillId="0" borderId="110" applyNumberFormat="0">
      <alignment horizontal="center"/>
    </xf>
    <xf numFmtId="0" fontId="79" fillId="33" borderId="126" applyNumberFormat="0" applyAlignment="0" applyProtection="0"/>
    <xf numFmtId="0" fontId="79" fillId="33" borderId="126" applyNumberFormat="0"/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35" borderId="134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2" applyNumberFormat="0">
      <alignment horizontal="center" vertical="center"/>
    </xf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>
      <alignment horizontal="left" vertical="center"/>
    </xf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79" fillId="33" borderId="126" applyNumberFormat="0"/>
    <xf numFmtId="0" fontId="2" fillId="0" borderId="110" applyNumberFormat="0" applyFont="0" applyFill="0" applyProtection="0">
      <alignment horizontal="center"/>
    </xf>
    <xf numFmtId="0" fontId="79" fillId="33" borderId="126" applyNumberFormat="0" applyAlignment="0" applyProtection="0"/>
    <xf numFmtId="0" fontId="79" fillId="33" borderId="126" applyNumberFormat="0"/>
    <xf numFmtId="0" fontId="2" fillId="0" borderId="110" applyNumberFormat="0">
      <alignment horizontal="center"/>
    </xf>
    <xf numFmtId="0" fontId="79" fillId="33" borderId="126" applyNumberFormat="0" applyAlignment="0" applyProtection="0"/>
    <xf numFmtId="0" fontId="32" fillId="0" borderId="108">
      <alignment horizontal="left"/>
    </xf>
    <xf numFmtId="0" fontId="32" fillId="0" borderId="108">
      <alignment horizontal="left" vertical="center"/>
    </xf>
    <xf numFmtId="10" fontId="37" fillId="5" borderId="110" applyNumberFormat="0" applyBorder="0" applyAlignment="0" applyProtection="0"/>
    <xf numFmtId="0" fontId="2" fillId="0" borderId="144" applyNumberFormat="0" applyFont="0" applyFill="0" applyAlignment="0" applyProtection="0"/>
    <xf numFmtId="0" fontId="2" fillId="0" borderId="143" applyNumberFormat="0" applyFont="0" applyFill="0" applyAlignment="0" applyProtection="0"/>
    <xf numFmtId="0" fontId="103" fillId="27" borderId="127" applyNumberFormat="0" applyAlignment="0" applyProtection="0"/>
    <xf numFmtId="0" fontId="2" fillId="31" borderId="126" applyNumberFormat="0" applyFont="0" applyAlignment="0" applyProtection="0"/>
    <xf numFmtId="238" fontId="4" fillId="4" borderId="110" applyFont="0" applyFill="0" applyBorder="0" applyAlignment="0"/>
    <xf numFmtId="0" fontId="32" fillId="0" borderId="108">
      <alignment horizontal="left"/>
    </xf>
    <xf numFmtId="0" fontId="100" fillId="13" borderId="125" applyNumberFormat="0" applyAlignment="0" applyProtection="0"/>
    <xf numFmtId="0" fontId="32" fillId="0" borderId="108">
      <alignment horizontal="left"/>
    </xf>
    <xf numFmtId="10" fontId="37" fillId="29" borderId="110" applyNumberFormat="0" applyBorder="0" applyAlignment="0" applyProtection="0"/>
    <xf numFmtId="0" fontId="32" fillId="0" borderId="108">
      <alignment horizontal="left" vertical="center"/>
    </xf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2" fillId="0" borderId="110" applyNumberFormat="0">
      <alignment horizontal="center"/>
    </xf>
    <xf numFmtId="10" fontId="37" fillId="5" borderId="110" applyNumberFormat="0" applyBorder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238" fontId="4" fillId="4" borderId="110" applyFont="0" applyFill="0" applyBorder="0" applyAlignment="0"/>
    <xf numFmtId="0" fontId="32" fillId="0" borderId="108">
      <alignment horizontal="left"/>
    </xf>
    <xf numFmtId="0" fontId="32" fillId="0" borderId="108">
      <alignment horizontal="left"/>
    </xf>
    <xf numFmtId="0" fontId="32" fillId="0" borderId="150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10" fontId="37" fillId="29" borderId="110" applyNumberFormat="0" applyBorder="0" applyAlignment="0" applyProtection="0"/>
    <xf numFmtId="0" fontId="2" fillId="35" borderId="134" applyNumberFormat="0">
      <alignment horizontal="center" vertical="center"/>
    </xf>
    <xf numFmtId="0" fontId="2" fillId="36" borderId="134" applyNumberFormat="0">
      <alignment horizontal="center" vertical="center"/>
    </xf>
    <xf numFmtId="0" fontId="32" fillId="0" borderId="108">
      <alignment horizontal="left"/>
    </xf>
    <xf numFmtId="0" fontId="32" fillId="0" borderId="108">
      <alignment horizontal="left"/>
    </xf>
    <xf numFmtId="0" fontId="2" fillId="33" borderId="133" applyNumberFormat="0" applyFont="0"/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>
      <alignment horizontal="left" vertical="center"/>
    </xf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73" fillId="42" borderId="110"/>
    <xf numFmtId="0" fontId="2" fillId="0" borderId="110" applyNumberFormat="0" applyFont="0" applyFill="0" applyProtection="0">
      <alignment horizontal="center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 vertical="center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100" fillId="13" borderId="125" applyNumberFormat="0" applyAlignment="0" applyProtection="0"/>
    <xf numFmtId="10" fontId="37" fillId="5" borderId="151" applyNumberFormat="0" applyBorder="0" applyAlignment="0" applyProtection="0"/>
    <xf numFmtId="10" fontId="37" fillId="5" borderId="110" applyNumberFormat="0" applyBorder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238" fontId="4" fillId="4" borderId="110" applyFont="0" applyFill="0" applyBorder="0" applyAlignment="0"/>
    <xf numFmtId="0" fontId="73" fillId="42" borderId="110"/>
    <xf numFmtId="0" fontId="32" fillId="0" borderId="108">
      <alignment horizontal="left"/>
    </xf>
    <xf numFmtId="0" fontId="32" fillId="0" borderId="108">
      <alignment horizontal="left"/>
    </xf>
    <xf numFmtId="238" fontId="4" fillId="4" borderId="110" applyFont="0" applyFill="0" applyBorder="0" applyAlignment="0"/>
    <xf numFmtId="0" fontId="2" fillId="36" borderId="132" applyNumberFormat="0">
      <alignment horizontal="center" vertical="center"/>
    </xf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>
      <alignment horizontal="left" vertical="center"/>
    </xf>
    <xf numFmtId="0" fontId="2" fillId="33" borderId="134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36" borderId="134" applyNumberFormat="0"/>
    <xf numFmtId="0" fontId="2" fillId="36" borderId="133" applyNumberFormat="0"/>
    <xf numFmtId="0" fontId="2" fillId="36" borderId="132" applyNumberFormat="0"/>
    <xf numFmtId="0" fontId="2" fillId="36" borderId="131" applyNumberFormat="0">
      <alignment horizontal="left"/>
    </xf>
    <xf numFmtId="0" fontId="2" fillId="5" borderId="134" applyNumberFormat="0"/>
    <xf numFmtId="0" fontId="2" fillId="5" borderId="133" applyNumberFormat="0"/>
    <xf numFmtId="0" fontId="2" fillId="5" borderId="132" applyNumberFormat="0"/>
    <xf numFmtId="0" fontId="2" fillId="5" borderId="131" applyNumberFormat="0">
      <alignment horizontal="left"/>
    </xf>
    <xf numFmtId="0" fontId="2" fillId="36" borderId="134" applyNumberFormat="0"/>
    <xf numFmtId="0" fontId="2" fillId="36" borderId="133" applyNumberFormat="0"/>
    <xf numFmtId="0" fontId="2" fillId="36" borderId="132" applyNumberFormat="0"/>
    <xf numFmtId="0" fontId="2" fillId="36" borderId="131" applyNumberFormat="0"/>
    <xf numFmtId="0" fontId="2" fillId="5" borderId="133" applyNumberFormat="0"/>
    <xf numFmtId="0" fontId="2" fillId="5" borderId="132" applyNumberFormat="0"/>
    <xf numFmtId="0" fontId="2" fillId="5" borderId="131" applyNumberFormat="0"/>
    <xf numFmtId="0" fontId="2" fillId="33" borderId="134" applyNumberFormat="0" applyFont="0"/>
    <xf numFmtId="0" fontId="2" fillId="33" borderId="133" applyNumberFormat="0" applyFont="0"/>
    <xf numFmtId="0" fontId="2" fillId="33" borderId="132" applyNumberFormat="0" applyFont="0"/>
    <xf numFmtId="0" fontId="2" fillId="33" borderId="131" applyNumberFormat="0" applyFont="0"/>
    <xf numFmtId="0" fontId="30" fillId="0" borderId="137" applyNumberFormat="0">
      <alignment horizontal="right"/>
    </xf>
    <xf numFmtId="0" fontId="30" fillId="0" borderId="135" applyNumberFormat="0">
      <alignment horizontal="right"/>
    </xf>
    <xf numFmtId="0" fontId="2" fillId="5" borderId="132" applyNumberFormat="0" applyFont="0"/>
    <xf numFmtId="230" fontId="2" fillId="0" borderId="136"/>
    <xf numFmtId="229" fontId="2" fillId="0" borderId="137"/>
    <xf numFmtId="229" fontId="2" fillId="0" borderId="135"/>
    <xf numFmtId="228" fontId="2" fillId="0" borderId="136"/>
    <xf numFmtId="0" fontId="2" fillId="5" borderId="131" applyNumberFormat="0" applyFont="0"/>
    <xf numFmtId="0" fontId="93" fillId="27" borderId="125" applyNumberFormat="0" applyAlignment="0" applyProtection="0"/>
    <xf numFmtId="0" fontId="32" fillId="0" borderId="108">
      <alignment horizontal="left" vertical="center"/>
    </xf>
    <xf numFmtId="0" fontId="32" fillId="0" borderId="108">
      <alignment horizontal="left"/>
    </xf>
    <xf numFmtId="0" fontId="79" fillId="33" borderId="126" applyNumberFormat="0" applyAlignment="0" applyProtection="0"/>
    <xf numFmtId="10" fontId="37" fillId="5" borderId="110" applyNumberFormat="0" applyBorder="0" applyAlignment="0" applyProtection="0"/>
    <xf numFmtId="10" fontId="37" fillId="29" borderId="110" applyNumberFormat="0" applyBorder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 vertical="center"/>
    </xf>
    <xf numFmtId="10" fontId="37" fillId="29" borderId="110" applyNumberFormat="0" applyBorder="0" applyAlignment="0" applyProtection="0"/>
    <xf numFmtId="0" fontId="93" fillId="27" borderId="125" applyNumberFormat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100" fillId="13" borderId="125" applyNumberFormat="0" applyAlignment="0" applyProtection="0"/>
    <xf numFmtId="0" fontId="73" fillId="42" borderId="11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2" fillId="33" borderId="134" applyNumberFormat="0" applyFont="0"/>
    <xf numFmtId="0" fontId="2" fillId="5" borderId="131" applyNumberFormat="0"/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/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>
      <alignment horizontal="left"/>
    </xf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>
      <alignment horizontal="left"/>
    </xf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105" fillId="0" borderId="141" applyNumberFormat="0" applyFill="0" applyAlignment="0" applyProtection="0"/>
    <xf numFmtId="0" fontId="100" fillId="13" borderId="125" applyNumberFormat="0" applyAlignment="0" applyProtection="0"/>
    <xf numFmtId="0" fontId="2" fillId="0" borderId="110" applyNumberFormat="0" applyFont="0" applyFill="0" applyProtection="0">
      <alignment horizontal="center"/>
    </xf>
    <xf numFmtId="0" fontId="32" fillId="0" borderId="150">
      <alignment horizontal="left"/>
    </xf>
    <xf numFmtId="0" fontId="32" fillId="0" borderId="108">
      <alignment horizontal="left" vertical="center"/>
    </xf>
    <xf numFmtId="0" fontId="100" fillId="13" borderId="125" applyNumberFormat="0" applyAlignment="0" applyProtection="0"/>
    <xf numFmtId="0" fontId="32" fillId="0" borderId="108">
      <alignment horizontal="left"/>
    </xf>
    <xf numFmtId="0" fontId="2" fillId="31" borderId="126" applyNumberFormat="0" applyFont="0" applyAlignment="0" applyProtection="0"/>
    <xf numFmtId="0" fontId="32" fillId="0" borderId="150">
      <alignment horizontal="left"/>
    </xf>
    <xf numFmtId="0" fontId="2" fillId="0" borderId="110" applyNumberFormat="0">
      <alignment horizontal="center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10" fontId="37" fillId="5" borderId="110" applyNumberFormat="0" applyBorder="0" applyAlignment="0" applyProtection="0"/>
    <xf numFmtId="0" fontId="32" fillId="0" borderId="108">
      <alignment horizontal="left"/>
    </xf>
    <xf numFmtId="0" fontId="32" fillId="0" borderId="108">
      <alignment horizontal="left"/>
    </xf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73" fillId="42" borderId="11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73" fillId="42" borderId="11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73" fillId="42" borderId="11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73" fillId="42" borderId="11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32" fillId="0" borderId="108">
      <alignment horizontal="left" vertical="center"/>
    </xf>
    <xf numFmtId="10" fontId="37" fillId="29" borderId="110" applyNumberFormat="0" applyBorder="0" applyAlignment="0" applyProtection="0"/>
    <xf numFmtId="0" fontId="2" fillId="0" borderId="87" applyNumberFormat="0" applyFont="0" applyFill="0" applyAlignment="0" applyProtection="0"/>
    <xf numFmtId="0" fontId="2" fillId="0" borderId="110" applyNumberFormat="0">
      <alignment horizontal="center"/>
    </xf>
    <xf numFmtId="0" fontId="2" fillId="0" borderId="110" applyNumberFormat="0" applyFont="0" applyFill="0" applyProtection="0">
      <alignment horizontal="center"/>
    </xf>
    <xf numFmtId="238" fontId="4" fillId="4" borderId="110" applyFont="0" applyFill="0" applyBorder="0" applyAlignment="0"/>
    <xf numFmtId="238" fontId="4" fillId="4" borderId="146" applyFont="0" applyFill="0" applyBorder="0" applyAlignment="0"/>
    <xf numFmtId="0" fontId="32" fillId="0" borderId="145">
      <alignment horizontal="left"/>
    </xf>
    <xf numFmtId="0" fontId="73" fillId="42" borderId="146"/>
    <xf numFmtId="10" fontId="37" fillId="5" borderId="146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5" borderId="132" applyNumberFormat="0" applyFont="0"/>
    <xf numFmtId="0" fontId="2" fillId="33" borderId="132" applyNumberFormat="0" applyFont="0"/>
    <xf numFmtId="0" fontId="2" fillId="5" borderId="131" applyNumberFormat="0" applyFont="0"/>
    <xf numFmtId="0" fontId="2" fillId="5" borderId="132" applyNumberFormat="0" applyFont="0"/>
    <xf numFmtId="0" fontId="2" fillId="5" borderId="133" applyNumberFormat="0" applyFont="0"/>
    <xf numFmtId="0" fontId="2" fillId="5" borderId="134" applyNumberFormat="0" applyFont="0"/>
    <xf numFmtId="0" fontId="2" fillId="33" borderId="131" applyNumberFormat="0" applyFont="0"/>
    <xf numFmtId="0" fontId="2" fillId="33" borderId="132" applyNumberFormat="0" applyFont="0"/>
    <xf numFmtId="0" fontId="2" fillId="33" borderId="133" applyNumberFormat="0" applyFont="0"/>
    <xf numFmtId="0" fontId="2" fillId="33" borderId="134" applyNumberFormat="0" applyFont="0"/>
    <xf numFmtId="0" fontId="2" fillId="5" borderId="131" applyNumberFormat="0"/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/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>
      <alignment horizontal="left"/>
    </xf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>
      <alignment horizontal="left"/>
    </xf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105" fillId="0" borderId="141" applyNumberFormat="0" applyFill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0" borderId="146" applyNumberFormat="0">
      <alignment horizontal="center"/>
    </xf>
    <xf numFmtId="0" fontId="32" fillId="0" borderId="145">
      <alignment horizontal="left"/>
    </xf>
    <xf numFmtId="0" fontId="73" fillId="42" borderId="146"/>
    <xf numFmtId="0" fontId="32" fillId="0" borderId="145">
      <alignment horizontal="left"/>
    </xf>
    <xf numFmtId="0" fontId="32" fillId="0" borderId="145">
      <alignment horizontal="left"/>
    </xf>
    <xf numFmtId="0" fontId="2" fillId="0" borderId="87" applyNumberFormat="0" applyFont="0" applyFill="0" applyAlignment="0" applyProtection="0"/>
    <xf numFmtId="0" fontId="32" fillId="0" borderId="145">
      <alignment horizontal="left"/>
    </xf>
    <xf numFmtId="0" fontId="2" fillId="33" borderId="132" applyNumberFormat="0" applyFont="0"/>
    <xf numFmtId="0" fontId="2" fillId="33" borderId="131" applyNumberFormat="0" applyFont="0"/>
    <xf numFmtId="0" fontId="2" fillId="5" borderId="134" applyNumberFormat="0" applyFont="0"/>
    <xf numFmtId="0" fontId="2" fillId="5" borderId="133" applyNumberFormat="0" applyFont="0"/>
    <xf numFmtId="0" fontId="2" fillId="5" borderId="132" applyNumberFormat="0" applyFont="0"/>
    <xf numFmtId="0" fontId="2" fillId="5" borderId="131" applyNumberFormat="0" applyFont="0"/>
    <xf numFmtId="0" fontId="2" fillId="33" borderId="132" applyNumberFormat="0" applyFont="0"/>
    <xf numFmtId="0" fontId="2" fillId="5" borderId="132" applyNumberFormat="0" applyFont="0"/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35" borderId="134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2" applyNumberFormat="0">
      <alignment horizontal="center" vertic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146" applyNumberFormat="0" applyFont="0" applyFill="0" applyProtection="0">
      <alignment horizontal="center"/>
    </xf>
    <xf numFmtId="0" fontId="2" fillId="0" borderId="143" applyNumberFormat="0" applyFont="0" applyFill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105" fillId="0" borderId="141" applyNumberFormat="0" applyFill="0" applyAlignment="0" applyProtection="0"/>
    <xf numFmtId="0" fontId="2" fillId="36" borderId="133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4" applyNumberFormat="0"/>
    <xf numFmtId="0" fontId="2" fillId="5" borderId="134" applyNumberFormat="0" applyFont="0"/>
    <xf numFmtId="0" fontId="2" fillId="5" borderId="133" applyNumberFormat="0" applyFont="0"/>
    <xf numFmtId="0" fontId="2" fillId="5" borderId="132" applyNumberFormat="0" applyFont="0"/>
    <xf numFmtId="0" fontId="2" fillId="0" borderId="143" applyNumberFormat="0" applyFont="0" applyFill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33" borderId="132" applyNumberFormat="0" applyFont="0"/>
    <xf numFmtId="0" fontId="2" fillId="5" borderId="132" applyNumberFormat="0" applyFont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35" borderId="134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2" applyNumberFormat="0">
      <alignment horizontal="center" vertical="center"/>
    </xf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>
      <alignment horizontal="left" vertical="center"/>
    </xf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10" fontId="37" fillId="5" borderId="146" applyNumberFormat="0" applyBorder="0" applyAlignment="0" applyProtection="0"/>
    <xf numFmtId="0" fontId="2" fillId="0" borderId="143" applyNumberFormat="0" applyFont="0" applyFill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146" applyNumberFormat="0">
      <alignment horizont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35" borderId="134" applyNumberFormat="0">
      <alignment horizontal="center" vertical="center"/>
    </xf>
    <xf numFmtId="0" fontId="2" fillId="36" borderId="134" applyNumberFormat="0">
      <alignment horizontal="center" vertical="center"/>
    </xf>
    <xf numFmtId="0" fontId="32" fillId="0" borderId="145">
      <alignment horizontal="left"/>
    </xf>
    <xf numFmtId="0" fontId="2" fillId="33" borderId="133" applyNumberFormat="0" applyFont="0"/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>
      <alignment horizontal="left" vertical="center"/>
    </xf>
    <xf numFmtId="0" fontId="2" fillId="35" borderId="134" applyNumberFormat="0" applyFon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32" fillId="0" borderId="145">
      <alignment horizontal="left"/>
    </xf>
    <xf numFmtId="0" fontId="32" fillId="0" borderId="145">
      <alignment horizontal="left"/>
    </xf>
    <xf numFmtId="238" fontId="4" fillId="4" borderId="146" applyFont="0" applyFill="0" applyBorder="0" applyAlignment="0"/>
    <xf numFmtId="0" fontId="32" fillId="0" borderId="145">
      <alignment horizontal="left" vertical="center"/>
    </xf>
    <xf numFmtId="10" fontId="37" fillId="5" borderId="146" applyNumberFormat="0" applyBorder="0" applyAlignment="0" applyProtection="0"/>
    <xf numFmtId="0" fontId="73" fillId="42" borderId="146"/>
    <xf numFmtId="0" fontId="32" fillId="0" borderId="145">
      <alignment horizontal="left" vertical="center"/>
    </xf>
    <xf numFmtId="0" fontId="2" fillId="0" borderId="146" applyNumberFormat="0">
      <alignment horizontal="center"/>
    </xf>
    <xf numFmtId="10" fontId="37" fillId="5" borderId="146" applyNumberFormat="0" applyBorder="0" applyAlignment="0" applyProtection="0"/>
    <xf numFmtId="0" fontId="2" fillId="0" borderId="87" applyNumberFormat="0" applyFont="0" applyFill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36" borderId="132" applyNumberFormat="0">
      <alignment horizontal="center" vertical="center"/>
    </xf>
    <xf numFmtId="0" fontId="2" fillId="36" borderId="131" applyNumberFormat="0">
      <alignment horizontal="left" vertical="center"/>
    </xf>
    <xf numFmtId="0" fontId="2" fillId="5" borderId="134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2" applyNumberFormat="0">
      <alignment horizontal="center" vertical="center"/>
    </xf>
    <xf numFmtId="0" fontId="2" fillId="5" borderId="131" applyNumberFormat="0">
      <alignment horizontal="left" vertical="center"/>
    </xf>
    <xf numFmtId="0" fontId="2" fillId="33" borderId="134" applyNumberFormat="0" applyProtection="0">
      <alignment horizontal="center" vertical="center"/>
    </xf>
    <xf numFmtId="0" fontId="2" fillId="33" borderId="132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5" borderId="134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2" applyNumberFormat="0" applyProtection="0">
      <alignment horizontal="center" vertical="center"/>
    </xf>
    <xf numFmtId="0" fontId="2" fillId="36" borderId="134" applyNumberFormat="0"/>
    <xf numFmtId="0" fontId="2" fillId="36" borderId="133" applyNumberFormat="0"/>
    <xf numFmtId="0" fontId="2" fillId="36" borderId="132" applyNumberFormat="0"/>
    <xf numFmtId="0" fontId="2" fillId="36" borderId="131" applyNumberFormat="0">
      <alignment horizontal="left"/>
    </xf>
    <xf numFmtId="0" fontId="2" fillId="5" borderId="134" applyNumberFormat="0"/>
    <xf numFmtId="0" fontId="2" fillId="5" borderId="133" applyNumberFormat="0"/>
    <xf numFmtId="0" fontId="2" fillId="5" borderId="132" applyNumberFormat="0"/>
    <xf numFmtId="0" fontId="2" fillId="5" borderId="131" applyNumberFormat="0">
      <alignment horizontal="left"/>
    </xf>
    <xf numFmtId="0" fontId="2" fillId="36" borderId="134" applyNumberFormat="0"/>
    <xf numFmtId="0" fontId="2" fillId="36" borderId="133" applyNumberFormat="0"/>
    <xf numFmtId="0" fontId="2" fillId="36" borderId="132" applyNumberFormat="0"/>
    <xf numFmtId="0" fontId="2" fillId="36" borderId="131" applyNumberFormat="0"/>
    <xf numFmtId="0" fontId="2" fillId="5" borderId="133" applyNumberFormat="0"/>
    <xf numFmtId="0" fontId="2" fillId="5" borderId="132" applyNumberFormat="0"/>
    <xf numFmtId="0" fontId="2" fillId="5" borderId="131" applyNumberFormat="0"/>
    <xf numFmtId="0" fontId="2" fillId="33" borderId="134" applyNumberFormat="0" applyFont="0"/>
    <xf numFmtId="0" fontId="2" fillId="33" borderId="133" applyNumberFormat="0" applyFont="0"/>
    <xf numFmtId="0" fontId="2" fillId="33" borderId="132" applyNumberFormat="0" applyFont="0"/>
    <xf numFmtId="0" fontId="2" fillId="33" borderId="131" applyNumberFormat="0" applyFont="0"/>
    <xf numFmtId="0" fontId="2" fillId="5" borderId="131" applyNumberFormat="0" applyFont="0"/>
    <xf numFmtId="10" fontId="37" fillId="29" borderId="146" applyNumberFormat="0" applyBorder="0" applyAlignment="0" applyProtection="0"/>
    <xf numFmtId="10" fontId="37" fillId="5" borderId="151" applyNumberFormat="0" applyBorder="0" applyAlignment="0" applyProtection="0"/>
    <xf numFmtId="10" fontId="37" fillId="5" borderId="146" applyNumberFormat="0" applyBorder="0" applyAlignment="0" applyProtection="0"/>
    <xf numFmtId="0" fontId="2" fillId="0" borderId="146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33" borderId="134" applyNumberFormat="0" applyFont="0"/>
    <xf numFmtId="0" fontId="2" fillId="5" borderId="131" applyNumberFormat="0"/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/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>
      <alignment horizontal="left"/>
    </xf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>
      <alignment horizontal="left"/>
    </xf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105" fillId="0" borderId="141" applyNumberFormat="0" applyFill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146" applyNumberFormat="0" applyFont="0" applyFill="0" applyProtection="0">
      <alignment horizontal="center"/>
    </xf>
    <xf numFmtId="238" fontId="4" fillId="4" borderId="146" applyFont="0" applyFill="0" applyBorder="0" applyAlignment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238" fontId="4" fillId="4" borderId="146" applyFont="0" applyFill="0" applyBorder="0" applyAlignment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2" fillId="0" borderId="146" applyNumberFormat="0">
      <alignment horizontal="center"/>
    </xf>
    <xf numFmtId="10" fontId="37" fillId="5" borderId="146" applyNumberFormat="0" applyBorder="0" applyAlignment="0" applyProtection="0"/>
    <xf numFmtId="0" fontId="93" fillId="27" borderId="125" applyNumberFormat="0" applyAlignment="0" applyProtection="0"/>
    <xf numFmtId="0" fontId="100" fillId="13" borderId="125" applyNumberFormat="0" applyAlignment="0" applyProtection="0"/>
    <xf numFmtId="0" fontId="2" fillId="31" borderId="126" applyNumberFormat="0" applyFont="0" applyAlignment="0" applyProtection="0"/>
    <xf numFmtId="0" fontId="103" fillId="27" borderId="127" applyNumberFormat="0" applyAlignment="0" applyProtection="0"/>
    <xf numFmtId="10" fontId="37" fillId="5" borderId="151" applyNumberFormat="0" applyBorder="0" applyAlignment="0" applyProtection="0"/>
    <xf numFmtId="0" fontId="32" fillId="0" borderId="145">
      <alignment horizontal="left"/>
    </xf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79" fillId="33" borderId="126" applyNumberFormat="0"/>
    <xf numFmtId="0" fontId="30" fillId="0" borderId="135" applyNumberFormat="0">
      <alignment horizontal="right"/>
    </xf>
    <xf numFmtId="0" fontId="30" fillId="0" borderId="136" applyNumberFormat="0">
      <alignment horizontal="right"/>
    </xf>
    <xf numFmtId="0" fontId="30" fillId="0" borderId="137" applyNumberFormat="0">
      <alignment horizontal="right"/>
    </xf>
    <xf numFmtId="228" fontId="2" fillId="0" borderId="135"/>
    <xf numFmtId="228" fontId="2" fillId="0" borderId="136"/>
    <xf numFmtId="228" fontId="2" fillId="0" borderId="137"/>
    <xf numFmtId="229" fontId="2" fillId="0" borderId="135"/>
    <xf numFmtId="229" fontId="2" fillId="0" borderId="136"/>
    <xf numFmtId="229" fontId="2" fillId="0" borderId="137"/>
    <xf numFmtId="230" fontId="2" fillId="0" borderId="135"/>
    <xf numFmtId="230" fontId="2" fillId="0" borderId="136"/>
    <xf numFmtId="230" fontId="2" fillId="0" borderId="137"/>
    <xf numFmtId="0" fontId="2" fillId="5" borderId="132" applyNumberFormat="0" applyFont="0"/>
    <xf numFmtId="0" fontId="2" fillId="33" borderId="132" applyNumberFormat="0" applyFont="0"/>
    <xf numFmtId="0" fontId="79" fillId="33" borderId="126" applyNumberFormat="0"/>
    <xf numFmtId="0" fontId="30" fillId="0" borderId="135" applyNumberFormat="0">
      <alignment horizontal="right"/>
    </xf>
    <xf numFmtId="0" fontId="30" fillId="0" borderId="136" applyNumberFormat="0">
      <alignment horizontal="right"/>
    </xf>
    <xf numFmtId="0" fontId="30" fillId="0" borderId="137" applyNumberFormat="0">
      <alignment horizontal="right"/>
    </xf>
    <xf numFmtId="230" fontId="2" fillId="0" borderId="135"/>
    <xf numFmtId="230" fontId="2" fillId="0" borderId="136"/>
    <xf numFmtId="230" fontId="2" fillId="0" borderId="137"/>
    <xf numFmtId="0" fontId="79" fillId="33" borderId="135" applyNumberFormat="0">
      <alignment horizontal="right"/>
    </xf>
    <xf numFmtId="0" fontId="79" fillId="33" borderId="136" applyNumberFormat="0">
      <alignment horizontal="right"/>
    </xf>
    <xf numFmtId="0" fontId="79" fillId="33" borderId="137" applyNumberFormat="0">
      <alignment horizontal="right"/>
    </xf>
    <xf numFmtId="0" fontId="79" fillId="33" borderId="126" applyNumberFormat="0"/>
    <xf numFmtId="0" fontId="2" fillId="0" borderId="138" applyNumberFormat="0"/>
    <xf numFmtId="0" fontId="2" fillId="0" borderId="138" applyNumberFormat="0"/>
    <xf numFmtId="228" fontId="2" fillId="0" borderId="136" applyFont="0" applyFill="0" applyAlignment="0" applyProtection="0"/>
    <xf numFmtId="228" fontId="2" fillId="0" borderId="137" applyFont="0" applyFill="0" applyAlignment="0" applyProtection="0"/>
    <xf numFmtId="229" fontId="2" fillId="0" borderId="135" applyFill="0" applyAlignment="0" applyProtection="0"/>
    <xf numFmtId="229" fontId="2" fillId="0" borderId="136" applyFont="0" applyFill="0" applyAlignment="0" applyProtection="0"/>
    <xf numFmtId="229" fontId="2" fillId="0" borderId="137" applyFont="0" applyFill="0" applyAlignment="0" applyProtection="0"/>
    <xf numFmtId="230" fontId="2" fillId="0" borderId="135" applyFill="0" applyAlignment="0" applyProtection="0"/>
    <xf numFmtId="0" fontId="79" fillId="33" borderId="126" applyNumberFormat="0"/>
    <xf numFmtId="0" fontId="30" fillId="0" borderId="135" applyNumberFormat="0">
      <alignment horizontal="right"/>
    </xf>
    <xf numFmtId="0" fontId="2" fillId="0" borderId="139" applyNumberFormat="0"/>
    <xf numFmtId="0" fontId="2" fillId="0" borderId="140" applyNumberFormat="0"/>
    <xf numFmtId="0" fontId="2" fillId="0" borderId="138" applyNumberFormat="0"/>
    <xf numFmtId="0" fontId="79" fillId="33" borderId="126" applyNumberFormat="0" applyAlignment="0" applyProtection="0"/>
    <xf numFmtId="0" fontId="30" fillId="0" borderId="135" applyNumberFormat="0" applyFill="0" applyProtection="0">
      <alignment horizontal="right"/>
    </xf>
    <xf numFmtId="0" fontId="30" fillId="0" borderId="136" applyNumberFormat="0" applyFill="0" applyProtection="0">
      <alignment horizontal="right"/>
    </xf>
    <xf numFmtId="0" fontId="30" fillId="0" borderId="137" applyNumberFormat="0" applyFill="0" applyProtection="0">
      <alignment horizontal="right"/>
    </xf>
    <xf numFmtId="230" fontId="2" fillId="0" borderId="135" applyFill="0" applyAlignment="0" applyProtection="0"/>
    <xf numFmtId="230" fontId="2" fillId="0" borderId="136" applyFont="0" applyFill="0" applyAlignment="0" applyProtection="0"/>
    <xf numFmtId="230" fontId="2" fillId="0" borderId="137" applyFont="0" applyFill="0" applyAlignment="0" applyProtection="0"/>
    <xf numFmtId="0" fontId="2" fillId="0" borderId="138" applyNumberFormat="0"/>
    <xf numFmtId="0" fontId="79" fillId="33" borderId="135" applyNumberFormat="0" applyProtection="0">
      <alignment horizontal="right"/>
    </xf>
    <xf numFmtId="0" fontId="79" fillId="33" borderId="136" applyNumberFormat="0" applyProtection="0">
      <alignment horizontal="right"/>
    </xf>
    <xf numFmtId="0" fontId="79" fillId="33" borderId="137" applyNumberFormat="0" applyProtection="0">
      <alignment horizontal="right"/>
    </xf>
    <xf numFmtId="0" fontId="2" fillId="0" borderId="138" applyNumberFormat="0"/>
    <xf numFmtId="0" fontId="79" fillId="33" borderId="126" applyNumberFormat="0" applyAlignment="0" applyProtection="0"/>
    <xf numFmtId="0" fontId="30" fillId="0" borderId="135" applyNumberFormat="0" applyFill="0" applyProtection="0">
      <alignment horizontal="right"/>
    </xf>
    <xf numFmtId="0" fontId="2" fillId="0" borderId="138" applyNumberFormat="0"/>
    <xf numFmtId="0" fontId="2" fillId="0" borderId="135" applyNumberFormat="0"/>
    <xf numFmtId="0" fontId="2" fillId="0" borderId="136" applyNumberFormat="0"/>
    <xf numFmtId="0" fontId="2" fillId="0" borderId="138" applyNumberFormat="0" applyFont="0" applyFill="0" applyAlignment="0" applyProtection="0"/>
    <xf numFmtId="0" fontId="2" fillId="0" borderId="138" applyNumberFormat="0"/>
    <xf numFmtId="0" fontId="2" fillId="0" borderId="139" applyNumberFormat="0"/>
    <xf numFmtId="0" fontId="2" fillId="0" borderId="140" applyNumberFormat="0"/>
    <xf numFmtId="0" fontId="2" fillId="0" borderId="138" applyNumberFormat="0" applyFont="0" applyFill="0" applyAlignment="0" applyProtection="0"/>
    <xf numFmtId="0" fontId="2" fillId="0" borderId="138" applyNumberFormat="0" applyFont="0" applyFill="0" applyAlignment="0" applyProtection="0"/>
    <xf numFmtId="0" fontId="2" fillId="0" borderId="138" applyNumberFormat="0" applyFont="0" applyFill="0" applyAlignment="0" applyProtection="0"/>
    <xf numFmtId="0" fontId="2" fillId="0" borderId="135" applyNumberFormat="0" applyFont="0" applyFill="0" applyAlignment="0" applyProtection="0"/>
    <xf numFmtId="0" fontId="2" fillId="0" borderId="136" applyNumberFormat="0" applyFont="0" applyFill="0" applyAlignment="0" applyProtection="0"/>
    <xf numFmtId="0" fontId="2" fillId="5" borderId="131" applyNumberFormat="0" applyFont="0"/>
    <xf numFmtId="0" fontId="2" fillId="5" borderId="132" applyNumberFormat="0" applyFont="0"/>
    <xf numFmtId="0" fontId="2" fillId="5" borderId="133" applyNumberFormat="0" applyFont="0"/>
    <xf numFmtId="0" fontId="2" fillId="5" borderId="134" applyNumberFormat="0" applyFont="0"/>
    <xf numFmtId="0" fontId="2" fillId="33" borderId="131" applyNumberFormat="0" applyFont="0"/>
    <xf numFmtId="0" fontId="2" fillId="33" borderId="132" applyNumberFormat="0" applyFont="0"/>
    <xf numFmtId="0" fontId="2" fillId="33" borderId="133" applyNumberFormat="0" applyFont="0"/>
    <xf numFmtId="0" fontId="2" fillId="33" borderId="134" applyNumberFormat="0" applyFont="0"/>
    <xf numFmtId="0" fontId="2" fillId="0" borderId="138" applyNumberFormat="0" applyFont="0" applyFill="0" applyAlignment="0" applyProtection="0"/>
    <xf numFmtId="0" fontId="2" fillId="0" borderId="139" applyNumberFormat="0" applyFont="0" applyFill="0" applyAlignment="0" applyProtection="0"/>
    <xf numFmtId="0" fontId="2" fillId="0" borderId="140" applyNumberFormat="0" applyFont="0" applyFill="0" applyAlignment="0" applyProtection="0"/>
    <xf numFmtId="0" fontId="2" fillId="5" borderId="131" applyNumberFormat="0"/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/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>
      <alignment horizontal="left"/>
    </xf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>
      <alignment horizontal="left"/>
    </xf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105" fillId="0" borderId="141" applyNumberFormat="0" applyFill="0" applyAlignment="0" applyProtection="0"/>
    <xf numFmtId="0" fontId="100" fillId="13" borderId="125" applyNumberFormat="0" applyAlignment="0" applyProtection="0"/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08">
      <alignment horizontal="left"/>
    </xf>
    <xf numFmtId="0" fontId="32" fillId="0" borderId="145">
      <alignment horizontal="left"/>
    </xf>
    <xf numFmtId="0" fontId="93" fillId="27" borderId="125" applyNumberFormat="0" applyAlignment="0" applyProtection="0"/>
    <xf numFmtId="0" fontId="100" fillId="13" borderId="125" applyNumberFormat="0" applyAlignment="0" applyProtection="0"/>
    <xf numFmtId="0" fontId="103" fillId="27" borderId="127" applyNumberFormat="0" applyAlignment="0" applyProtection="0"/>
    <xf numFmtId="10" fontId="37" fillId="5" borderId="151" applyNumberFormat="0" applyBorder="0" applyAlignment="0" applyProtection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3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35" borderId="134" applyNumberFormat="0" applyFont="0" applyProtection="0">
      <alignment horizontal="center" vertical="center"/>
    </xf>
    <xf numFmtId="0" fontId="2" fillId="5" borderId="132" applyNumberFormat="0" applyFont="0"/>
    <xf numFmtId="0" fontId="2" fillId="33" borderId="132" applyNumberFormat="0" applyFont="0"/>
    <xf numFmtId="0" fontId="2" fillId="5" borderId="131" applyNumberFormat="0" applyFont="0"/>
    <xf numFmtId="0" fontId="2" fillId="5" borderId="132" applyNumberFormat="0" applyFont="0"/>
    <xf numFmtId="0" fontId="2" fillId="5" borderId="133" applyNumberFormat="0" applyFont="0"/>
    <xf numFmtId="0" fontId="2" fillId="5" borderId="134" applyNumberFormat="0" applyFont="0"/>
    <xf numFmtId="0" fontId="2" fillId="33" borderId="131" applyNumberFormat="0" applyFont="0"/>
    <xf numFmtId="0" fontId="2" fillId="33" borderId="132" applyNumberFormat="0" applyFont="0"/>
    <xf numFmtId="0" fontId="2" fillId="33" borderId="133" applyNumberFormat="0" applyFont="0"/>
    <xf numFmtId="0" fontId="2" fillId="33" borderId="134" applyNumberFormat="0" applyFont="0"/>
    <xf numFmtId="0" fontId="2" fillId="5" borderId="131" applyNumberFormat="0"/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/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>
      <alignment horizontal="left"/>
    </xf>
    <xf numFmtId="0" fontId="2" fillId="5" borderId="132" applyNumberFormat="0"/>
    <xf numFmtId="0" fontId="2" fillId="5" borderId="133" applyNumberFormat="0"/>
    <xf numFmtId="0" fontId="2" fillId="5" borderId="134" applyNumberFormat="0"/>
    <xf numFmtId="0" fontId="2" fillId="36" borderId="131" applyNumberFormat="0">
      <alignment horizontal="left"/>
    </xf>
    <xf numFmtId="0" fontId="2" fillId="36" borderId="132" applyNumberFormat="0"/>
    <xf numFmtId="0" fontId="2" fillId="36" borderId="133" applyNumberFormat="0"/>
    <xf numFmtId="0" fontId="2" fillId="36" borderId="134" applyNumberFormat="0"/>
    <xf numFmtId="0" fontId="2" fillId="5" borderId="131" applyNumberFormat="0" applyFont="0" applyProtection="0">
      <alignment horizontal="left" vertical="center"/>
    </xf>
    <xf numFmtId="0" fontId="2" fillId="5" borderId="132" applyNumberFormat="0" applyProtection="0">
      <alignment horizontal="center" vertical="center"/>
    </xf>
    <xf numFmtId="0" fontId="2" fillId="5" borderId="133" applyNumberFormat="0" applyProtection="0">
      <alignment horizontal="center" vertical="center"/>
    </xf>
    <xf numFmtId="0" fontId="2" fillId="5" borderId="134" applyNumberFormat="0" applyProtection="0">
      <alignment horizontal="center" vertical="center"/>
    </xf>
    <xf numFmtId="0" fontId="2" fillId="33" borderId="131" applyNumberFormat="0" applyFont="0" applyProtection="0">
      <alignment horizontal="left" vertical="center"/>
    </xf>
    <xf numFmtId="0" fontId="2" fillId="33" borderId="132" applyNumberFormat="0" applyProtection="0">
      <alignment horizontal="center" vertical="center"/>
    </xf>
    <xf numFmtId="0" fontId="2" fillId="33" borderId="134" applyNumberFormat="0" applyProtection="0">
      <alignment horizontal="center" vertical="center"/>
    </xf>
    <xf numFmtId="0" fontId="2" fillId="5" borderId="131" applyNumberFormat="0">
      <alignment horizontal="left" vertical="center"/>
    </xf>
    <xf numFmtId="0" fontId="2" fillId="5" borderId="132" applyNumberFormat="0">
      <alignment horizontal="center" vertical="center"/>
    </xf>
    <xf numFmtId="0" fontId="2" fillId="5" borderId="133" applyNumberFormat="0">
      <alignment horizontal="center" vertical="center"/>
    </xf>
    <xf numFmtId="0" fontId="2" fillId="5" borderId="134" applyNumberFormat="0">
      <alignment horizontal="center" vertical="center"/>
    </xf>
    <xf numFmtId="0" fontId="2" fillId="36" borderId="131" applyNumberFormat="0">
      <alignment horizontal="left" vertical="center"/>
    </xf>
    <xf numFmtId="0" fontId="2" fillId="36" borderId="132" applyNumberFormat="0">
      <alignment horizontal="center" vertical="center"/>
    </xf>
    <xf numFmtId="0" fontId="2" fillId="36" borderId="133" applyNumberFormat="0">
      <alignment horizontal="center" vertical="center"/>
    </xf>
    <xf numFmtId="0" fontId="2" fillId="36" borderId="134" applyNumberFormat="0">
      <alignment horizontal="center" vertical="center"/>
    </xf>
    <xf numFmtId="0" fontId="2" fillId="35" borderId="134" applyNumberFormat="0">
      <alignment horizontal="center" vertical="center"/>
    </xf>
    <xf numFmtId="0" fontId="105" fillId="0" borderId="141" applyNumberFormat="0" applyFill="0" applyAlignment="0" applyProtection="0"/>
    <xf numFmtId="0" fontId="100" fillId="13" borderId="125" applyNumberFormat="0" applyAlignment="0" applyProtection="0"/>
    <xf numFmtId="0" fontId="73" fillId="42" borderId="110"/>
    <xf numFmtId="10" fontId="37" fillId="5" borderId="146" applyNumberFormat="0" applyBorder="0" applyAlignment="0" applyProtection="0"/>
    <xf numFmtId="0" fontId="2" fillId="0" borderId="87" applyNumberFormat="0" applyFont="0" applyFill="0" applyAlignment="0" applyProtection="0"/>
    <xf numFmtId="10" fontId="37" fillId="29" borderId="146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10" fontId="37" fillId="5" borderId="110" applyNumberFormat="0" applyBorder="0" applyAlignment="0" applyProtection="0"/>
    <xf numFmtId="0" fontId="32" fillId="0" borderId="108">
      <alignment horizontal="left" vertical="center"/>
    </xf>
    <xf numFmtId="10" fontId="37" fillId="29" borderId="110" applyNumberFormat="0" applyBorder="0" applyAlignment="0" applyProtection="0"/>
    <xf numFmtId="0" fontId="2" fillId="0" borderId="144" applyNumberFormat="0" applyFont="0" applyFill="0" applyAlignment="0" applyProtection="0"/>
    <xf numFmtId="0" fontId="2" fillId="0" borderId="110" applyNumberFormat="0">
      <alignment horizontal="center"/>
    </xf>
    <xf numFmtId="0" fontId="2" fillId="0" borderId="110" applyNumberFormat="0" applyFont="0" applyFill="0" applyProtection="0">
      <alignment horizontal="center"/>
    </xf>
    <xf numFmtId="238" fontId="4" fillId="4" borderId="110" applyFont="0" applyFill="0" applyBorder="0" applyAlignment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51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0" borderId="146" applyNumberFormat="0" applyFont="0" applyFill="0" applyProtection="0">
      <alignment horizontal="center"/>
    </xf>
    <xf numFmtId="0" fontId="73" fillId="42" borderId="146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73" fillId="42" borderId="146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 vertic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238" fontId="4" fillId="4" borderId="146" applyFont="0" applyFill="0" applyBorder="0" applyAlignment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10" fontId="37" fillId="29" borderId="146" applyNumberFormat="0" applyBorder="0" applyAlignment="0" applyProtection="0"/>
    <xf numFmtId="10" fontId="37" fillId="5" borderId="146" applyNumberFormat="0" applyBorder="0" applyAlignment="0" applyProtection="0"/>
    <xf numFmtId="238" fontId="4" fillId="4" borderId="146" applyFont="0" applyFill="0" applyBorder="0" applyAlignment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2" fillId="0" borderId="87" applyNumberFormat="0" applyFont="0" applyFill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73" fillId="42" borderId="146"/>
    <xf numFmtId="10" fontId="37" fillId="5" borderId="146" applyNumberFormat="0" applyBorder="0" applyAlignment="0" applyProtection="0"/>
    <xf numFmtId="10" fontId="37" fillId="29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 vertical="center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2" fillId="0" borderId="146" applyNumberFormat="0" applyFont="0" applyFill="0" applyProtection="0">
      <alignment horizontal="center"/>
    </xf>
    <xf numFmtId="10" fontId="37" fillId="5" borderId="146" applyNumberFormat="0" applyBorder="0" applyAlignment="0" applyProtection="0"/>
    <xf numFmtId="0" fontId="73" fillId="42" borderId="146"/>
    <xf numFmtId="10" fontId="37" fillId="5" borderId="146" applyNumberFormat="0" applyBorder="0" applyAlignment="0" applyProtection="0"/>
    <xf numFmtId="0" fontId="73" fillId="42" borderId="146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238" fontId="4" fillId="4" borderId="146" applyFont="0" applyFill="0" applyBorder="0" applyAlignment="0"/>
    <xf numFmtId="0" fontId="32" fillId="0" borderId="145">
      <alignment horizontal="left"/>
    </xf>
    <xf numFmtId="10" fontId="37" fillId="5" borderId="146" applyNumberFormat="0" applyBorder="0" applyAlignment="0" applyProtection="0"/>
    <xf numFmtId="0" fontId="2" fillId="0" borderId="146" applyNumberFormat="0" applyFont="0" applyFill="0" applyProtection="0">
      <alignment horizontal="center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0" fontId="32" fillId="0" borderId="145">
      <alignment horizontal="left" vertical="center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/>
    </xf>
    <xf numFmtId="10" fontId="37" fillId="5" borderId="146" applyNumberFormat="0" applyBorder="0" applyAlignment="0" applyProtection="0"/>
    <xf numFmtId="0" fontId="32" fillId="0" borderId="145">
      <alignment horizontal="left"/>
    </xf>
    <xf numFmtId="10" fontId="37" fillId="5" borderId="146" applyNumberFormat="0" applyBorder="0" applyAlignment="0" applyProtection="0"/>
    <xf numFmtId="10" fontId="37" fillId="5" borderId="146" applyNumberFormat="0" applyBorder="0" applyAlignment="0" applyProtection="0"/>
    <xf numFmtId="0" fontId="32" fillId="0" borderId="145">
      <alignment horizontal="left"/>
    </xf>
    <xf numFmtId="0" fontId="32" fillId="0" borderId="145">
      <alignment horizontal="left" vertical="center"/>
    </xf>
    <xf numFmtId="0" fontId="32" fillId="0" borderId="145">
      <alignment horizontal="left"/>
    </xf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 vertical="center"/>
    </xf>
    <xf numFmtId="10" fontId="37" fillId="29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10" fontId="37" fillId="29" borderId="151" applyNumberFormat="0" applyBorder="0" applyAlignment="0" applyProtection="0"/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>
      <alignment horizontal="center"/>
    </xf>
    <xf numFmtId="0" fontId="32" fillId="0" borderId="150">
      <alignment horizontal="left"/>
    </xf>
    <xf numFmtId="0" fontId="73" fillId="42" borderId="151"/>
    <xf numFmtId="0" fontId="32" fillId="0" borderId="150">
      <alignment horizontal="left"/>
    </xf>
    <xf numFmtId="0" fontId="32" fillId="0" borderId="150">
      <alignment horizontal="left"/>
    </xf>
    <xf numFmtId="0" fontId="2" fillId="0" borderId="148" applyNumberFormat="0" applyFont="0" applyFill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238" fontId="4" fillId="4" borderId="151" applyFont="0" applyFill="0" applyBorder="0" applyAlignment="0"/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0" fontId="73" fillId="42" borderId="151"/>
    <xf numFmtId="0" fontId="32" fillId="0" borderId="150">
      <alignment horizontal="left" vertical="center"/>
    </xf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0" fontId="73" fillId="42" borderId="151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 vertic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0" fontId="73" fillId="42" borderId="151"/>
    <xf numFmtId="10" fontId="37" fillId="5" borderId="151" applyNumberFormat="0" applyBorder="0" applyAlignment="0" applyProtection="0"/>
    <xf numFmtId="0" fontId="73" fillId="42" borderId="151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 vertic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10" fontId="37" fillId="29" borderId="151" applyNumberFormat="0" applyBorder="0" applyAlignment="0" applyProtection="0"/>
    <xf numFmtId="0" fontId="32" fillId="0" borderId="150">
      <alignment horizontal="left"/>
    </xf>
    <xf numFmtId="10" fontId="37" fillId="29" borderId="151" applyNumberFormat="0" applyBorder="0" applyAlignment="0" applyProtection="0"/>
    <xf numFmtId="0" fontId="32" fillId="0" borderId="150">
      <alignment horizontal="left" vertical="center"/>
    </xf>
    <xf numFmtId="10" fontId="37" fillId="29" borderId="151" applyNumberFormat="0" applyBorder="0" applyAlignment="0" applyProtection="0"/>
    <xf numFmtId="0" fontId="32" fillId="0" borderId="150">
      <alignment horizontal="left"/>
    </xf>
    <xf numFmtId="0" fontId="2" fillId="0" borderId="148" applyNumberFormat="0" applyFont="0" applyFill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238" fontId="4" fillId="4" borderId="151" applyFont="0" applyFill="0" applyBorder="0" applyAlignment="0"/>
    <xf numFmtId="238" fontId="4" fillId="4" borderId="151" applyFont="0" applyFill="0" applyBorder="0" applyAlignment="0"/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0" fontId="2" fillId="0" borderId="151" applyNumberFormat="0" applyFont="0" applyFill="0" applyProtection="0">
      <alignment horizontal="center"/>
    </xf>
    <xf numFmtId="0" fontId="2" fillId="0" borderId="151" applyNumberFormat="0">
      <alignment horizontal="center"/>
    </xf>
    <xf numFmtId="0" fontId="2" fillId="0" borderId="151" applyNumberFormat="0">
      <alignment horizontal="center"/>
    </xf>
    <xf numFmtId="0" fontId="2" fillId="0" borderId="151" applyNumberFormat="0">
      <alignment horizontal="center"/>
    </xf>
    <xf numFmtId="0" fontId="2" fillId="0" borderId="151" applyNumberFormat="0" applyFont="0" applyFill="0" applyProtection="0">
      <alignment horizontal="center"/>
    </xf>
    <xf numFmtId="0" fontId="2" fillId="0" borderId="151" applyNumberFormat="0">
      <alignment horizontal="center"/>
    </xf>
    <xf numFmtId="0" fontId="32" fillId="0" borderId="150">
      <alignment horizontal="left"/>
    </xf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10" fontId="37" fillId="29" borderId="151" applyNumberFormat="0" applyBorder="0" applyAlignment="0" applyProtection="0"/>
    <xf numFmtId="0" fontId="32" fillId="0" borderId="150">
      <alignment horizontal="left" vertic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73" fillId="42" borderId="151"/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 vertic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238" fontId="4" fillId="4" borderId="151" applyFont="0" applyFill="0" applyBorder="0" applyAlignment="0"/>
    <xf numFmtId="0" fontId="73" fillId="42" borderId="151"/>
    <xf numFmtId="0" fontId="32" fillId="0" borderId="150">
      <alignment horizontal="left"/>
    </xf>
    <xf numFmtId="0" fontId="32" fillId="0" borderId="150">
      <alignment horizontal="left"/>
    </xf>
    <xf numFmtId="238" fontId="4" fillId="4" borderId="151" applyFont="0" applyFill="0" applyBorder="0" applyAlignment="0"/>
    <xf numFmtId="0" fontId="32" fillId="0" borderId="150">
      <alignment horizontal="left" vertical="center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 vertical="center"/>
    </xf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0" fontId="32" fillId="0" borderId="150">
      <alignment horizontal="left" vertical="center"/>
    </xf>
    <xf numFmtId="0" fontId="32" fillId="0" borderId="150">
      <alignment horizontal="left"/>
    </xf>
    <xf numFmtId="0" fontId="2" fillId="0" borderId="151" applyNumberFormat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73" fillId="42" borderId="151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73" fillId="42" borderId="151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73" fillId="42" borderId="151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 vertical="center"/>
    </xf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0" fontId="2" fillId="0" borderId="151" applyNumberFormat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0" fontId="2" fillId="0" borderId="151" applyNumberFormat="0">
      <alignment horizontal="center"/>
    </xf>
    <xf numFmtId="0" fontId="2" fillId="0" borderId="151" applyNumberFormat="0">
      <alignment horizontal="center"/>
    </xf>
    <xf numFmtId="0" fontId="2" fillId="0" borderId="151" applyNumberFormat="0">
      <alignment horizontal="center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 vertical="center"/>
    </xf>
    <xf numFmtId="10" fontId="37" fillId="29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10" fontId="37" fillId="29" borderId="151" applyNumberFormat="0" applyBorder="0" applyAlignment="0" applyProtection="0"/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>
      <alignment horizontal="center"/>
    </xf>
    <xf numFmtId="0" fontId="32" fillId="0" borderId="150">
      <alignment horizontal="left"/>
    </xf>
    <xf numFmtId="0" fontId="73" fillId="42" borderId="151"/>
    <xf numFmtId="0" fontId="32" fillId="0" borderId="150">
      <alignment horizontal="left"/>
    </xf>
    <xf numFmtId="0" fontId="32" fillId="0" borderId="150">
      <alignment horizontal="left"/>
    </xf>
    <xf numFmtId="0" fontId="2" fillId="0" borderId="148" applyNumberFormat="0" applyFont="0" applyFill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238" fontId="4" fillId="4" borderId="151" applyFont="0" applyFill="0" applyBorder="0" applyAlignment="0"/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0" fontId="73" fillId="42" borderId="151"/>
    <xf numFmtId="0" fontId="32" fillId="0" borderId="150">
      <alignment horizontal="left" vertical="center"/>
    </xf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2" fillId="0" borderId="151" applyNumberFormat="0">
      <alignment horizontal="center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0" fontId="73" fillId="42" borderId="151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29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2" fillId="0" borderId="148" applyNumberFormat="0" applyFont="0" applyFill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73" fillId="42" borderId="151"/>
    <xf numFmtId="10" fontId="37" fillId="5" borderId="151" applyNumberFormat="0" applyBorder="0" applyAlignment="0" applyProtection="0"/>
    <xf numFmtId="10" fontId="37" fillId="29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 vertic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2" fillId="0" borderId="151" applyNumberFormat="0" applyFont="0" applyFill="0" applyProtection="0">
      <alignment horizontal="center"/>
    </xf>
    <xf numFmtId="10" fontId="37" fillId="5" borderId="151" applyNumberFormat="0" applyBorder="0" applyAlignment="0" applyProtection="0"/>
    <xf numFmtId="0" fontId="73" fillId="42" borderId="151"/>
    <xf numFmtId="10" fontId="37" fillId="5" borderId="151" applyNumberFormat="0" applyBorder="0" applyAlignment="0" applyProtection="0"/>
    <xf numFmtId="0" fontId="73" fillId="42" borderId="151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238" fontId="4" fillId="4" borderId="151" applyFont="0" applyFill="0" applyBorder="0" applyAlignment="0"/>
    <xf numFmtId="0" fontId="32" fillId="0" borderId="150">
      <alignment horizontal="left"/>
    </xf>
    <xf numFmtId="10" fontId="37" fillId="5" borderId="151" applyNumberFormat="0" applyBorder="0" applyAlignment="0" applyProtection="0"/>
    <xf numFmtId="0" fontId="2" fillId="0" borderId="151" applyNumberFormat="0" applyFont="0" applyFill="0" applyProtection="0">
      <alignment horizontal="center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0" fontId="32" fillId="0" borderId="150">
      <alignment horizontal="left" vertical="center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/>
    </xf>
    <xf numFmtId="10" fontId="37" fillId="5" borderId="151" applyNumberFormat="0" applyBorder="0" applyAlignment="0" applyProtection="0"/>
    <xf numFmtId="0" fontId="32" fillId="0" borderId="150">
      <alignment horizontal="left"/>
    </xf>
    <xf numFmtId="10" fontId="37" fillId="5" borderId="151" applyNumberFormat="0" applyBorder="0" applyAlignment="0" applyProtection="0"/>
    <xf numFmtId="10" fontId="37" fillId="5" borderId="151" applyNumberFormat="0" applyBorder="0" applyAlignment="0" applyProtection="0"/>
    <xf numFmtId="0" fontId="32" fillId="0" borderId="150">
      <alignment horizontal="left"/>
    </xf>
    <xf numFmtId="0" fontId="32" fillId="0" borderId="150">
      <alignment horizontal="left" vertical="center"/>
    </xf>
    <xf numFmtId="0" fontId="32" fillId="0" borderId="150">
      <alignment horizontal="left"/>
    </xf>
    <xf numFmtId="0" fontId="5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24" fillId="0" borderId="0"/>
    <xf numFmtId="9" fontId="2" fillId="0" borderId="0" applyFont="0" applyFill="0" applyBorder="0" applyAlignment="0" applyProtection="0"/>
    <xf numFmtId="0" fontId="125" fillId="44" borderId="0" applyNumberFormat="0" applyBorder="0"/>
    <xf numFmtId="0" fontId="2" fillId="0" borderId="0">
      <alignment wrapText="1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30" fillId="0" borderId="0">
      <protection locked="0"/>
    </xf>
    <xf numFmtId="250" fontId="130" fillId="0" borderId="0">
      <protection locked="0"/>
    </xf>
    <xf numFmtId="0" fontId="130" fillId="0" borderId="0">
      <protection locked="0"/>
    </xf>
    <xf numFmtId="24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1" fillId="0" borderId="0" applyProtection="0"/>
    <xf numFmtId="0" fontId="37" fillId="0" borderId="0" applyProtection="0"/>
    <xf numFmtId="0" fontId="132" fillId="0" borderId="0" applyProtection="0"/>
    <xf numFmtId="0" fontId="4" fillId="0" borderId="0" applyProtection="0"/>
    <xf numFmtId="0" fontId="133" fillId="0" borderId="0" applyProtection="0"/>
    <xf numFmtId="0" fontId="27" fillId="0" borderId="0" applyProtection="0"/>
    <xf numFmtId="0" fontId="134" fillId="0" borderId="0" applyProtection="0"/>
    <xf numFmtId="251" fontId="130" fillId="0" borderId="0">
      <protection locked="0"/>
    </xf>
    <xf numFmtId="0" fontId="135" fillId="0" borderId="0">
      <protection locked="0"/>
    </xf>
    <xf numFmtId="0" fontId="136" fillId="0" borderId="0"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7" fillId="46" borderId="0" applyNumberFormat="0" applyBorder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" fontId="130" fillId="0" borderId="0">
      <protection locked="0"/>
    </xf>
    <xf numFmtId="0" fontId="2" fillId="0" borderId="0">
      <alignment vertical="center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5" fillId="0" borderId="0" applyNumberFormat="0" applyBorder="0"/>
    <xf numFmtId="0" fontId="138" fillId="47" borderId="0" applyNumberFormat="0" applyBorder="0"/>
    <xf numFmtId="0" fontId="2" fillId="0" borderId="0"/>
    <xf numFmtId="0" fontId="138" fillId="48" borderId="0" applyNumberFormat="0" applyBorder="0"/>
    <xf numFmtId="0" fontId="138" fillId="49" borderId="0" applyNumberFormat="0" applyBorder="0"/>
    <xf numFmtId="0" fontId="2" fillId="50" borderId="0"/>
    <xf numFmtId="0" fontId="130" fillId="0" borderId="161">
      <protection locked="0"/>
    </xf>
    <xf numFmtId="247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30" fillId="0" borderId="0">
      <protection locked="0"/>
    </xf>
    <xf numFmtId="0" fontId="2" fillId="0" borderId="0"/>
    <xf numFmtId="0" fontId="2" fillId="0" borderId="0">
      <alignment vertical="center"/>
    </xf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139" fillId="0" borderId="0"/>
    <xf numFmtId="0" fontId="139" fillId="0" borderId="0"/>
    <xf numFmtId="0" fontId="139" fillId="0" borderId="0"/>
    <xf numFmtId="0" fontId="140" fillId="0" borderId="0">
      <alignment vertical="center"/>
    </xf>
    <xf numFmtId="9" fontId="140" fillId="0" borderId="0"/>
    <xf numFmtId="44" fontId="140" fillId="0" borderId="0"/>
    <xf numFmtId="42" fontId="140" fillId="0" borderId="0"/>
    <xf numFmtId="43" fontId="140" fillId="0" borderId="0"/>
    <xf numFmtId="41" fontId="140" fillId="0" borderId="0"/>
    <xf numFmtId="0" fontId="141" fillId="0" borderId="0"/>
    <xf numFmtId="0" fontId="142" fillId="0" borderId="0"/>
    <xf numFmtId="0" fontId="1" fillId="0" borderId="0"/>
    <xf numFmtId="0" fontId="143" fillId="0" borderId="0"/>
    <xf numFmtId="0" fontId="139" fillId="0" borderId="0"/>
    <xf numFmtId="0" fontId="145" fillId="0" borderId="0" applyNumberFormat="0" applyFill="0" applyBorder="0" applyAlignment="0" applyProtection="0"/>
  </cellStyleXfs>
  <cellXfs count="549">
    <xf numFmtId="0" fontId="0" fillId="0" borderId="0" xfId="0"/>
    <xf numFmtId="0" fontId="6" fillId="0" borderId="0" xfId="4" applyFont="1"/>
    <xf numFmtId="37" fontId="6" fillId="0" borderId="0" xfId="4" applyNumberFormat="1" applyFont="1"/>
    <xf numFmtId="0" fontId="6" fillId="0" borderId="0" xfId="4" applyFont="1" applyAlignment="1">
      <alignment horizontal="left"/>
    </xf>
    <xf numFmtId="43" fontId="6" fillId="0" borderId="0" xfId="4" applyNumberFormat="1" applyFont="1"/>
    <xf numFmtId="0" fontId="7" fillId="0" borderId="0" xfId="4" applyFont="1"/>
    <xf numFmtId="5" fontId="6" fillId="0" borderId="0" xfId="4" applyNumberFormat="1" applyFont="1"/>
    <xf numFmtId="5" fontId="6" fillId="0" borderId="0" xfId="4" applyNumberFormat="1" applyFont="1" applyAlignment="1">
      <alignment horizontal="right"/>
    </xf>
    <xf numFmtId="10" fontId="7" fillId="0" borderId="0" xfId="4" applyNumberFormat="1" applyFont="1" applyAlignment="1">
      <alignment horizontal="right"/>
    </xf>
    <xf numFmtId="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left" indent="1"/>
    </xf>
    <xf numFmtId="0" fontId="9" fillId="0" borderId="0" xfId="0" applyFont="1"/>
    <xf numFmtId="167" fontId="6" fillId="0" borderId="0" xfId="2" applyNumberFormat="1" applyFont="1"/>
    <xf numFmtId="10" fontId="6" fillId="0" borderId="0" xfId="3" applyNumberFormat="1" applyFont="1"/>
    <xf numFmtId="10" fontId="6" fillId="0" borderId="0" xfId="3" applyNumberFormat="1" applyFont="1" applyBorder="1" applyAlignment="1">
      <alignment horizontal="left" indent="1"/>
    </xf>
    <xf numFmtId="37" fontId="6" fillId="0" borderId="0" xfId="4" applyNumberFormat="1" applyFont="1" applyAlignment="1">
      <alignment horizontal="right"/>
    </xf>
    <xf numFmtId="0" fontId="7" fillId="0" borderId="0" xfId="4" applyFont="1" applyAlignment="1">
      <alignment horizontal="left" indent="1"/>
    </xf>
    <xf numFmtId="0" fontId="10" fillId="0" borderId="0" xfId="4" applyFont="1"/>
    <xf numFmtId="10" fontId="6" fillId="0" borderId="0" xfId="6" applyNumberFormat="1" applyFont="1" applyBorder="1" applyAlignment="1">
      <alignment horizontal="left" indent="1"/>
    </xf>
    <xf numFmtId="37" fontId="7" fillId="0" borderId="0" xfId="5" applyNumberFormat="1" applyFont="1" applyBorder="1" applyAlignment="1" applyProtection="1">
      <alignment horizontal="right"/>
    </xf>
    <xf numFmtId="5" fontId="7" fillId="0" borderId="0" xfId="4" applyNumberFormat="1" applyFont="1" applyAlignment="1">
      <alignment horizontal="right"/>
    </xf>
    <xf numFmtId="171" fontId="7" fillId="0" borderId="0" xfId="5" applyNumberFormat="1" applyFont="1" applyBorder="1" applyAlignment="1" applyProtection="1">
      <alignment horizontal="right"/>
    </xf>
    <xf numFmtId="181" fontId="6" fillId="0" borderId="0" xfId="4" applyNumberFormat="1" applyFont="1" applyAlignment="1">
      <alignment horizontal="right"/>
    </xf>
    <xf numFmtId="10" fontId="7" fillId="0" borderId="0" xfId="6" applyNumberFormat="1" applyFont="1" applyBorder="1" applyAlignment="1">
      <alignment horizontal="right"/>
    </xf>
    <xf numFmtId="0" fontId="16" fillId="0" borderId="0" xfId="0" applyFont="1"/>
    <xf numFmtId="5" fontId="7" fillId="0" borderId="0" xfId="4" applyNumberFormat="1" applyFont="1" applyAlignment="1">
      <alignment horizontal="center"/>
    </xf>
    <xf numFmtId="9" fontId="6" fillId="0" borderId="0" xfId="3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6" fillId="0" borderId="0" xfId="4" applyFont="1" applyAlignment="1">
      <alignment horizontal="center"/>
    </xf>
    <xf numFmtId="0" fontId="19" fillId="0" borderId="0" xfId="0" applyFont="1"/>
    <xf numFmtId="178" fontId="8" fillId="2" borderId="147" xfId="4" applyNumberFormat="1" applyFont="1" applyFill="1" applyBorder="1" applyAlignment="1">
      <alignment horizontal="center"/>
    </xf>
    <xf numFmtId="5" fontId="7" fillId="0" borderId="147" xfId="4" applyNumberFormat="1" applyFont="1" applyBorder="1" applyAlignment="1">
      <alignment horizontal="right"/>
    </xf>
    <xf numFmtId="37" fontId="6" fillId="3" borderId="0" xfId="4" applyNumberFormat="1" applyFont="1" applyFill="1" applyAlignment="1">
      <alignment horizontal="right"/>
    </xf>
    <xf numFmtId="0" fontId="16" fillId="0" borderId="0" xfId="0" applyFont="1" applyAlignment="1">
      <alignment horizontal="left"/>
    </xf>
    <xf numFmtId="0" fontId="6" fillId="0" borderId="72" xfId="4" applyFont="1" applyBorder="1" applyAlignment="1">
      <alignment horizontal="left" indent="1"/>
    </xf>
    <xf numFmtId="0" fontId="6" fillId="0" borderId="72" xfId="4" applyFont="1" applyBorder="1"/>
    <xf numFmtId="0" fontId="6" fillId="0" borderId="5" xfId="4" applyFont="1" applyBorder="1"/>
    <xf numFmtId="179" fontId="8" fillId="2" borderId="86" xfId="4" applyNumberFormat="1" applyFont="1" applyFill="1" applyBorder="1" applyAlignment="1">
      <alignment horizontal="center"/>
    </xf>
    <xf numFmtId="0" fontId="16" fillId="3" borderId="72" xfId="0" applyFont="1" applyFill="1" applyBorder="1"/>
    <xf numFmtId="0" fontId="16" fillId="3" borderId="0" xfId="0" applyFont="1" applyFill="1"/>
    <xf numFmtId="0" fontId="26" fillId="0" borderId="0" xfId="0" applyFont="1" applyAlignment="1">
      <alignment horizontal="center"/>
    </xf>
    <xf numFmtId="5" fontId="26" fillId="0" borderId="0" xfId="0" applyNumberFormat="1" applyFont="1" applyAlignment="1">
      <alignment horizontal="center"/>
    </xf>
    <xf numFmtId="0" fontId="9" fillId="3" borderId="0" xfId="0" applyFont="1" applyFill="1"/>
    <xf numFmtId="0" fontId="7" fillId="0" borderId="72" xfId="4" applyFont="1" applyBorder="1" applyAlignment="1">
      <alignment horizontal="left" indent="1"/>
    </xf>
    <xf numFmtId="0" fontId="126" fillId="3" borderId="0" xfId="0" applyFont="1" applyFill="1"/>
    <xf numFmtId="0" fontId="19" fillId="3" borderId="0" xfId="0" applyFont="1" applyFill="1"/>
    <xf numFmtId="0" fontId="24" fillId="3" borderId="10" xfId="0" applyFont="1" applyFill="1" applyBorder="1"/>
    <xf numFmtId="0" fontId="24" fillId="3" borderId="0" xfId="0" applyFont="1" applyFill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28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167" fontId="16" fillId="3" borderId="151" xfId="2" applyNumberFormat="1" applyFont="1" applyFill="1" applyBorder="1"/>
    <xf numFmtId="167" fontId="16" fillId="3" borderId="155" xfId="2" applyNumberFormat="1" applyFont="1" applyFill="1" applyBorder="1"/>
    <xf numFmtId="0" fontId="11" fillId="3" borderId="10" xfId="0" applyFont="1" applyFill="1" applyBorder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167" fontId="11" fillId="3" borderId="0" xfId="0" applyNumberFormat="1" applyFont="1" applyFill="1"/>
    <xf numFmtId="167" fontId="11" fillId="3" borderId="11" xfId="0" applyNumberFormat="1" applyFont="1" applyFill="1" applyBorder="1"/>
    <xf numFmtId="0" fontId="13" fillId="3" borderId="10" xfId="0" applyFont="1" applyFill="1" applyBorder="1"/>
    <xf numFmtId="0" fontId="13" fillId="3" borderId="11" xfId="0" applyFont="1" applyFill="1" applyBorder="1"/>
    <xf numFmtId="17" fontId="127" fillId="3" borderId="0" xfId="0" applyNumberFormat="1" applyFont="1" applyFill="1"/>
    <xf numFmtId="17" fontId="127" fillId="3" borderId="160" xfId="0" applyNumberFormat="1" applyFont="1" applyFill="1" applyBorder="1"/>
    <xf numFmtId="17" fontId="127" fillId="3" borderId="12" xfId="0" applyNumberFormat="1" applyFont="1" applyFill="1" applyBorder="1"/>
    <xf numFmtId="37" fontId="13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72" xfId="0" applyFont="1" applyFill="1" applyBorder="1" applyAlignment="1">
      <alignment horizontal="center"/>
    </xf>
    <xf numFmtId="3" fontId="19" fillId="3" borderId="154" xfId="0" applyNumberFormat="1" applyFont="1" applyFill="1" applyBorder="1" applyAlignment="1">
      <alignment horizontal="center"/>
    </xf>
    <xf numFmtId="8" fontId="19" fillId="3" borderId="157" xfId="0" applyNumberFormat="1" applyFont="1" applyFill="1" applyBorder="1" applyAlignment="1">
      <alignment horizontal="center"/>
    </xf>
    <xf numFmtId="0" fontId="16" fillId="3" borderId="5" xfId="0" applyFont="1" applyFill="1" applyBorder="1"/>
    <xf numFmtId="5" fontId="7" fillId="3" borderId="147" xfId="4" applyNumberFormat="1" applyFont="1" applyFill="1" applyBorder="1" applyAlignment="1">
      <alignment horizontal="right"/>
    </xf>
    <xf numFmtId="9" fontId="6" fillId="0" borderId="0" xfId="3" applyFont="1" applyAlignment="1">
      <alignment horizontal="center"/>
    </xf>
    <xf numFmtId="167" fontId="19" fillId="45" borderId="28" xfId="0" applyNumberFormat="1" applyFont="1" applyFill="1" applyBorder="1"/>
    <xf numFmtId="167" fontId="19" fillId="45" borderId="153" xfId="0" applyNumberFormat="1" applyFont="1" applyFill="1" applyBorder="1"/>
    <xf numFmtId="0" fontId="6" fillId="0" borderId="72" xfId="4" applyFont="1" applyBorder="1" applyAlignment="1">
      <alignment horizontal="left"/>
    </xf>
    <xf numFmtId="0" fontId="24" fillId="3" borderId="8" xfId="0" applyFont="1" applyFill="1" applyBorder="1"/>
    <xf numFmtId="0" fontId="24" fillId="3" borderId="6" xfId="0" applyFont="1" applyFill="1" applyBorder="1" applyAlignment="1">
      <alignment horizontal="center"/>
    </xf>
    <xf numFmtId="0" fontId="16" fillId="3" borderId="6" xfId="0" applyFont="1" applyFill="1" applyBorder="1"/>
    <xf numFmtId="0" fontId="16" fillId="3" borderId="15" xfId="0" applyFont="1" applyFill="1" applyBorder="1"/>
    <xf numFmtId="0" fontId="16" fillId="3" borderId="16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/>
    <xf numFmtId="0" fontId="19" fillId="0" borderId="0" xfId="0" applyFont="1" applyAlignment="1">
      <alignment horizontal="center"/>
    </xf>
    <xf numFmtId="0" fontId="13" fillId="0" borderId="0" xfId="0" applyFont="1"/>
    <xf numFmtId="0" fontId="16" fillId="0" borderId="149" xfId="0" applyFont="1" applyBorder="1"/>
    <xf numFmtId="0" fontId="19" fillId="3" borderId="150" xfId="0" applyFont="1" applyFill="1" applyBorder="1" applyAlignment="1">
      <alignment horizontal="center" wrapText="1"/>
    </xf>
    <xf numFmtId="0" fontId="19" fillId="3" borderId="158" xfId="0" applyFont="1" applyFill="1" applyBorder="1" applyAlignment="1">
      <alignment horizontal="center" wrapText="1"/>
    </xf>
    <xf numFmtId="0" fontId="16" fillId="0" borderId="156" xfId="0" applyFont="1" applyBorder="1" applyAlignment="1">
      <alignment horizontal="center"/>
    </xf>
    <xf numFmtId="0" fontId="19" fillId="3" borderId="154" xfId="0" applyFont="1" applyFill="1" applyBorder="1"/>
    <xf numFmtId="6" fontId="19" fillId="3" borderId="154" xfId="0" applyNumberFormat="1" applyFont="1" applyFill="1" applyBorder="1" applyAlignment="1">
      <alignment horizontal="center"/>
    </xf>
    <xf numFmtId="7" fontId="19" fillId="3" borderId="157" xfId="0" applyNumberFormat="1" applyFont="1" applyFill="1" applyBorder="1" applyAlignment="1">
      <alignment horizontal="center"/>
    </xf>
    <xf numFmtId="0" fontId="16" fillId="0" borderId="72" xfId="0" applyFont="1" applyBorder="1" applyAlignment="1">
      <alignment horizontal="center"/>
    </xf>
    <xf numFmtId="177" fontId="16" fillId="3" borderId="0" xfId="0" applyNumberFormat="1" applyFont="1" applyFill="1"/>
    <xf numFmtId="0" fontId="16" fillId="0" borderId="156" xfId="0" applyFont="1" applyBorder="1"/>
    <xf numFmtId="1" fontId="19" fillId="0" borderId="154" xfId="0" applyNumberFormat="1" applyFont="1" applyBorder="1" applyAlignment="1">
      <alignment horizontal="center"/>
    </xf>
    <xf numFmtId="0" fontId="16" fillId="0" borderId="85" xfId="0" applyFont="1" applyBorder="1"/>
    <xf numFmtId="0" fontId="19" fillId="3" borderId="160" xfId="0" applyFont="1" applyFill="1" applyBorder="1"/>
    <xf numFmtId="1" fontId="19" fillId="0" borderId="160" xfId="0" applyNumberFormat="1" applyFont="1" applyBorder="1" applyAlignment="1">
      <alignment horizontal="center"/>
    </xf>
    <xf numFmtId="37" fontId="19" fillId="3" borderId="160" xfId="0" applyNumberFormat="1" applyFont="1" applyFill="1" applyBorder="1" applyAlignment="1">
      <alignment horizontal="center"/>
    </xf>
    <xf numFmtId="9" fontId="19" fillId="3" borderId="160" xfId="3" applyFont="1" applyFill="1" applyBorder="1" applyAlignment="1">
      <alignment horizontal="center"/>
    </xf>
    <xf numFmtId="6" fontId="19" fillId="3" borderId="160" xfId="0" applyNumberFormat="1" applyFont="1" applyFill="1" applyBorder="1" applyAlignment="1">
      <alignment horizontal="center"/>
    </xf>
    <xf numFmtId="3" fontId="19" fillId="3" borderId="160" xfId="3" applyNumberFormat="1" applyFont="1" applyFill="1" applyBorder="1" applyAlignment="1">
      <alignment horizontal="center"/>
    </xf>
    <xf numFmtId="8" fontId="19" fillId="0" borderId="0" xfId="0" applyNumberFormat="1" applyFont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9" fillId="3" borderId="160" xfId="0" applyFont="1" applyFill="1" applyBorder="1" applyAlignment="1">
      <alignment horizontal="center" vertical="center" wrapText="1"/>
    </xf>
    <xf numFmtId="0" fontId="19" fillId="3" borderId="149" xfId="0" applyFont="1" applyFill="1" applyBorder="1" applyAlignment="1">
      <alignment horizontal="center" wrapText="1"/>
    </xf>
    <xf numFmtId="0" fontId="19" fillId="3" borderId="149" xfId="0" applyFont="1" applyFill="1" applyBorder="1" applyAlignment="1">
      <alignment horizontal="center" vertical="center" wrapText="1"/>
    </xf>
    <xf numFmtId="0" fontId="19" fillId="3" borderId="150" xfId="0" applyFont="1" applyFill="1" applyBorder="1" applyAlignment="1">
      <alignment horizontal="center" vertical="center" wrapText="1"/>
    </xf>
    <xf numFmtId="0" fontId="19" fillId="0" borderId="150" xfId="0" applyFont="1" applyBorder="1" applyAlignment="1">
      <alignment horizontal="center" vertical="center"/>
    </xf>
    <xf numFmtId="0" fontId="19" fillId="3" borderId="158" xfId="0" applyFont="1" applyFill="1" applyBorder="1" applyAlignment="1">
      <alignment horizontal="center" vertical="center" wrapText="1"/>
    </xf>
    <xf numFmtId="5" fontId="19" fillId="3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1" fontId="19" fillId="3" borderId="0" xfId="0" applyNumberFormat="1" applyFont="1" applyFill="1" applyAlignment="1">
      <alignment horizontal="center"/>
    </xf>
    <xf numFmtId="7" fontId="16" fillId="3" borderId="0" xfId="0" applyNumberFormat="1" applyFont="1" applyFill="1" applyAlignment="1">
      <alignment horizontal="center"/>
    </xf>
    <xf numFmtId="3" fontId="16" fillId="0" borderId="0" xfId="0" applyNumberFormat="1" applyFont="1"/>
    <xf numFmtId="1" fontId="16" fillId="3" borderId="72" xfId="0" applyNumberFormat="1" applyFont="1" applyFill="1" applyBorder="1" applyAlignment="1">
      <alignment horizontal="center"/>
    </xf>
    <xf numFmtId="5" fontId="16" fillId="3" borderId="0" xfId="0" applyNumberFormat="1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0" fontId="19" fillId="3" borderId="154" xfId="0" applyFont="1" applyFill="1" applyBorder="1" applyAlignment="1">
      <alignment horizontal="left"/>
    </xf>
    <xf numFmtId="3" fontId="19" fillId="0" borderId="154" xfId="0" applyNumberFormat="1" applyFont="1" applyBorder="1" applyAlignment="1">
      <alignment horizontal="center"/>
    </xf>
    <xf numFmtId="9" fontId="19" fillId="0" borderId="157" xfId="3" applyFont="1" applyBorder="1" applyAlignment="1">
      <alignment horizontal="center"/>
    </xf>
    <xf numFmtId="3" fontId="19" fillId="3" borderId="156" xfId="0" applyNumberFormat="1" applyFont="1" applyFill="1" applyBorder="1" applyAlignment="1">
      <alignment horizontal="center"/>
    </xf>
    <xf numFmtId="38" fontId="19" fillId="3" borderId="154" xfId="0" applyNumberFormat="1" applyFont="1" applyFill="1" applyBorder="1" applyAlignment="1">
      <alignment horizontal="center"/>
    </xf>
    <xf numFmtId="0" fontId="19" fillId="3" borderId="160" xfId="0" applyFont="1" applyFill="1" applyBorder="1" applyAlignment="1">
      <alignment horizontal="left"/>
    </xf>
    <xf numFmtId="3" fontId="19" fillId="0" borderId="160" xfId="0" applyNumberFormat="1" applyFont="1" applyBorder="1" applyAlignment="1">
      <alignment horizontal="center"/>
    </xf>
    <xf numFmtId="9" fontId="19" fillId="0" borderId="159" xfId="3" applyFont="1" applyBorder="1" applyAlignment="1">
      <alignment horizontal="center"/>
    </xf>
    <xf numFmtId="3" fontId="19" fillId="3" borderId="85" xfId="0" applyNumberFormat="1" applyFont="1" applyFill="1" applyBorder="1" applyAlignment="1">
      <alignment horizontal="center"/>
    </xf>
    <xf numFmtId="3" fontId="19" fillId="3" borderId="160" xfId="0" applyNumberFormat="1" applyFont="1" applyFill="1" applyBorder="1" applyAlignment="1">
      <alignment horizontal="center"/>
    </xf>
    <xf numFmtId="8" fontId="19" fillId="3" borderId="159" xfId="0" applyNumberFormat="1" applyFont="1" applyFill="1" applyBorder="1" applyAlignment="1">
      <alignment horizontal="center"/>
    </xf>
    <xf numFmtId="38" fontId="19" fillId="3" borderId="160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1" fontId="19" fillId="3" borderId="156" xfId="0" applyNumberFormat="1" applyFont="1" applyFill="1" applyBorder="1" applyAlignment="1">
      <alignment horizontal="center"/>
    </xf>
    <xf numFmtId="5" fontId="19" fillId="3" borderId="154" xfId="0" applyNumberFormat="1" applyFont="1" applyFill="1" applyBorder="1" applyAlignment="1">
      <alignment horizontal="center"/>
    </xf>
    <xf numFmtId="6" fontId="19" fillId="3" borderId="0" xfId="0" applyNumberFormat="1" applyFont="1" applyFill="1" applyAlignment="1">
      <alignment horizontal="center"/>
    </xf>
    <xf numFmtId="8" fontId="19" fillId="3" borderId="0" xfId="0" applyNumberFormat="1" applyFont="1" applyFill="1" applyAlignment="1">
      <alignment horizontal="center"/>
    </xf>
    <xf numFmtId="9" fontId="16" fillId="3" borderId="0" xfId="3" applyFont="1" applyFill="1" applyBorder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16" fillId="0" borderId="85" xfId="0" applyFont="1" applyBorder="1" applyAlignment="1">
      <alignment horizontal="center"/>
    </xf>
    <xf numFmtId="3" fontId="19" fillId="3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77" fontId="26" fillId="0" borderId="0" xfId="0" applyNumberFormat="1" applyFont="1"/>
    <xf numFmtId="3" fontId="13" fillId="0" borderId="0" xfId="0" applyNumberFormat="1" applyFont="1" applyAlignment="1">
      <alignment horizontal="center"/>
    </xf>
    <xf numFmtId="6" fontId="13" fillId="0" borderId="0" xfId="0" applyNumberFormat="1" applyFont="1" applyAlignment="1">
      <alignment horizontal="center"/>
    </xf>
    <xf numFmtId="10" fontId="13" fillId="0" borderId="0" xfId="3" applyNumberFormat="1" applyFont="1" applyAlignment="1">
      <alignment horizontal="center"/>
    </xf>
    <xf numFmtId="6" fontId="23" fillId="0" borderId="0" xfId="0" applyNumberFormat="1" applyFont="1" applyAlignment="1">
      <alignment horizontal="center"/>
    </xf>
    <xf numFmtId="170" fontId="13" fillId="0" borderId="0" xfId="2" applyNumberFormat="1" applyFont="1" applyAlignment="1">
      <alignment horizontal="center"/>
    </xf>
    <xf numFmtId="0" fontId="26" fillId="3" borderId="0" xfId="0" applyFont="1" applyFill="1"/>
    <xf numFmtId="16" fontId="26" fillId="0" borderId="0" xfId="0" quotePrefix="1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0" fillId="3" borderId="0" xfId="0" applyFont="1" applyFill="1"/>
    <xf numFmtId="0" fontId="15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3" borderId="0" xfId="0" applyFont="1" applyFill="1" applyAlignment="1">
      <alignment vertical="top" wrapText="1"/>
    </xf>
    <xf numFmtId="5" fontId="20" fillId="3" borderId="0" xfId="0" applyNumberFormat="1" applyFont="1" applyFill="1"/>
    <xf numFmtId="5" fontId="20" fillId="3" borderId="0" xfId="0" applyNumberFormat="1" applyFont="1" applyFill="1" applyAlignment="1">
      <alignment horizontal="left" vertical="top" wrapText="1"/>
    </xf>
    <xf numFmtId="6" fontId="11" fillId="3" borderId="0" xfId="3" applyNumberFormat="1" applyFont="1" applyFill="1" applyBorder="1" applyAlignment="1">
      <alignment horizontal="center"/>
    </xf>
    <xf numFmtId="10" fontId="11" fillId="3" borderId="0" xfId="3" applyNumberFormat="1" applyFont="1" applyFill="1" applyBorder="1" applyAlignment="1">
      <alignment horizontal="center"/>
    </xf>
    <xf numFmtId="6" fontId="26" fillId="3" borderId="0" xfId="3" applyNumberFormat="1" applyFont="1" applyFill="1" applyBorder="1" applyAlignment="1">
      <alignment horizontal="center"/>
    </xf>
    <xf numFmtId="10" fontId="13" fillId="3" borderId="0" xfId="3" applyNumberFormat="1" applyFont="1" applyFill="1" applyBorder="1" applyAlignment="1">
      <alignment horizontal="center"/>
    </xf>
    <xf numFmtId="0" fontId="26" fillId="3" borderId="0" xfId="0" applyFont="1" applyFill="1" applyAlignment="1">
      <alignment wrapText="1"/>
    </xf>
    <xf numFmtId="0" fontId="24" fillId="3" borderId="0" xfId="0" applyFont="1" applyFill="1"/>
    <xf numFmtId="49" fontId="13" fillId="3" borderId="0" xfId="0" applyNumberFormat="1" applyFont="1" applyFill="1" applyAlignment="1">
      <alignment horizontal="center"/>
    </xf>
    <xf numFmtId="49" fontId="11" fillId="3" borderId="0" xfId="0" applyNumberFormat="1" applyFont="1" applyFill="1" applyAlignment="1">
      <alignment horizontal="center"/>
    </xf>
    <xf numFmtId="5" fontId="13" fillId="3" borderId="0" xfId="0" applyNumberFormat="1" applyFont="1" applyFill="1" applyAlignment="1">
      <alignment horizontal="center"/>
    </xf>
    <xf numFmtId="1" fontId="13" fillId="3" borderId="0" xfId="3" applyNumberFormat="1" applyFont="1" applyFill="1" applyBorder="1" applyAlignment="1">
      <alignment horizontal="center"/>
    </xf>
    <xf numFmtId="1" fontId="13" fillId="3" borderId="0" xfId="0" applyNumberFormat="1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50" xfId="0" applyFont="1" applyFill="1" applyBorder="1" applyAlignment="1">
      <alignment horizontal="left"/>
    </xf>
    <xf numFmtId="38" fontId="26" fillId="3" borderId="0" xfId="0" applyNumberFormat="1" applyFont="1" applyFill="1" applyAlignment="1">
      <alignment horizontal="center"/>
    </xf>
    <xf numFmtId="1" fontId="11" fillId="3" borderId="150" xfId="0" applyNumberFormat="1" applyFont="1" applyFill="1" applyBorder="1" applyAlignment="1">
      <alignment horizontal="center"/>
    </xf>
    <xf numFmtId="5" fontId="11" fillId="3" borderId="150" xfId="0" applyNumberFormat="1" applyFont="1" applyFill="1" applyBorder="1" applyAlignment="1">
      <alignment horizontal="center"/>
    </xf>
    <xf numFmtId="10" fontId="11" fillId="3" borderId="150" xfId="3" applyNumberFormat="1" applyFont="1" applyFill="1" applyBorder="1" applyAlignment="1">
      <alignment horizontal="center"/>
    </xf>
    <xf numFmtId="0" fontId="127" fillId="3" borderId="0" xfId="0" applyFont="1" applyFill="1"/>
    <xf numFmtId="0" fontId="19" fillId="3" borderId="0" xfId="0" applyFont="1" applyFill="1" applyAlignment="1">
      <alignment horizontal="center" vertical="center"/>
    </xf>
    <xf numFmtId="3" fontId="16" fillId="3" borderId="0" xfId="0" applyNumberFormat="1" applyFont="1" applyFill="1"/>
    <xf numFmtId="7" fontId="19" fillId="3" borderId="0" xfId="0" applyNumberFormat="1" applyFont="1" applyFill="1" applyAlignment="1">
      <alignment horizontal="center"/>
    </xf>
    <xf numFmtId="10" fontId="9" fillId="0" borderId="0" xfId="3" applyNumberFormat="1" applyFont="1"/>
    <xf numFmtId="165" fontId="12" fillId="0" borderId="0" xfId="4" applyNumberFormat="1" applyFont="1" applyAlignment="1">
      <alignment horizontal="right"/>
    </xf>
    <xf numFmtId="5" fontId="7" fillId="0" borderId="154" xfId="4" applyNumberFormat="1" applyFont="1" applyBorder="1" applyAlignment="1">
      <alignment horizontal="center"/>
    </xf>
    <xf numFmtId="0" fontId="6" fillId="0" borderId="5" xfId="4" applyFont="1" applyBorder="1" applyAlignment="1">
      <alignment horizontal="centerContinuous"/>
    </xf>
    <xf numFmtId="0" fontId="16" fillId="3" borderId="154" xfId="0" applyFont="1" applyFill="1" applyBorder="1" applyAlignment="1">
      <alignment horizontal="center"/>
    </xf>
    <xf numFmtId="9" fontId="16" fillId="3" borderId="154" xfId="3" applyFont="1" applyFill="1" applyBorder="1" applyAlignment="1">
      <alignment horizontal="center"/>
    </xf>
    <xf numFmtId="10" fontId="16" fillId="3" borderId="0" xfId="3" applyNumberFormat="1" applyFont="1" applyFill="1" applyAlignment="1">
      <alignment horizontal="center"/>
    </xf>
    <xf numFmtId="0" fontId="19" fillId="3" borderId="158" xfId="0" applyFont="1" applyFill="1" applyBorder="1" applyAlignment="1">
      <alignment wrapText="1"/>
    </xf>
    <xf numFmtId="0" fontId="13" fillId="3" borderId="154" xfId="0" applyFont="1" applyFill="1" applyBorder="1" applyAlignment="1">
      <alignment horizontal="center"/>
    </xf>
    <xf numFmtId="0" fontId="11" fillId="45" borderId="150" xfId="0" applyFont="1" applyFill="1" applyBorder="1" applyAlignment="1">
      <alignment horizontal="left"/>
    </xf>
    <xf numFmtId="1" fontId="11" fillId="45" borderId="150" xfId="0" applyNumberFormat="1" applyFont="1" applyFill="1" applyBorder="1" applyAlignment="1">
      <alignment horizontal="center"/>
    </xf>
    <xf numFmtId="164" fontId="11" fillId="45" borderId="150" xfId="0" applyNumberFormat="1" applyFont="1" applyFill="1" applyBorder="1" applyAlignment="1">
      <alignment horizontal="center"/>
    </xf>
    <xf numFmtId="0" fontId="16" fillId="3" borderId="156" xfId="0" applyFont="1" applyFill="1" applyBorder="1" applyAlignment="1">
      <alignment horizontal="center"/>
    </xf>
    <xf numFmtId="0" fontId="129" fillId="3" borderId="0" xfId="0" applyFont="1" applyFill="1" applyAlignment="1">
      <alignment horizontal="left"/>
    </xf>
    <xf numFmtId="169" fontId="13" fillId="3" borderId="0" xfId="3" applyNumberFormat="1" applyFont="1" applyFill="1" applyBorder="1" applyAlignment="1">
      <alignment horizontal="center"/>
    </xf>
    <xf numFmtId="0" fontId="16" fillId="3" borderId="156" xfId="0" applyFont="1" applyFill="1" applyBorder="1"/>
    <xf numFmtId="0" fontId="26" fillId="3" borderId="0" xfId="0" applyFont="1" applyFill="1" applyAlignment="1">
      <alignment horizontal="center" vertical="top" wrapText="1"/>
    </xf>
    <xf numFmtId="0" fontId="7" fillId="0" borderId="5" xfId="4" applyFont="1" applyBorder="1"/>
    <xf numFmtId="7" fontId="9" fillId="0" borderId="0" xfId="0" applyNumberFormat="1" applyFont="1"/>
    <xf numFmtId="169" fontId="19" fillId="0" borderId="0" xfId="3" applyNumberFormat="1" applyFont="1" applyAlignment="1">
      <alignment horizontal="center"/>
    </xf>
    <xf numFmtId="0" fontId="13" fillId="3" borderId="154" xfId="0" applyFont="1" applyFill="1" applyBorder="1" applyAlignment="1">
      <alignment horizontal="left"/>
    </xf>
    <xf numFmtId="1" fontId="13" fillId="3" borderId="154" xfId="0" applyNumberFormat="1" applyFont="1" applyFill="1" applyBorder="1" applyAlignment="1">
      <alignment horizontal="center"/>
    </xf>
    <xf numFmtId="164" fontId="13" fillId="3" borderId="154" xfId="0" applyNumberFormat="1" applyFont="1" applyFill="1" applyBorder="1" applyAlignment="1">
      <alignment horizontal="center"/>
    </xf>
    <xf numFmtId="10" fontId="13" fillId="3" borderId="154" xfId="3" applyNumberFormat="1" applyFont="1" applyFill="1" applyBorder="1" applyAlignment="1">
      <alignment horizontal="center"/>
    </xf>
    <xf numFmtId="7" fontId="16" fillId="3" borderId="162" xfId="0" applyNumberFormat="1" applyFont="1" applyFill="1" applyBorder="1" applyAlignment="1">
      <alignment horizontal="center"/>
    </xf>
    <xf numFmtId="10" fontId="19" fillId="0" borderId="0" xfId="3" applyNumberFormat="1" applyFont="1"/>
    <xf numFmtId="0" fontId="16" fillId="51" borderId="72" xfId="0" applyFont="1" applyFill="1" applyBorder="1" applyAlignment="1">
      <alignment horizontal="center"/>
    </xf>
    <xf numFmtId="177" fontId="16" fillId="51" borderId="0" xfId="0" applyNumberFormat="1" applyFont="1" applyFill="1"/>
    <xf numFmtId="0" fontId="16" fillId="51" borderId="0" xfId="0" applyFont="1" applyFill="1" applyAlignment="1">
      <alignment horizontal="center"/>
    </xf>
    <xf numFmtId="9" fontId="16" fillId="51" borderId="0" xfId="3" applyFont="1" applyFill="1" applyBorder="1" applyAlignment="1">
      <alignment horizontal="center"/>
    </xf>
    <xf numFmtId="1" fontId="16" fillId="51" borderId="72" xfId="0" applyNumberFormat="1" applyFont="1" applyFill="1" applyBorder="1" applyAlignment="1">
      <alignment horizontal="center"/>
    </xf>
    <xf numFmtId="5" fontId="16" fillId="51" borderId="0" xfId="0" applyNumberFormat="1" applyFont="1" applyFill="1" applyAlignment="1">
      <alignment horizontal="center"/>
    </xf>
    <xf numFmtId="3" fontId="16" fillId="51" borderId="0" xfId="0" applyNumberFormat="1" applyFont="1" applyFill="1" applyAlignment="1">
      <alignment horizontal="center"/>
    </xf>
    <xf numFmtId="7" fontId="16" fillId="51" borderId="162" xfId="0" applyNumberFormat="1" applyFont="1" applyFill="1" applyBorder="1" applyAlignment="1">
      <alignment horizontal="center"/>
    </xf>
    <xf numFmtId="1" fontId="16" fillId="51" borderId="0" xfId="0" applyNumberFormat="1" applyFont="1" applyFill="1" applyAlignment="1">
      <alignment horizontal="center"/>
    </xf>
    <xf numFmtId="7" fontId="16" fillId="51" borderId="0" xfId="0" applyNumberFormat="1" applyFont="1" applyFill="1" applyAlignment="1">
      <alignment horizontal="center"/>
    </xf>
    <xf numFmtId="5" fontId="13" fillId="3" borderId="154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left" vertical="top" wrapText="1"/>
    </xf>
    <xf numFmtId="253" fontId="13" fillId="3" borderId="157" xfId="0" applyNumberFormat="1" applyFont="1" applyFill="1" applyBorder="1" applyAlignment="1">
      <alignment horizontal="center"/>
    </xf>
    <xf numFmtId="37" fontId="11" fillId="3" borderId="150" xfId="0" applyNumberFormat="1" applyFont="1" applyFill="1" applyBorder="1" applyAlignment="1">
      <alignment horizontal="center"/>
    </xf>
    <xf numFmtId="7" fontId="13" fillId="3" borderId="0" xfId="0" applyNumberFormat="1" applyFont="1" applyFill="1" applyAlignment="1">
      <alignment horizontal="center"/>
    </xf>
    <xf numFmtId="5" fontId="7" fillId="0" borderId="157" xfId="4" applyNumberFormat="1" applyFont="1" applyBorder="1" applyAlignment="1">
      <alignment horizontal="center"/>
    </xf>
    <xf numFmtId="5" fontId="7" fillId="3" borderId="154" xfId="4" applyNumberFormat="1" applyFont="1" applyFill="1" applyBorder="1" applyAlignment="1">
      <alignment horizontal="center"/>
    </xf>
    <xf numFmtId="5" fontId="7" fillId="3" borderId="157" xfId="4" applyNumberFormat="1" applyFont="1" applyFill="1" applyBorder="1" applyAlignment="1">
      <alignment horizontal="center"/>
    </xf>
    <xf numFmtId="5" fontId="7" fillId="0" borderId="0" xfId="5" applyNumberFormat="1" applyFont="1" applyBorder="1" applyAlignment="1" applyProtection="1">
      <alignment horizontal="center"/>
    </xf>
    <xf numFmtId="5" fontId="7" fillId="0" borderId="0" xfId="2" applyNumberFormat="1" applyFont="1" applyBorder="1" applyAlignment="1" applyProtection="1">
      <alignment horizontal="center"/>
    </xf>
    <xf numFmtId="5" fontId="6" fillId="0" borderId="0" xfId="3" applyNumberFormat="1" applyFont="1" applyBorder="1" applyAlignment="1">
      <alignment horizontal="center"/>
    </xf>
    <xf numFmtId="0" fontId="7" fillId="0" borderId="5" xfId="4" applyFont="1" applyBorder="1" applyAlignment="1">
      <alignment horizontal="centerContinuous"/>
    </xf>
    <xf numFmtId="5" fontId="9" fillId="0" borderId="0" xfId="0" applyNumberFormat="1" applyFont="1"/>
    <xf numFmtId="37" fontId="6" fillId="52" borderId="165" xfId="4" applyNumberFormat="1" applyFont="1" applyFill="1" applyBorder="1" applyAlignment="1">
      <alignment horizontal="right"/>
    </xf>
    <xf numFmtId="37" fontId="6" fillId="52" borderId="4" xfId="4" applyNumberFormat="1" applyFont="1" applyFill="1" applyBorder="1" applyAlignment="1">
      <alignment horizontal="right"/>
    </xf>
    <xf numFmtId="5" fontId="7" fillId="52" borderId="165" xfId="4" applyNumberFormat="1" applyFont="1" applyFill="1" applyBorder="1" applyAlignment="1">
      <alignment horizontal="right"/>
    </xf>
    <xf numFmtId="10" fontId="6" fillId="52" borderId="4" xfId="3" applyNumberFormat="1" applyFont="1" applyFill="1" applyBorder="1" applyAlignment="1">
      <alignment horizontal="right"/>
    </xf>
    <xf numFmtId="165" fontId="12" fillId="52" borderId="4" xfId="4" applyNumberFormat="1" applyFont="1" applyFill="1" applyBorder="1" applyAlignment="1">
      <alignment horizontal="right"/>
    </xf>
    <xf numFmtId="0" fontId="7" fillId="52" borderId="4" xfId="4" applyFont="1" applyFill="1" applyBorder="1" applyAlignment="1">
      <alignment horizontal="right" indent="1"/>
    </xf>
    <xf numFmtId="10" fontId="7" fillId="52" borderId="4" xfId="3" applyNumberFormat="1" applyFont="1" applyFill="1" applyBorder="1" applyAlignment="1">
      <alignment horizontal="right" indent="1"/>
    </xf>
    <xf numFmtId="0" fontId="6" fillId="52" borderId="4" xfId="4" applyFont="1" applyFill="1" applyBorder="1" applyAlignment="1">
      <alignment horizontal="right" indent="1"/>
    </xf>
    <xf numFmtId="7" fontId="6" fillId="52" borderId="4" xfId="4" applyNumberFormat="1" applyFont="1" applyFill="1" applyBorder="1" applyAlignment="1">
      <alignment horizontal="right" indent="1"/>
    </xf>
    <xf numFmtId="5" fontId="7" fillId="52" borderId="166" xfId="4" applyNumberFormat="1" applyFont="1" applyFill="1" applyBorder="1" applyAlignment="1">
      <alignment horizontal="right"/>
    </xf>
    <xf numFmtId="0" fontId="12" fillId="0" borderId="72" xfId="4" applyFont="1" applyBorder="1" applyAlignment="1">
      <alignment horizontal="left" indent="2"/>
    </xf>
    <xf numFmtId="5" fontId="12" fillId="0" borderId="0" xfId="4" applyNumberFormat="1" applyFont="1" applyAlignment="1">
      <alignment horizontal="center"/>
    </xf>
    <xf numFmtId="5" fontId="12" fillId="52" borderId="4" xfId="4" applyNumberFormat="1" applyFont="1" applyFill="1" applyBorder="1" applyAlignment="1">
      <alignment horizontal="right"/>
    </xf>
    <xf numFmtId="188" fontId="6" fillId="0" borderId="0" xfId="3" applyNumberFormat="1" applyFont="1"/>
    <xf numFmtId="0" fontId="7" fillId="0" borderId="163" xfId="4" applyFont="1" applyBorder="1" applyAlignment="1">
      <alignment horizontal="left" indent="1"/>
    </xf>
    <xf numFmtId="5" fontId="7" fillId="0" borderId="158" xfId="4" applyNumberFormat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9" fontId="12" fillId="0" borderId="0" xfId="3" applyFont="1" applyBorder="1" applyAlignment="1">
      <alignment horizontal="center"/>
    </xf>
    <xf numFmtId="0" fontId="7" fillId="0" borderId="72" xfId="4" applyFont="1" applyBorder="1" applyAlignment="1">
      <alignment horizontal="left" indent="2"/>
    </xf>
    <xf numFmtId="5" fontId="7" fillId="0" borderId="157" xfId="4" applyNumberFormat="1" applyFont="1" applyBorder="1" applyAlignment="1">
      <alignment horizontal="right"/>
    </xf>
    <xf numFmtId="5" fontId="7" fillId="3" borderId="157" xfId="4" applyNumberFormat="1" applyFont="1" applyFill="1" applyBorder="1" applyAlignment="1">
      <alignment horizontal="right"/>
    </xf>
    <xf numFmtId="0" fontId="17" fillId="54" borderId="156" xfId="4" applyFont="1" applyFill="1" applyBorder="1"/>
    <xf numFmtId="0" fontId="17" fillId="54" borderId="154" xfId="4" applyFont="1" applyFill="1" applyBorder="1"/>
    <xf numFmtId="178" fontId="17" fillId="54" borderId="154" xfId="4" applyNumberFormat="1" applyFont="1" applyFill="1" applyBorder="1" applyAlignment="1">
      <alignment horizontal="center"/>
    </xf>
    <xf numFmtId="178" fontId="17" fillId="54" borderId="157" xfId="4" applyNumberFormat="1" applyFont="1" applyFill="1" applyBorder="1" applyAlignment="1">
      <alignment horizontal="center"/>
    </xf>
    <xf numFmtId="0" fontId="17" fillId="54" borderId="122" xfId="0" applyFont="1" applyFill="1" applyBorder="1" applyAlignment="1">
      <alignment horizontal="left"/>
    </xf>
    <xf numFmtId="0" fontId="6" fillId="3" borderId="156" xfId="0" applyFont="1" applyFill="1" applyBorder="1" applyAlignment="1">
      <alignment horizontal="left"/>
    </xf>
    <xf numFmtId="5" fontId="6" fillId="3" borderId="154" xfId="2" applyNumberFormat="1" applyFont="1" applyFill="1" applyBorder="1" applyAlignment="1">
      <alignment horizontal="left"/>
    </xf>
    <xf numFmtId="0" fontId="6" fillId="3" borderId="154" xfId="0" applyFont="1" applyFill="1" applyBorder="1" applyAlignment="1">
      <alignment horizontal="left"/>
    </xf>
    <xf numFmtId="0" fontId="6" fillId="3" borderId="72" xfId="0" applyFont="1" applyFill="1" applyBorder="1" applyAlignment="1">
      <alignment horizontal="left"/>
    </xf>
    <xf numFmtId="5" fontId="6" fillId="3" borderId="0" xfId="2" applyNumberFormat="1" applyFont="1" applyFill="1" applyBorder="1" applyAlignment="1">
      <alignment horizontal="left"/>
    </xf>
    <xf numFmtId="5" fontId="6" fillId="0" borderId="0" xfId="2" applyNumberFormat="1" applyFont="1" applyBorder="1" applyAlignment="1">
      <alignment horizontal="left"/>
    </xf>
    <xf numFmtId="5" fontId="7" fillId="3" borderId="122" xfId="2" applyNumberFormat="1" applyFont="1" applyFill="1" applyBorder="1" applyAlignment="1">
      <alignment horizontal="left"/>
    </xf>
    <xf numFmtId="9" fontId="6" fillId="3" borderId="154" xfId="3" applyFont="1" applyFill="1" applyBorder="1" applyAlignment="1">
      <alignment horizontal="left"/>
    </xf>
    <xf numFmtId="9" fontId="6" fillId="3" borderId="0" xfId="3" applyFont="1" applyFill="1" applyBorder="1" applyAlignment="1">
      <alignment horizontal="left"/>
    </xf>
    <xf numFmtId="0" fontId="17" fillId="54" borderId="156" xfId="4" applyFont="1" applyFill="1" applyBorder="1" applyAlignment="1">
      <alignment horizontal="left"/>
    </xf>
    <xf numFmtId="5" fontId="18" fillId="54" borderId="154" xfId="4" applyNumberFormat="1" applyFont="1" applyFill="1" applyBorder="1" applyAlignment="1">
      <alignment horizontal="left"/>
    </xf>
    <xf numFmtId="0" fontId="18" fillId="54" borderId="154" xfId="4" applyFont="1" applyFill="1" applyBorder="1" applyAlignment="1">
      <alignment horizontal="left"/>
    </xf>
    <xf numFmtId="0" fontId="18" fillId="54" borderId="157" xfId="4" applyFont="1" applyFill="1" applyBorder="1" applyAlignment="1">
      <alignment horizontal="left"/>
    </xf>
    <xf numFmtId="0" fontId="17" fillId="54" borderId="163" xfId="0" applyFont="1" applyFill="1" applyBorder="1" applyAlignment="1">
      <alignment horizontal="left"/>
    </xf>
    <xf numFmtId="0" fontId="17" fillId="54" borderId="158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169" fontId="6" fillId="3" borderId="157" xfId="3" applyNumberFormat="1" applyFont="1" applyFill="1" applyBorder="1" applyAlignment="1">
      <alignment horizontal="left"/>
    </xf>
    <xf numFmtId="169" fontId="6" fillId="3" borderId="164" xfId="3" applyNumberFormat="1" applyFont="1" applyFill="1" applyBorder="1" applyAlignment="1">
      <alignment horizontal="left"/>
    </xf>
    <xf numFmtId="0" fontId="7" fillId="3" borderId="163" xfId="0" applyFont="1" applyFill="1" applyBorder="1" applyAlignment="1">
      <alignment horizontal="left"/>
    </xf>
    <xf numFmtId="0" fontId="7" fillId="3" borderId="122" xfId="0" applyFont="1" applyFill="1" applyBorder="1" applyAlignment="1">
      <alignment horizontal="left"/>
    </xf>
    <xf numFmtId="0" fontId="7" fillId="3" borderId="158" xfId="0" applyFont="1" applyFill="1" applyBorder="1" applyAlignment="1">
      <alignment horizontal="left"/>
    </xf>
    <xf numFmtId="9" fontId="6" fillId="3" borderId="157" xfId="3" applyFont="1" applyFill="1" applyBorder="1" applyAlignment="1">
      <alignment horizontal="left"/>
    </xf>
    <xf numFmtId="9" fontId="6" fillId="3" borderId="164" xfId="3" applyFont="1" applyFill="1" applyBorder="1" applyAlignment="1">
      <alignment horizontal="left"/>
    </xf>
    <xf numFmtId="9" fontId="6" fillId="0" borderId="164" xfId="3" applyFont="1" applyBorder="1" applyAlignment="1">
      <alignment horizontal="left"/>
    </xf>
    <xf numFmtId="9" fontId="18" fillId="54" borderId="154" xfId="3" applyFont="1" applyFill="1" applyBorder="1" applyAlignment="1">
      <alignment horizontal="left"/>
    </xf>
    <xf numFmtId="9" fontId="17" fillId="54" borderId="122" xfId="3" applyFont="1" applyFill="1" applyBorder="1" applyAlignment="1">
      <alignment horizontal="left"/>
    </xf>
    <xf numFmtId="9" fontId="6" fillId="0" borderId="0" xfId="3" applyFont="1" applyBorder="1" applyAlignment="1">
      <alignment horizontal="left"/>
    </xf>
    <xf numFmtId="9" fontId="7" fillId="3" borderId="122" xfId="3" applyFont="1" applyFill="1" applyBorder="1" applyAlignment="1">
      <alignment horizontal="left"/>
    </xf>
    <xf numFmtId="9" fontId="22" fillId="3" borderId="154" xfId="3" applyFont="1" applyFill="1" applyBorder="1" applyAlignment="1">
      <alignment horizontal="left"/>
    </xf>
    <xf numFmtId="246" fontId="127" fillId="54" borderId="6" xfId="0" applyNumberFormat="1" applyFont="1" applyFill="1" applyBorder="1"/>
    <xf numFmtId="246" fontId="127" fillId="54" borderId="9" xfId="0" applyNumberFormat="1" applyFont="1" applyFill="1" applyBorder="1"/>
    <xf numFmtId="17" fontId="25" fillId="54" borderId="13" xfId="0" applyNumberFormat="1" applyFont="1" applyFill="1" applyBorder="1"/>
    <xf numFmtId="17" fontId="25" fillId="54" borderId="5" xfId="0" applyNumberFormat="1" applyFont="1" applyFill="1" applyBorder="1"/>
    <xf numFmtId="17" fontId="127" fillId="54" borderId="5" xfId="0" applyNumberFormat="1" applyFont="1" applyFill="1" applyBorder="1" applyAlignment="1">
      <alignment horizontal="center"/>
    </xf>
    <xf numFmtId="17" fontId="127" fillId="54" borderId="14" xfId="0" applyNumberFormat="1" applyFont="1" applyFill="1" applyBorder="1" applyAlignment="1">
      <alignment horizontal="center"/>
    </xf>
    <xf numFmtId="0" fontId="25" fillId="54" borderId="8" xfId="0" applyFont="1" applyFill="1" applyBorder="1"/>
    <xf numFmtId="0" fontId="25" fillId="54" borderId="6" xfId="0" applyFont="1" applyFill="1" applyBorder="1"/>
    <xf numFmtId="5" fontId="22" fillId="3" borderId="154" xfId="2" applyNumberFormat="1" applyFont="1" applyFill="1" applyBorder="1" applyAlignment="1">
      <alignment horizontal="left"/>
    </xf>
    <xf numFmtId="0" fontId="9" fillId="3" borderId="157" xfId="0" applyFont="1" applyFill="1" applyBorder="1" applyAlignment="1">
      <alignment horizontal="left" vertical="center" wrapText="1"/>
    </xf>
    <xf numFmtId="1" fontId="9" fillId="3" borderId="175" xfId="0" applyNumberFormat="1" applyFont="1" applyFill="1" applyBorder="1" applyAlignment="1">
      <alignment horizontal="left" vertical="center" wrapText="1"/>
    </xf>
    <xf numFmtId="9" fontId="9" fillId="3" borderId="175" xfId="0" applyNumberFormat="1" applyFont="1" applyFill="1" applyBorder="1" applyAlignment="1">
      <alignment horizontal="left" vertical="center" wrapText="1"/>
    </xf>
    <xf numFmtId="164" fontId="9" fillId="3" borderId="175" xfId="0" applyNumberFormat="1" applyFont="1" applyFill="1" applyBorder="1" applyAlignment="1">
      <alignment horizontal="left" vertical="center" wrapText="1"/>
    </xf>
    <xf numFmtId="3" fontId="9" fillId="3" borderId="175" xfId="0" applyNumberFormat="1" applyFont="1" applyFill="1" applyBorder="1" applyAlignment="1">
      <alignment horizontal="left" vertical="center" wrapText="1"/>
    </xf>
    <xf numFmtId="0" fontId="9" fillId="3" borderId="175" xfId="0" applyFont="1" applyFill="1" applyBorder="1" applyAlignment="1">
      <alignment horizontal="left" vertical="center" wrapText="1"/>
    </xf>
    <xf numFmtId="0" fontId="17" fillId="54" borderId="173" xfId="0" applyFont="1" applyFill="1" applyBorder="1" applyAlignment="1">
      <alignment vertical="center"/>
    </xf>
    <xf numFmtId="0" fontId="17" fillId="54" borderId="174" xfId="0" applyFont="1" applyFill="1" applyBorder="1" applyAlignment="1">
      <alignment vertical="center"/>
    </xf>
    <xf numFmtId="0" fontId="17" fillId="54" borderId="176" xfId="0" applyFont="1" applyFill="1" applyBorder="1" applyAlignment="1">
      <alignment vertical="center"/>
    </xf>
    <xf numFmtId="3" fontId="9" fillId="3" borderId="177" xfId="0" applyNumberFormat="1" applyFont="1" applyFill="1" applyBorder="1" applyAlignment="1">
      <alignment horizontal="left" vertical="center" wrapText="1"/>
    </xf>
    <xf numFmtId="3" fontId="11" fillId="45" borderId="150" xfId="3" applyNumberFormat="1" applyFont="1" applyFill="1" applyBorder="1" applyAlignment="1">
      <alignment horizontal="center"/>
    </xf>
    <xf numFmtId="0" fontId="127" fillId="54" borderId="150" xfId="0" applyFont="1" applyFill="1" applyBorder="1" applyAlignment="1">
      <alignment horizontal="left"/>
    </xf>
    <xf numFmtId="0" fontId="127" fillId="54" borderId="150" xfId="0" applyFont="1" applyFill="1" applyBorder="1" applyAlignment="1">
      <alignment horizontal="center"/>
    </xf>
    <xf numFmtId="6" fontId="127" fillId="54" borderId="150" xfId="3" applyNumberFormat="1" applyFont="1" applyFill="1" applyBorder="1" applyAlignment="1">
      <alignment horizontal="center"/>
    </xf>
    <xf numFmtId="188" fontId="127" fillId="54" borderId="150" xfId="3" applyNumberFormat="1" applyFont="1" applyFill="1" applyBorder="1" applyAlignment="1">
      <alignment horizontal="center"/>
    </xf>
    <xf numFmtId="9" fontId="127" fillId="54" borderId="158" xfId="3" applyFont="1" applyFill="1" applyBorder="1" applyAlignment="1">
      <alignment horizontal="center"/>
    </xf>
    <xf numFmtId="17" fontId="11" fillId="45" borderId="158" xfId="3" applyNumberFormat="1" applyFont="1" applyFill="1" applyBorder="1" applyAlignment="1">
      <alignment horizontal="center"/>
    </xf>
    <xf numFmtId="170" fontId="19" fillId="3" borderId="160" xfId="2" applyNumberFormat="1" applyFont="1" applyFill="1" applyBorder="1" applyAlignment="1">
      <alignment horizontal="center"/>
    </xf>
    <xf numFmtId="3" fontId="16" fillId="3" borderId="154" xfId="0" applyNumberFormat="1" applyFont="1" applyFill="1" applyBorder="1" applyAlignment="1">
      <alignment horizontal="center"/>
    </xf>
    <xf numFmtId="0" fontId="16" fillId="0" borderId="160" xfId="0" applyFont="1" applyBorder="1"/>
    <xf numFmtId="0" fontId="127" fillId="54" borderId="163" xfId="0" applyFont="1" applyFill="1" applyBorder="1" applyAlignment="1">
      <alignment horizontal="left"/>
    </xf>
    <xf numFmtId="0" fontId="11" fillId="45" borderId="163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164" fontId="13" fillId="3" borderId="0" xfId="0" applyNumberFormat="1" applyFont="1" applyFill="1" applyAlignment="1">
      <alignment horizontal="center"/>
    </xf>
    <xf numFmtId="253" fontId="13" fillId="3" borderId="164" xfId="0" applyNumberFormat="1" applyFont="1" applyFill="1" applyBorder="1" applyAlignment="1">
      <alignment horizontal="center"/>
    </xf>
    <xf numFmtId="0" fontId="11" fillId="3" borderId="163" xfId="0" applyFont="1" applyFill="1" applyBorder="1" applyAlignment="1">
      <alignment horizontal="left"/>
    </xf>
    <xf numFmtId="10" fontId="11" fillId="3" borderId="158" xfId="3" applyNumberFormat="1" applyFont="1" applyFill="1" applyBorder="1" applyAlignment="1">
      <alignment horizontal="center"/>
    </xf>
    <xf numFmtId="0" fontId="146" fillId="0" borderId="152" xfId="15612" applyFont="1" applyBorder="1" applyAlignment="1">
      <alignment horizontal="center" vertical="center"/>
    </xf>
    <xf numFmtId="258" fontId="146" fillId="0" borderId="152" xfId="15612" applyNumberFormat="1" applyFont="1" applyBorder="1" applyAlignment="1">
      <alignment horizontal="center" vertical="center"/>
    </xf>
    <xf numFmtId="0" fontId="9" fillId="0" borderId="152" xfId="15612" applyFont="1" applyBorder="1"/>
    <xf numFmtId="256" fontId="146" fillId="0" borderId="152" xfId="15612" applyNumberFormat="1" applyFont="1" applyBorder="1" applyAlignment="1">
      <alignment horizontal="right" vertical="center"/>
    </xf>
    <xf numFmtId="256" fontId="146" fillId="0" borderId="152" xfId="15612" applyNumberFormat="1" applyFont="1" applyBorder="1" applyAlignment="1">
      <alignment horizontal="center" vertical="center"/>
    </xf>
    <xf numFmtId="257" fontId="146" fillId="0" borderId="152" xfId="15612" applyNumberFormat="1" applyFont="1" applyBorder="1" applyAlignment="1">
      <alignment horizontal="center" vertical="center"/>
    </xf>
    <xf numFmtId="0" fontId="146" fillId="0" borderId="152" xfId="15612" applyFont="1" applyBorder="1" applyAlignment="1">
      <alignment vertical="center"/>
    </xf>
    <xf numFmtId="258" fontId="146" fillId="0" borderId="152" xfId="15612" applyNumberFormat="1" applyFont="1" applyBorder="1" applyAlignment="1">
      <alignment vertical="center"/>
    </xf>
    <xf numFmtId="257" fontId="146" fillId="0" borderId="152" xfId="15612" applyNumberFormat="1" applyFont="1" applyBorder="1" applyAlignment="1">
      <alignment vertical="center"/>
    </xf>
    <xf numFmtId="256" fontId="146" fillId="0" borderId="152" xfId="15612" applyNumberFormat="1" applyFont="1" applyBorder="1" applyAlignment="1">
      <alignment vertical="center"/>
    </xf>
    <xf numFmtId="3" fontId="146" fillId="0" borderId="152" xfId="15612" applyNumberFormat="1" applyFont="1" applyBorder="1" applyAlignment="1">
      <alignment horizontal="center" vertical="center"/>
    </xf>
    <xf numFmtId="0" fontId="147" fillId="54" borderId="123" xfId="15612" applyFont="1" applyFill="1" applyBorder="1" applyAlignment="1">
      <alignment vertical="center"/>
    </xf>
    <xf numFmtId="0" fontId="147" fillId="54" borderId="167" xfId="15612" applyFont="1" applyFill="1" applyBorder="1" applyAlignment="1">
      <alignment horizontal="center" vertical="center"/>
    </xf>
    <xf numFmtId="0" fontId="18" fillId="54" borderId="152" xfId="15612" applyFont="1" applyFill="1" applyBorder="1"/>
    <xf numFmtId="0" fontId="147" fillId="54" borderId="152" xfId="15612" applyFont="1" applyFill="1" applyBorder="1" applyAlignment="1">
      <alignment horizontal="center" vertical="center"/>
    </xf>
    <xf numFmtId="14" fontId="9" fillId="0" borderId="152" xfId="15612" applyNumberFormat="1" applyFont="1" applyBorder="1"/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left"/>
    </xf>
    <xf numFmtId="0" fontId="127" fillId="54" borderId="156" xfId="0" applyFont="1" applyFill="1" applyBorder="1" applyAlignment="1">
      <alignment horizontal="left"/>
    </xf>
    <xf numFmtId="0" fontId="25" fillId="54" borderId="154" xfId="0" applyFont="1" applyFill="1" applyBorder="1"/>
    <xf numFmtId="3" fontId="25" fillId="54" borderId="154" xfId="0" applyNumberFormat="1" applyFont="1" applyFill="1" applyBorder="1"/>
    <xf numFmtId="0" fontId="25" fillId="54" borderId="154" xfId="0" applyFont="1" applyFill="1" applyBorder="1" applyAlignment="1">
      <alignment horizontal="left"/>
    </xf>
    <xf numFmtId="0" fontId="25" fillId="54" borderId="122" xfId="0" applyFont="1" applyFill="1" applyBorder="1" applyAlignment="1">
      <alignment horizontal="left"/>
    </xf>
    <xf numFmtId="0" fontId="25" fillId="54" borderId="157" xfId="0" applyFont="1" applyFill="1" applyBorder="1" applyAlignment="1">
      <alignment horizontal="left"/>
    </xf>
    <xf numFmtId="0" fontId="19" fillId="0" borderId="163" xfId="0" applyFont="1" applyBorder="1" applyAlignment="1">
      <alignment horizontal="left"/>
    </xf>
    <xf numFmtId="3" fontId="19" fillId="0" borderId="166" xfId="1" applyNumberFormat="1" applyFont="1" applyBorder="1" applyAlignment="1">
      <alignment horizontal="left"/>
    </xf>
    <xf numFmtId="0" fontId="19" fillId="0" borderId="122" xfId="0" applyFont="1" applyBorder="1" applyAlignment="1">
      <alignment horizontal="left"/>
    </xf>
    <xf numFmtId="0" fontId="19" fillId="0" borderId="122" xfId="0" applyFont="1" applyBorder="1"/>
    <xf numFmtId="0" fontId="19" fillId="0" borderId="158" xfId="0" applyFont="1" applyBorder="1" applyAlignment="1">
      <alignment horizontal="left"/>
    </xf>
    <xf numFmtId="0" fontId="16" fillId="0" borderId="72" xfId="0" applyFont="1" applyBorder="1" applyAlignment="1">
      <alignment horizontal="left"/>
    </xf>
    <xf numFmtId="3" fontId="16" fillId="0" borderId="4" xfId="1" applyNumberFormat="1" applyFont="1" applyBorder="1" applyAlignment="1">
      <alignment horizontal="left"/>
    </xf>
    <xf numFmtId="3" fontId="16" fillId="0" borderId="0" xfId="1" applyNumberFormat="1" applyFont="1" applyBorder="1" applyAlignment="1">
      <alignment horizontal="left"/>
    </xf>
    <xf numFmtId="169" fontId="16" fillId="0" borderId="0" xfId="3" applyNumberFormat="1" applyFont="1" applyBorder="1" applyAlignment="1">
      <alignment horizontal="left"/>
    </xf>
    <xf numFmtId="9" fontId="16" fillId="0" borderId="0" xfId="3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170" fontId="16" fillId="0" borderId="164" xfId="0" applyNumberFormat="1" applyFont="1" applyBorder="1" applyAlignment="1">
      <alignment horizontal="left"/>
    </xf>
    <xf numFmtId="3" fontId="19" fillId="0" borderId="166" xfId="0" applyNumberFormat="1" applyFont="1" applyBorder="1" applyAlignment="1">
      <alignment horizontal="left"/>
    </xf>
    <xf numFmtId="3" fontId="19" fillId="0" borderId="122" xfId="0" applyNumberFormat="1" applyFont="1" applyBorder="1" applyAlignment="1">
      <alignment horizontal="left"/>
    </xf>
    <xf numFmtId="169" fontId="19" fillId="0" borderId="122" xfId="3" applyNumberFormat="1" applyFont="1" applyBorder="1" applyAlignment="1">
      <alignment horizontal="left"/>
    </xf>
    <xf numFmtId="3" fontId="19" fillId="0" borderId="122" xfId="1" applyNumberFormat="1" applyFont="1" applyBorder="1" applyAlignment="1">
      <alignment horizontal="left"/>
    </xf>
    <xf numFmtId="3" fontId="19" fillId="0" borderId="122" xfId="0" applyNumberFormat="1" applyFont="1" applyBorder="1"/>
    <xf numFmtId="9" fontId="19" fillId="0" borderId="122" xfId="3" applyFont="1" applyBorder="1" applyAlignment="1">
      <alignment horizontal="left"/>
    </xf>
    <xf numFmtId="164" fontId="19" fillId="0" borderId="122" xfId="0" applyNumberFormat="1" applyFont="1" applyBorder="1" applyAlignment="1">
      <alignment horizontal="left"/>
    </xf>
    <xf numFmtId="170" fontId="19" fillId="0" borderId="158" xfId="0" applyNumberFormat="1" applyFont="1" applyBorder="1" applyAlignment="1">
      <alignment horizontal="left"/>
    </xf>
    <xf numFmtId="3" fontId="25" fillId="54" borderId="154" xfId="0" applyNumberFormat="1" applyFont="1" applyFill="1" applyBorder="1" applyAlignment="1">
      <alignment horizontal="left"/>
    </xf>
    <xf numFmtId="0" fontId="19" fillId="0" borderId="72" xfId="0" applyFont="1" applyBorder="1" applyAlignment="1">
      <alignment horizontal="left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19" fillId="0" borderId="164" xfId="0" applyFont="1" applyBorder="1" applyAlignment="1">
      <alignment horizontal="left"/>
    </xf>
    <xf numFmtId="0" fontId="19" fillId="0" borderId="85" xfId="0" applyFont="1" applyBorder="1" applyAlignment="1">
      <alignment horizontal="left"/>
    </xf>
    <xf numFmtId="0" fontId="19" fillId="0" borderId="160" xfId="0" applyFont="1" applyBorder="1" applyAlignment="1">
      <alignment horizontal="left"/>
    </xf>
    <xf numFmtId="3" fontId="19" fillId="0" borderId="160" xfId="0" applyNumberFormat="1" applyFont="1" applyBorder="1" applyAlignment="1">
      <alignment horizontal="left"/>
    </xf>
    <xf numFmtId="0" fontId="19" fillId="0" borderId="159" xfId="0" applyFont="1" applyBorder="1" applyAlignment="1">
      <alignment horizontal="left"/>
    </xf>
    <xf numFmtId="176" fontId="16" fillId="0" borderId="0" xfId="1" applyNumberFormat="1" applyFont="1" applyBorder="1" applyAlignment="1">
      <alignment horizontal="left"/>
    </xf>
    <xf numFmtId="170" fontId="16" fillId="0" borderId="0" xfId="0" applyNumberFormat="1" applyFont="1" applyAlignment="1">
      <alignment horizontal="left"/>
    </xf>
    <xf numFmtId="44" fontId="16" fillId="0" borderId="0" xfId="2" applyFont="1" applyAlignment="1">
      <alignment horizontal="left"/>
    </xf>
    <xf numFmtId="176" fontId="19" fillId="0" borderId="122" xfId="1" applyNumberFormat="1" applyFont="1" applyBorder="1" applyAlignment="1">
      <alignment horizontal="left"/>
    </xf>
    <xf numFmtId="170" fontId="19" fillId="0" borderId="122" xfId="0" applyNumberFormat="1" applyFont="1" applyBorder="1" applyAlignment="1">
      <alignment horizontal="left"/>
    </xf>
    <xf numFmtId="1" fontId="19" fillId="0" borderId="122" xfId="0" applyNumberFormat="1" applyFont="1" applyBorder="1" applyAlignment="1">
      <alignment horizontal="left"/>
    </xf>
    <xf numFmtId="9" fontId="19" fillId="0" borderId="160" xfId="3" applyFont="1" applyBorder="1" applyAlignment="1">
      <alignment horizontal="left"/>
    </xf>
    <xf numFmtId="0" fontId="13" fillId="7" borderId="0" xfId="15614" applyFont="1" applyFill="1"/>
    <xf numFmtId="0" fontId="13" fillId="7" borderId="11" xfId="15614" applyFont="1" applyFill="1" applyBorder="1"/>
    <xf numFmtId="0" fontId="16" fillId="7" borderId="0" xfId="15539" applyFont="1" applyFill="1"/>
    <xf numFmtId="0" fontId="19" fillId="7" borderId="0" xfId="15539" applyFont="1" applyFill="1"/>
    <xf numFmtId="0" fontId="13" fillId="7" borderId="6" xfId="15614" applyFont="1" applyFill="1" applyBorder="1"/>
    <xf numFmtId="0" fontId="13" fillId="7" borderId="9" xfId="15614" applyFont="1" applyFill="1" applyBorder="1"/>
    <xf numFmtId="0" fontId="13" fillId="7" borderId="10" xfId="15614" applyFont="1" applyFill="1" applyBorder="1"/>
    <xf numFmtId="0" fontId="6" fillId="7" borderId="0" xfId="640" applyFont="1" applyFill="1"/>
    <xf numFmtId="0" fontId="13" fillId="7" borderId="0" xfId="15615" applyFont="1" applyFill="1"/>
    <xf numFmtId="0" fontId="127" fillId="54" borderId="0" xfId="0" applyFont="1" applyFill="1" applyAlignment="1">
      <alignment horizontal="center"/>
    </xf>
    <xf numFmtId="6" fontId="127" fillId="54" borderId="0" xfId="3" applyNumberFormat="1" applyFont="1" applyFill="1" applyBorder="1" applyAlignment="1">
      <alignment horizontal="center"/>
    </xf>
    <xf numFmtId="37" fontId="127" fillId="54" borderId="0" xfId="0" applyNumberFormat="1" applyFont="1" applyFill="1" applyAlignment="1">
      <alignment horizontal="center"/>
    </xf>
    <xf numFmtId="188" fontId="127" fillId="54" borderId="0" xfId="3" applyNumberFormat="1" applyFont="1" applyFill="1" applyBorder="1" applyAlignment="1">
      <alignment horizontal="center"/>
    </xf>
    <xf numFmtId="9" fontId="127" fillId="54" borderId="0" xfId="3" applyFont="1" applyFill="1" applyBorder="1" applyAlignment="1">
      <alignment horizontal="center"/>
    </xf>
    <xf numFmtId="1" fontId="145" fillId="3" borderId="175" xfId="15616" applyNumberFormat="1" applyFill="1" applyBorder="1" applyAlignment="1">
      <alignment horizontal="left" vertical="center" wrapText="1"/>
    </xf>
    <xf numFmtId="10" fontId="16" fillId="0" borderId="0" xfId="3" applyNumberFormat="1" applyFont="1"/>
    <xf numFmtId="169" fontId="6" fillId="0" borderId="0" xfId="3" applyNumberFormat="1" applyFont="1"/>
    <xf numFmtId="14" fontId="16" fillId="0" borderId="0" xfId="0" applyNumberFormat="1" applyFont="1" applyAlignment="1">
      <alignment horizontal="left"/>
    </xf>
    <xf numFmtId="164" fontId="16" fillId="0" borderId="0" xfId="0" applyNumberFormat="1" applyFont="1"/>
    <xf numFmtId="170" fontId="16" fillId="0" borderId="0" xfId="0" applyNumberFormat="1" applyFont="1"/>
    <xf numFmtId="7" fontId="16" fillId="0" borderId="0" xfId="0" applyNumberFormat="1" applyFont="1"/>
    <xf numFmtId="8" fontId="6" fillId="0" borderId="0" xfId="4" applyNumberFormat="1" applyFont="1"/>
    <xf numFmtId="0" fontId="15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156" fillId="0" borderId="72" xfId="15535" applyFont="1" applyBorder="1" applyAlignment="1">
      <alignment horizontal="left"/>
    </xf>
    <xf numFmtId="164" fontId="156" fillId="0" borderId="164" xfId="2" applyNumberFormat="1" applyFont="1" applyBorder="1" applyAlignment="1">
      <alignment horizontal="left"/>
    </xf>
    <xf numFmtId="0" fontId="156" fillId="0" borderId="72" xfId="0" applyFont="1" applyBorder="1" applyAlignment="1">
      <alignment horizontal="left"/>
    </xf>
    <xf numFmtId="0" fontId="156" fillId="0" borderId="164" xfId="0" applyFont="1" applyBorder="1" applyAlignment="1">
      <alignment horizontal="left"/>
    </xf>
    <xf numFmtId="0" fontId="156" fillId="0" borderId="72" xfId="0" applyFont="1" applyBorder="1"/>
    <xf numFmtId="164" fontId="156" fillId="0" borderId="164" xfId="0" applyNumberFormat="1" applyFont="1" applyBorder="1" applyAlignment="1">
      <alignment horizontal="right"/>
    </xf>
    <xf numFmtId="169" fontId="156" fillId="0" borderId="164" xfId="3" applyNumberFormat="1" applyFont="1" applyBorder="1" applyAlignment="1">
      <alignment horizontal="right"/>
    </xf>
    <xf numFmtId="164" fontId="156" fillId="0" borderId="164" xfId="3" applyNumberFormat="1" applyFont="1" applyBorder="1" applyAlignment="1">
      <alignment horizontal="right"/>
    </xf>
    <xf numFmtId="0" fontId="156" fillId="0" borderId="85" xfId="0" applyFont="1" applyBorder="1"/>
    <xf numFmtId="169" fontId="156" fillId="0" borderId="159" xfId="3" applyNumberFormat="1" applyFont="1" applyBorder="1" applyAlignment="1">
      <alignment horizontal="right"/>
    </xf>
    <xf numFmtId="0" fontId="154" fillId="54" borderId="163" xfId="0" applyFont="1" applyFill="1" applyBorder="1" applyAlignment="1">
      <alignment horizontal="left"/>
    </xf>
    <xf numFmtId="0" fontId="155" fillId="54" borderId="158" xfId="0" applyFont="1" applyFill="1" applyBorder="1" applyAlignment="1">
      <alignment horizontal="left"/>
    </xf>
    <xf numFmtId="0" fontId="154" fillId="54" borderId="163" xfId="0" applyFont="1" applyFill="1" applyBorder="1"/>
    <xf numFmtId="0" fontId="155" fillId="54" borderId="158" xfId="0" applyFont="1" applyFill="1" applyBorder="1" applyAlignment="1">
      <alignment horizontal="right"/>
    </xf>
    <xf numFmtId="167" fontId="16" fillId="3" borderId="0" xfId="0" applyNumberFormat="1" applyFont="1" applyFill="1"/>
    <xf numFmtId="164" fontId="16" fillId="3" borderId="0" xfId="0" applyNumberFormat="1" applyFont="1" applyFill="1"/>
    <xf numFmtId="0" fontId="19" fillId="45" borderId="8" xfId="0" applyFont="1" applyFill="1" applyBorder="1"/>
    <xf numFmtId="0" fontId="19" fillId="45" borderId="6" xfId="0" applyFont="1" applyFill="1" applyBorder="1"/>
    <xf numFmtId="0" fontId="25" fillId="54" borderId="156" xfId="0" applyFont="1" applyFill="1" applyBorder="1"/>
    <xf numFmtId="0" fontId="25" fillId="54" borderId="157" xfId="0" applyFont="1" applyFill="1" applyBorder="1"/>
    <xf numFmtId="0" fontId="16" fillId="3" borderId="164" xfId="0" applyFont="1" applyFill="1" applyBorder="1"/>
    <xf numFmtId="0" fontId="19" fillId="3" borderId="163" xfId="0" applyFont="1" applyFill="1" applyBorder="1"/>
    <xf numFmtId="167" fontId="19" fillId="3" borderId="150" xfId="0" applyNumberFormat="1" applyFont="1" applyFill="1" applyBorder="1"/>
    <xf numFmtId="164" fontId="19" fillId="3" borderId="150" xfId="0" applyNumberFormat="1" applyFont="1" applyFill="1" applyBorder="1"/>
    <xf numFmtId="169" fontId="16" fillId="3" borderId="164" xfId="3" applyNumberFormat="1" applyFont="1" applyFill="1" applyBorder="1"/>
    <xf numFmtId="169" fontId="19" fillId="3" borderId="158" xfId="3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/>
    </xf>
    <xf numFmtId="0" fontId="16" fillId="3" borderId="0" xfId="0" applyFont="1" applyFill="1" applyAlignment="1">
      <alignment horizontal="left"/>
    </xf>
    <xf numFmtId="0" fontId="0" fillId="0" borderId="179" xfId="0" applyBorder="1" applyAlignment="1">
      <alignment horizontal="left" vertical="top" wrapText="1"/>
    </xf>
    <xf numFmtId="0" fontId="151" fillId="54" borderId="0" xfId="0" applyFont="1" applyFill="1" applyAlignment="1">
      <alignment horizontal="left"/>
    </xf>
    <xf numFmtId="0" fontId="149" fillId="54" borderId="0" xfId="0" applyFont="1" applyFill="1" applyAlignment="1">
      <alignment horizontal="left"/>
    </xf>
    <xf numFmtId="0" fontId="150" fillId="0" borderId="178" xfId="0" applyFont="1" applyBorder="1" applyAlignment="1">
      <alignment horizontal="left"/>
    </xf>
    <xf numFmtId="0" fontId="150" fillId="0" borderId="0" xfId="0" applyFont="1" applyAlignment="1">
      <alignment horizontal="left"/>
    </xf>
    <xf numFmtId="0" fontId="19" fillId="3" borderId="0" xfId="0" applyFont="1" applyFill="1" applyAlignment="1">
      <alignment horizontal="left"/>
    </xf>
    <xf numFmtId="0" fontId="18" fillId="54" borderId="6" xfId="0" applyFont="1" applyFill="1" applyBorder="1"/>
    <xf numFmtId="246" fontId="17" fillId="54" borderId="6" xfId="0" applyNumberFormat="1" applyFont="1" applyFill="1" applyBorder="1"/>
    <xf numFmtId="17" fontId="18" fillId="54" borderId="5" xfId="0" applyNumberFormat="1" applyFont="1" applyFill="1" applyBorder="1"/>
    <xf numFmtId="17" fontId="157" fillId="54" borderId="5" xfId="0" applyNumberFormat="1" applyFont="1" applyFill="1" applyBorder="1" applyAlignment="1">
      <alignment horizontal="right"/>
    </xf>
    <xf numFmtId="17" fontId="17" fillId="54" borderId="5" xfId="0" applyNumberFormat="1" applyFont="1" applyFill="1" applyBorder="1" applyAlignment="1">
      <alignment horizontal="center"/>
    </xf>
    <xf numFmtId="0" fontId="158" fillId="3" borderId="6" xfId="0" applyFont="1" applyFill="1" applyBorder="1" applyAlignment="1">
      <alignment horizontal="center"/>
    </xf>
    <xf numFmtId="0" fontId="158" fillId="3" borderId="6" xfId="0" applyFont="1" applyFill="1" applyBorder="1" applyAlignment="1">
      <alignment horizontal="right"/>
    </xf>
    <xf numFmtId="0" fontId="9" fillId="3" borderId="6" xfId="0" applyFont="1" applyFill="1" applyBorder="1"/>
    <xf numFmtId="0" fontId="6" fillId="3" borderId="0" xfId="0" applyFont="1" applyFill="1"/>
    <xf numFmtId="167" fontId="6" fillId="3" borderId="0" xfId="0" applyNumberFormat="1" applyFont="1" applyFill="1"/>
    <xf numFmtId="167" fontId="9" fillId="3" borderId="151" xfId="2" applyNumberFormat="1" applyFont="1" applyFill="1" applyBorder="1" applyAlignment="1"/>
    <xf numFmtId="0" fontId="7" fillId="3" borderId="0" xfId="0" applyFont="1" applyFill="1"/>
    <xf numFmtId="167" fontId="7" fillId="3" borderId="0" xfId="2" applyNumberFormat="1" applyFont="1" applyFill="1" applyBorder="1" applyAlignment="1">
      <alignment horizontal="right"/>
    </xf>
    <xf numFmtId="167" fontId="7" fillId="3" borderId="0" xfId="0" applyNumberFormat="1" applyFont="1" applyFill="1"/>
    <xf numFmtId="44" fontId="6" fillId="3" borderId="0" xfId="0" applyNumberFormat="1" applyFont="1" applyFill="1" applyAlignment="1">
      <alignment horizontal="right"/>
    </xf>
    <xf numFmtId="0" fontId="158" fillId="3" borderId="0" xfId="0" applyFont="1" applyFill="1" applyAlignment="1">
      <alignment horizontal="center"/>
    </xf>
    <xf numFmtId="0" fontId="158" fillId="3" borderId="0" xfId="0" applyFont="1" applyFill="1" applyAlignment="1">
      <alignment horizontal="right"/>
    </xf>
    <xf numFmtId="17" fontId="17" fillId="3" borderId="0" xfId="0" applyNumberFormat="1" applyFont="1" applyFill="1"/>
    <xf numFmtId="37" fontId="6" fillId="3" borderId="0" xfId="0" applyNumberFormat="1" applyFont="1" applyFill="1" applyAlignment="1">
      <alignment horizontal="center"/>
    </xf>
    <xf numFmtId="167" fontId="6" fillId="3" borderId="0" xfId="0" applyNumberFormat="1" applyFont="1" applyFill="1" applyAlignment="1">
      <alignment horizontal="center"/>
    </xf>
    <xf numFmtId="0" fontId="9" fillId="3" borderId="5" xfId="0" applyFont="1" applyFill="1" applyBorder="1"/>
    <xf numFmtId="0" fontId="14" fillId="45" borderId="28" xfId="0" applyFont="1" applyFill="1" applyBorder="1"/>
    <xf numFmtId="167" fontId="14" fillId="45" borderId="153" xfId="0" applyNumberFormat="1" applyFont="1" applyFill="1" applyBorder="1"/>
    <xf numFmtId="167" fontId="14" fillId="45" borderId="28" xfId="0" applyNumberFormat="1" applyFont="1" applyFill="1" applyBorder="1"/>
    <xf numFmtId="260" fontId="9" fillId="3" borderId="0" xfId="0" applyNumberFormat="1" applyFont="1" applyFill="1"/>
    <xf numFmtId="49" fontId="160" fillId="3" borderId="171" xfId="15613" applyNumberFormat="1" applyFont="1" applyFill="1" applyBorder="1" applyAlignment="1">
      <alignment vertical="center" wrapText="1" shrinkToFit="1" readingOrder="1"/>
    </xf>
    <xf numFmtId="164" fontId="160" fillId="3" borderId="152" xfId="15613" applyNumberFormat="1" applyFont="1" applyFill="1" applyBorder="1" applyAlignment="1">
      <alignment horizontal="center" vertical="center" wrapText="1" shrinkToFit="1" readingOrder="1"/>
    </xf>
    <xf numFmtId="164" fontId="160" fillId="3" borderId="152" xfId="15613" applyNumberFormat="1" applyFont="1" applyFill="1" applyBorder="1" applyAlignment="1">
      <alignment horizontal="left" vertical="center" shrinkToFit="1" readingOrder="1"/>
    </xf>
    <xf numFmtId="49" fontId="160" fillId="3" borderId="170" xfId="15613" applyNumberFormat="1" applyFont="1" applyFill="1" applyBorder="1" applyAlignment="1">
      <alignment vertical="center" wrapText="1" shrinkToFit="1" readingOrder="1"/>
    </xf>
    <xf numFmtId="164" fontId="160" fillId="3" borderId="123" xfId="15613" applyNumberFormat="1" applyFont="1" applyFill="1" applyBorder="1" applyAlignment="1">
      <alignment horizontal="center" vertical="center" wrapText="1" shrinkToFit="1" readingOrder="1"/>
    </xf>
    <xf numFmtId="164" fontId="160" fillId="3" borderId="123" xfId="15613" applyNumberFormat="1" applyFont="1" applyFill="1" applyBorder="1" applyAlignment="1">
      <alignment horizontal="left" vertical="center" shrinkToFit="1" readingOrder="1"/>
    </xf>
    <xf numFmtId="49" fontId="160" fillId="3" borderId="172" xfId="15613" applyNumberFormat="1" applyFont="1" applyFill="1" applyBorder="1" applyAlignment="1">
      <alignment vertical="center" wrapText="1" shrinkToFit="1" readingOrder="1"/>
    </xf>
    <xf numFmtId="164" fontId="160" fillId="3" borderId="167" xfId="15613" applyNumberFormat="1" applyFont="1" applyFill="1" applyBorder="1" applyAlignment="1">
      <alignment horizontal="center" vertical="center" wrapText="1" shrinkToFit="1" readingOrder="1"/>
    </xf>
    <xf numFmtId="164" fontId="160" fillId="3" borderId="167" xfId="15613" applyNumberFormat="1" applyFont="1" applyFill="1" applyBorder="1" applyAlignment="1">
      <alignment horizontal="left" vertical="center" shrinkToFit="1" readingOrder="1"/>
    </xf>
    <xf numFmtId="0" fontId="17" fillId="54" borderId="169" xfId="15613" applyFont="1" applyFill="1" applyBorder="1" applyAlignment="1">
      <alignment horizontal="center" vertical="center" wrapText="1" shrinkToFit="1" readingOrder="1"/>
    </xf>
    <xf numFmtId="4" fontId="17" fillId="54" borderId="168" xfId="15613" applyNumberFormat="1" applyFont="1" applyFill="1" applyBorder="1" applyAlignment="1">
      <alignment horizontal="center" vertical="center" wrapText="1" shrinkToFit="1" readingOrder="1"/>
    </xf>
    <xf numFmtId="4" fontId="17" fillId="54" borderId="168" xfId="15613" applyNumberFormat="1" applyFont="1" applyFill="1" applyBorder="1" applyAlignment="1">
      <alignment horizontal="left" vertical="center" shrinkToFit="1" readingOrder="1"/>
    </xf>
    <xf numFmtId="0" fontId="18" fillId="54" borderId="0" xfId="0" applyFont="1" applyFill="1"/>
    <xf numFmtId="49" fontId="159" fillId="3" borderId="169" xfId="15613" applyNumberFormat="1" applyFont="1" applyFill="1" applyBorder="1" applyAlignment="1">
      <alignment horizontal="left" vertical="top" wrapText="1" shrinkToFit="1" readingOrder="1"/>
    </xf>
    <xf numFmtId="164" fontId="159" fillId="3" borderId="168" xfId="15613" applyNumberFormat="1" applyFont="1" applyFill="1" applyBorder="1" applyAlignment="1">
      <alignment horizontal="center" vertical="top" wrapText="1" shrinkToFit="1" readingOrder="1"/>
    </xf>
    <xf numFmtId="164" fontId="159" fillId="3" borderId="168" xfId="15613" applyNumberFormat="1" applyFont="1" applyFill="1" applyBorder="1" applyAlignment="1">
      <alignment horizontal="left" vertical="top" shrinkToFit="1" readingOrder="1"/>
    </xf>
    <xf numFmtId="0" fontId="153" fillId="0" borderId="0" xfId="0" applyFont="1" applyAlignment="1">
      <alignment vertical="center"/>
    </xf>
    <xf numFmtId="0" fontId="152" fillId="0" borderId="0" xfId="0" applyFont="1" applyAlignment="1">
      <alignment horizontal="left" vertical="center" indent="1"/>
    </xf>
    <xf numFmtId="0" fontId="161" fillId="0" borderId="0" xfId="0" applyFont="1" applyAlignment="1">
      <alignment horizontal="left" vertical="center" wrapText="1"/>
    </xf>
    <xf numFmtId="0" fontId="162" fillId="0" borderId="0" xfId="0" applyFont="1" applyAlignment="1">
      <alignment horizontal="left" vertical="center" wrapText="1" indent="1"/>
    </xf>
    <xf numFmtId="1" fontId="17" fillId="54" borderId="154" xfId="1" applyNumberFormat="1" applyFont="1" applyFill="1" applyBorder="1" applyAlignment="1">
      <alignment horizontal="center" vertical="top" wrapText="1"/>
    </xf>
    <xf numFmtId="5" fontId="7" fillId="0" borderId="150" xfId="4" applyNumberFormat="1" applyFont="1" applyBorder="1" applyAlignment="1">
      <alignment horizontal="center"/>
    </xf>
    <xf numFmtId="5" fontId="6" fillId="0" borderId="180" xfId="4" applyNumberFormat="1" applyFont="1" applyBorder="1" applyAlignment="1">
      <alignment horizontal="center"/>
    </xf>
    <xf numFmtId="37" fontId="6" fillId="0" borderId="180" xfId="4" applyNumberFormat="1" applyFont="1" applyBorder="1" applyAlignment="1">
      <alignment horizontal="right"/>
    </xf>
    <xf numFmtId="171" fontId="7" fillId="0" borderId="0" xfId="4" applyNumberFormat="1" applyFont="1" applyAlignment="1">
      <alignment horizontal="center"/>
    </xf>
    <xf numFmtId="171" fontId="7" fillId="0" borderId="180" xfId="4" applyNumberFormat="1" applyFont="1" applyBorder="1" applyAlignment="1">
      <alignment horizontal="center"/>
    </xf>
    <xf numFmtId="180" fontId="9" fillId="0" borderId="0" xfId="0" applyNumberFormat="1" applyFont="1"/>
    <xf numFmtId="9" fontId="7" fillId="0" borderId="0" xfId="3" applyFont="1" applyBorder="1" applyAlignment="1">
      <alignment horizontal="center"/>
    </xf>
    <xf numFmtId="261" fontId="7" fillId="0" borderId="0" xfId="1" applyNumberFormat="1" applyFont="1" applyBorder="1" applyAlignment="1">
      <alignment horizontal="center"/>
    </xf>
    <xf numFmtId="261" fontId="7" fillId="0" borderId="180" xfId="1" applyNumberFormat="1" applyFont="1" applyBorder="1" applyAlignment="1">
      <alignment horizontal="center"/>
    </xf>
    <xf numFmtId="179" fontId="17" fillId="54" borderId="181" xfId="4" applyNumberFormat="1" applyFont="1" applyFill="1" applyBorder="1" applyAlignment="1">
      <alignment horizontal="center"/>
    </xf>
    <xf numFmtId="0" fontId="6" fillId="0" borderId="180" xfId="4" applyFont="1" applyBorder="1"/>
    <xf numFmtId="5" fontId="6" fillId="0" borderId="180" xfId="4" applyNumberFormat="1" applyFont="1" applyBorder="1" applyAlignment="1">
      <alignment horizontal="right"/>
    </xf>
    <xf numFmtId="3" fontId="12" fillId="0" borderId="180" xfId="1" applyNumberFormat="1" applyFont="1" applyBorder="1" applyAlignment="1">
      <alignment horizontal="center"/>
    </xf>
    <xf numFmtId="9" fontId="12" fillId="0" borderId="180" xfId="3" applyFont="1" applyBorder="1" applyAlignment="1">
      <alignment horizontal="center"/>
    </xf>
    <xf numFmtId="165" fontId="12" fillId="0" borderId="180" xfId="4" applyNumberFormat="1" applyFont="1" applyBorder="1" applyAlignment="1">
      <alignment horizontal="right"/>
    </xf>
    <xf numFmtId="37" fontId="6" fillId="3" borderId="180" xfId="4" applyNumberFormat="1" applyFont="1" applyFill="1" applyBorder="1" applyAlignment="1">
      <alignment horizontal="right"/>
    </xf>
    <xf numFmtId="37" fontId="7" fillId="0" borderId="180" xfId="5" applyNumberFormat="1" applyFont="1" applyBorder="1" applyAlignment="1" applyProtection="1">
      <alignment horizontal="right"/>
    </xf>
    <xf numFmtId="171" fontId="7" fillId="0" borderId="180" xfId="5" applyNumberFormat="1" applyFont="1" applyBorder="1" applyAlignment="1" applyProtection="1">
      <alignment horizontal="right"/>
    </xf>
    <xf numFmtId="10" fontId="7" fillId="0" borderId="180" xfId="4" applyNumberFormat="1" applyFont="1" applyBorder="1" applyAlignment="1">
      <alignment horizontal="right"/>
    </xf>
    <xf numFmtId="181" fontId="6" fillId="0" borderId="180" xfId="4" applyNumberFormat="1" applyFont="1" applyBorder="1" applyAlignment="1">
      <alignment horizontal="right"/>
    </xf>
    <xf numFmtId="5" fontId="7" fillId="0" borderId="158" xfId="4" applyNumberFormat="1" applyFont="1" applyBorder="1" applyAlignment="1">
      <alignment horizontal="right"/>
    </xf>
    <xf numFmtId="5" fontId="7" fillId="0" borderId="180" xfId="4" applyNumberFormat="1" applyFont="1" applyBorder="1" applyAlignment="1">
      <alignment horizontal="right"/>
    </xf>
    <xf numFmtId="10" fontId="7" fillId="0" borderId="181" xfId="6" applyNumberFormat="1" applyFont="1" applyBorder="1" applyAlignment="1">
      <alignment horizontal="right"/>
    </xf>
    <xf numFmtId="0" fontId="17" fillId="54" borderId="58" xfId="4" applyFont="1" applyFill="1" applyBorder="1"/>
    <xf numFmtId="0" fontId="17" fillId="54" borderId="182" xfId="4" applyFont="1" applyFill="1" applyBorder="1" applyAlignment="1">
      <alignment horizontal="center"/>
    </xf>
    <xf numFmtId="0" fontId="17" fillId="54" borderId="182" xfId="4" applyFont="1" applyFill="1" applyBorder="1" applyAlignment="1">
      <alignment horizontal="center" vertical="top" wrapText="1"/>
    </xf>
    <xf numFmtId="179" fontId="17" fillId="54" borderId="182" xfId="4" applyNumberFormat="1" applyFont="1" applyFill="1" applyBorder="1" applyAlignment="1">
      <alignment horizontal="center"/>
    </xf>
    <xf numFmtId="0" fontId="6" fillId="0" borderId="180" xfId="4" applyFont="1" applyBorder="1" applyAlignment="1">
      <alignment horizontal="center"/>
    </xf>
    <xf numFmtId="169" fontId="6" fillId="0" borderId="0" xfId="3" applyNumberFormat="1" applyFont="1" applyBorder="1" applyAlignment="1">
      <alignment horizontal="center"/>
    </xf>
    <xf numFmtId="169" fontId="6" fillId="0" borderId="180" xfId="3" applyNumberFormat="1" applyFont="1" applyBorder="1" applyAlignment="1">
      <alignment horizontal="center"/>
    </xf>
    <xf numFmtId="0" fontId="6" fillId="0" borderId="58" xfId="4" applyFont="1" applyBorder="1" applyAlignment="1">
      <alignment horizontal="left" indent="1"/>
    </xf>
    <xf numFmtId="0" fontId="6" fillId="0" borderId="182" xfId="4" applyFont="1" applyBorder="1"/>
    <xf numFmtId="9" fontId="6" fillId="0" borderId="182" xfId="3" applyFont="1" applyBorder="1"/>
    <xf numFmtId="171" fontId="12" fillId="0" borderId="0" xfId="4" applyNumberFormat="1" applyFont="1" applyAlignment="1">
      <alignment horizontal="center"/>
    </xf>
    <xf numFmtId="171" fontId="12" fillId="0" borderId="180" xfId="4" applyNumberFormat="1" applyFont="1" applyBorder="1" applyAlignment="1">
      <alignment horizontal="center"/>
    </xf>
    <xf numFmtId="7" fontId="6" fillId="0" borderId="0" xfId="4" applyNumberFormat="1" applyFont="1" applyAlignment="1">
      <alignment horizontal="left" indent="1"/>
    </xf>
    <xf numFmtId="5" fontId="6" fillId="3" borderId="0" xfId="4" applyNumberFormat="1" applyFont="1" applyFill="1" applyAlignment="1">
      <alignment horizontal="center"/>
    </xf>
    <xf numFmtId="5" fontId="6" fillId="3" borderId="180" xfId="4" applyNumberFormat="1" applyFont="1" applyFill="1" applyBorder="1" applyAlignment="1">
      <alignment horizontal="center"/>
    </xf>
    <xf numFmtId="5" fontId="7" fillId="0" borderId="180" xfId="5" applyNumberFormat="1" applyFont="1" applyBorder="1" applyAlignment="1" applyProtection="1">
      <alignment horizontal="center"/>
    </xf>
    <xf numFmtId="0" fontId="6" fillId="0" borderId="182" xfId="4" applyFont="1" applyBorder="1" applyAlignment="1">
      <alignment horizontal="left" indent="1"/>
    </xf>
    <xf numFmtId="0" fontId="7" fillId="0" borderId="58" xfId="4" applyFont="1" applyBorder="1" applyAlignment="1">
      <alignment horizontal="left" indent="1"/>
    </xf>
    <xf numFmtId="0" fontId="7" fillId="0" borderId="182" xfId="4" applyFont="1" applyBorder="1" applyAlignment="1">
      <alignment horizontal="left" indent="1"/>
    </xf>
    <xf numFmtId="5" fontId="7" fillId="0" borderId="180" xfId="4" applyNumberFormat="1" applyFont="1" applyBorder="1" applyAlignment="1">
      <alignment horizontal="center"/>
    </xf>
    <xf numFmtId="9" fontId="6" fillId="0" borderId="180" xfId="3" applyFont="1" applyBorder="1" applyAlignment="1">
      <alignment horizontal="center"/>
    </xf>
    <xf numFmtId="0" fontId="7" fillId="0" borderId="150" xfId="4" applyFont="1" applyBorder="1" applyAlignment="1">
      <alignment horizontal="left" indent="1"/>
    </xf>
    <xf numFmtId="5" fontId="7" fillId="52" borderId="0" xfId="4" applyNumberFormat="1" applyFont="1" applyFill="1" applyAlignment="1">
      <alignment horizontal="right"/>
    </xf>
    <xf numFmtId="0" fontId="7" fillId="0" borderId="58" xfId="4" applyFont="1" applyBorder="1" applyAlignment="1">
      <alignment horizontal="left" indent="2"/>
    </xf>
    <xf numFmtId="0" fontId="9" fillId="0" borderId="182" xfId="0" applyFont="1" applyBorder="1"/>
    <xf numFmtId="261" fontId="7" fillId="0" borderId="182" xfId="1" applyNumberFormat="1" applyFont="1" applyBorder="1" applyAlignment="1">
      <alignment horizontal="center"/>
    </xf>
    <xf numFmtId="261" fontId="7" fillId="0" borderId="181" xfId="1" applyNumberFormat="1" applyFont="1" applyBorder="1" applyAlignment="1">
      <alignment horizontal="center"/>
    </xf>
    <xf numFmtId="0" fontId="156" fillId="0" borderId="180" xfId="0" applyFont="1" applyBorder="1" applyAlignment="1">
      <alignment horizontal="left"/>
    </xf>
    <xf numFmtId="0" fontId="0" fillId="0" borderId="0" xfId="0" applyAlignment="1">
      <alignment vertical="center" wrapText="1"/>
    </xf>
    <xf numFmtId="169" fontId="11" fillId="45" borderId="150" xfId="3" applyNumberFormat="1" applyFont="1" applyFill="1" applyBorder="1" applyAlignment="1">
      <alignment horizontal="center"/>
    </xf>
    <xf numFmtId="14" fontId="16" fillId="0" borderId="0" xfId="0" applyNumberFormat="1" applyFont="1" applyAlignment="1">
      <alignment horizontal="right"/>
    </xf>
    <xf numFmtId="167" fontId="16" fillId="0" borderId="0" xfId="2" applyNumberFormat="1" applyFont="1"/>
    <xf numFmtId="0" fontId="148" fillId="53" borderId="11" xfId="15614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27" fillId="54" borderId="149" xfId="0" applyFont="1" applyFill="1" applyBorder="1" applyAlignment="1">
      <alignment horizontal="center"/>
    </xf>
    <xf numFmtId="0" fontId="127" fillId="54" borderId="150" xfId="0" applyFont="1" applyFill="1" applyBorder="1" applyAlignment="1">
      <alignment horizontal="center"/>
    </xf>
    <xf numFmtId="0" fontId="127" fillId="54" borderId="158" xfId="0" applyFont="1" applyFill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160" xfId="0" applyFont="1" applyBorder="1" applyAlignment="1">
      <alignment horizontal="center"/>
    </xf>
    <xf numFmtId="0" fontId="19" fillId="0" borderId="159" xfId="0" applyFont="1" applyBorder="1" applyAlignment="1">
      <alignment horizontal="center"/>
    </xf>
    <xf numFmtId="0" fontId="11" fillId="0" borderId="149" xfId="0" applyFont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11" fillId="0" borderId="158" xfId="0" applyFont="1" applyBorder="1" applyAlignment="1">
      <alignment horizontal="center"/>
    </xf>
  </cellXfs>
  <cellStyles count="15617">
    <cellStyle name=" 1" xfId="664" xr:uid="{00000000-0005-0000-0000-000000000000}"/>
    <cellStyle name="%" xfId="27" xr:uid="{00000000-0005-0000-0000-000001000000}"/>
    <cellStyle name="_Comma" xfId="28" xr:uid="{00000000-0005-0000-0000-000002000000}"/>
    <cellStyle name="_Currency" xfId="29" xr:uid="{00000000-0005-0000-0000-000003000000}"/>
    <cellStyle name="_CurrencySpace" xfId="30" xr:uid="{00000000-0005-0000-0000-000004000000}"/>
    <cellStyle name="_Multiple" xfId="31" xr:uid="{00000000-0005-0000-0000-000005000000}"/>
    <cellStyle name="_MultipleSpace" xfId="32" xr:uid="{00000000-0005-0000-0000-000006000000}"/>
    <cellStyle name="_Percent" xfId="33" xr:uid="{00000000-0005-0000-0000-000007000000}"/>
    <cellStyle name="_PercentSpace" xfId="34" xr:uid="{00000000-0005-0000-0000-000008000000}"/>
    <cellStyle name="20% - Accent1 2" xfId="35" xr:uid="{00000000-0005-0000-0000-000009000000}"/>
    <cellStyle name="20% - Accent2 2" xfId="36" xr:uid="{00000000-0005-0000-0000-00000A000000}"/>
    <cellStyle name="20% - Accent3 2" xfId="37" xr:uid="{00000000-0005-0000-0000-00000B000000}"/>
    <cellStyle name="20% - Accent4 2" xfId="38" xr:uid="{00000000-0005-0000-0000-00000C000000}"/>
    <cellStyle name="20% - Accent5 2" xfId="39" xr:uid="{00000000-0005-0000-0000-00000D000000}"/>
    <cellStyle name="20% - Accent6 2" xfId="40" xr:uid="{00000000-0005-0000-0000-00000E000000}"/>
    <cellStyle name="40% - Accent1 2" xfId="41" xr:uid="{00000000-0005-0000-0000-00000F000000}"/>
    <cellStyle name="40% - Accent2 2" xfId="42" xr:uid="{00000000-0005-0000-0000-000010000000}"/>
    <cellStyle name="40% - Accent3 2" xfId="43" xr:uid="{00000000-0005-0000-0000-000011000000}"/>
    <cellStyle name="40% - Accent4 2" xfId="44" xr:uid="{00000000-0005-0000-0000-000012000000}"/>
    <cellStyle name="40% - Accent5 2" xfId="45" xr:uid="{00000000-0005-0000-0000-000013000000}"/>
    <cellStyle name="40% - Accent6 2" xfId="46" xr:uid="{00000000-0005-0000-0000-000014000000}"/>
    <cellStyle name="60% - Accent1 2" xfId="47" xr:uid="{00000000-0005-0000-0000-000015000000}"/>
    <cellStyle name="60% - Accent2 2" xfId="48" xr:uid="{00000000-0005-0000-0000-000016000000}"/>
    <cellStyle name="60% - Accent3 2" xfId="49" xr:uid="{00000000-0005-0000-0000-000017000000}"/>
    <cellStyle name="60% - Accent4 2" xfId="50" xr:uid="{00000000-0005-0000-0000-000018000000}"/>
    <cellStyle name="60% - Accent5 2" xfId="51" xr:uid="{00000000-0005-0000-0000-000019000000}"/>
    <cellStyle name="60% - Accent6 2" xfId="52" xr:uid="{00000000-0005-0000-0000-00001A000000}"/>
    <cellStyle name="A" xfId="53" xr:uid="{00000000-0005-0000-0000-00001B000000}"/>
    <cellStyle name="Above Total" xfId="665" xr:uid="{00000000-0005-0000-0000-00001C000000}"/>
    <cellStyle name="Above Total 10" xfId="666" xr:uid="{00000000-0005-0000-0000-00001D000000}"/>
    <cellStyle name="Above Total 10 2" xfId="2170" xr:uid="{00000000-0005-0000-0000-00001E000000}"/>
    <cellStyle name="Above Total 11" xfId="667" xr:uid="{00000000-0005-0000-0000-00001F000000}"/>
    <cellStyle name="Above Total 11 2" xfId="2171" xr:uid="{00000000-0005-0000-0000-000020000000}"/>
    <cellStyle name="Above Total 12" xfId="668" xr:uid="{00000000-0005-0000-0000-000021000000}"/>
    <cellStyle name="Above Total 12 2" xfId="2172" xr:uid="{00000000-0005-0000-0000-000022000000}"/>
    <cellStyle name="Above Total 13" xfId="669" xr:uid="{00000000-0005-0000-0000-000023000000}"/>
    <cellStyle name="Above Total 13 2" xfId="2173" xr:uid="{00000000-0005-0000-0000-000024000000}"/>
    <cellStyle name="Above Total 14" xfId="670" xr:uid="{00000000-0005-0000-0000-000025000000}"/>
    <cellStyle name="Above Total 14 2" xfId="2174" xr:uid="{00000000-0005-0000-0000-000026000000}"/>
    <cellStyle name="Above Total 15" xfId="671" xr:uid="{00000000-0005-0000-0000-000027000000}"/>
    <cellStyle name="Above Total 15 2" xfId="2175" xr:uid="{00000000-0005-0000-0000-000028000000}"/>
    <cellStyle name="Above Total 16" xfId="672" xr:uid="{00000000-0005-0000-0000-000029000000}"/>
    <cellStyle name="Above Total 16 2" xfId="2176" xr:uid="{00000000-0005-0000-0000-00002A000000}"/>
    <cellStyle name="Above Total 17" xfId="2169" xr:uid="{00000000-0005-0000-0000-00002B000000}"/>
    <cellStyle name="Above Total 2" xfId="673" xr:uid="{00000000-0005-0000-0000-00002C000000}"/>
    <cellStyle name="Above Total 2 2" xfId="2177" xr:uid="{00000000-0005-0000-0000-00002D000000}"/>
    <cellStyle name="Above Total 3" xfId="674" xr:uid="{00000000-0005-0000-0000-00002E000000}"/>
    <cellStyle name="Above Total 3 2" xfId="2178" xr:uid="{00000000-0005-0000-0000-00002F000000}"/>
    <cellStyle name="Above Total 4" xfId="675" xr:uid="{00000000-0005-0000-0000-000030000000}"/>
    <cellStyle name="Above Total 4 2" xfId="2179" xr:uid="{00000000-0005-0000-0000-000031000000}"/>
    <cellStyle name="Above Total 5" xfId="676" xr:uid="{00000000-0005-0000-0000-000032000000}"/>
    <cellStyle name="Above Total 5 2" xfId="2180" xr:uid="{00000000-0005-0000-0000-000033000000}"/>
    <cellStyle name="Above Total 6" xfId="677" xr:uid="{00000000-0005-0000-0000-000034000000}"/>
    <cellStyle name="Above Total 6 2" xfId="2181" xr:uid="{00000000-0005-0000-0000-000035000000}"/>
    <cellStyle name="Above Total 7" xfId="678" xr:uid="{00000000-0005-0000-0000-000036000000}"/>
    <cellStyle name="Above Total 7 2" xfId="2182" xr:uid="{00000000-0005-0000-0000-000037000000}"/>
    <cellStyle name="Above Total 8" xfId="679" xr:uid="{00000000-0005-0000-0000-000038000000}"/>
    <cellStyle name="Above Total 8 2" xfId="2183" xr:uid="{00000000-0005-0000-0000-000039000000}"/>
    <cellStyle name="Above Total 9" xfId="680" xr:uid="{00000000-0005-0000-0000-00003A000000}"/>
    <cellStyle name="Above Total 9 2" xfId="2184" xr:uid="{00000000-0005-0000-0000-00003B000000}"/>
    <cellStyle name="Accent1 2" xfId="54" xr:uid="{00000000-0005-0000-0000-00003C000000}"/>
    <cellStyle name="Accent2 2" xfId="55" xr:uid="{00000000-0005-0000-0000-00003D000000}"/>
    <cellStyle name="Accent3 2" xfId="56" xr:uid="{00000000-0005-0000-0000-00003E000000}"/>
    <cellStyle name="Accent4 2" xfId="57" xr:uid="{00000000-0005-0000-0000-00003F000000}"/>
    <cellStyle name="Accent5 2" xfId="58" xr:uid="{00000000-0005-0000-0000-000040000000}"/>
    <cellStyle name="Accent6 2" xfId="59" xr:uid="{00000000-0005-0000-0000-000041000000}"/>
    <cellStyle name="Account Description" xfId="681" xr:uid="{00000000-0005-0000-0000-000042000000}"/>
    <cellStyle name="Account Description 10" xfId="682" xr:uid="{00000000-0005-0000-0000-000043000000}"/>
    <cellStyle name="Account Description 11" xfId="683" xr:uid="{00000000-0005-0000-0000-000044000000}"/>
    <cellStyle name="Account Description 12" xfId="684" xr:uid="{00000000-0005-0000-0000-000045000000}"/>
    <cellStyle name="Account Description 13" xfId="685" xr:uid="{00000000-0005-0000-0000-000046000000}"/>
    <cellStyle name="Account Description 14" xfId="686" xr:uid="{00000000-0005-0000-0000-000047000000}"/>
    <cellStyle name="Account Description 15" xfId="687" xr:uid="{00000000-0005-0000-0000-000048000000}"/>
    <cellStyle name="Account Description 16" xfId="688" xr:uid="{00000000-0005-0000-0000-000049000000}"/>
    <cellStyle name="Account Description 2" xfId="689" xr:uid="{00000000-0005-0000-0000-00004A000000}"/>
    <cellStyle name="Account Description 3" xfId="690" xr:uid="{00000000-0005-0000-0000-00004B000000}"/>
    <cellStyle name="Account Description 4" xfId="691" xr:uid="{00000000-0005-0000-0000-00004C000000}"/>
    <cellStyle name="Account Description 5" xfId="692" xr:uid="{00000000-0005-0000-0000-00004D000000}"/>
    <cellStyle name="Account Description 6" xfId="693" xr:uid="{00000000-0005-0000-0000-00004E000000}"/>
    <cellStyle name="Account Description 7" xfId="694" xr:uid="{00000000-0005-0000-0000-00004F000000}"/>
    <cellStyle name="Account Description 8" xfId="695" xr:uid="{00000000-0005-0000-0000-000050000000}"/>
    <cellStyle name="Account Description 9" xfId="696" xr:uid="{00000000-0005-0000-0000-000051000000}"/>
    <cellStyle name="Accountant" xfId="697" xr:uid="{00000000-0005-0000-0000-000052000000}"/>
    <cellStyle name="Actual Date" xfId="60" xr:uid="{00000000-0005-0000-0000-000053000000}"/>
    <cellStyle name="Actual Date 2" xfId="9890" xr:uid="{00000000-0005-0000-0000-000054000000}"/>
    <cellStyle name="Annual Salary" xfId="698" xr:uid="{00000000-0005-0000-0000-000055000000}"/>
    <cellStyle name="Annual Salary 10" xfId="699" xr:uid="{00000000-0005-0000-0000-000056000000}"/>
    <cellStyle name="Annual Salary 11" xfId="700" xr:uid="{00000000-0005-0000-0000-000057000000}"/>
    <cellStyle name="Annual Salary 12" xfId="701" xr:uid="{00000000-0005-0000-0000-000058000000}"/>
    <cellStyle name="Annual Salary 13" xfId="702" xr:uid="{00000000-0005-0000-0000-000059000000}"/>
    <cellStyle name="Annual Salary 14" xfId="703" xr:uid="{00000000-0005-0000-0000-00005A000000}"/>
    <cellStyle name="Annual Salary 15" xfId="704" xr:uid="{00000000-0005-0000-0000-00005B000000}"/>
    <cellStyle name="Annual Salary 16" xfId="705" xr:uid="{00000000-0005-0000-0000-00005C000000}"/>
    <cellStyle name="Annual Salary 2" xfId="706" xr:uid="{00000000-0005-0000-0000-00005D000000}"/>
    <cellStyle name="Annual Salary 3" xfId="707" xr:uid="{00000000-0005-0000-0000-00005E000000}"/>
    <cellStyle name="Annual Salary 4" xfId="708" xr:uid="{00000000-0005-0000-0000-00005F000000}"/>
    <cellStyle name="Annual Salary 5" xfId="709" xr:uid="{00000000-0005-0000-0000-000060000000}"/>
    <cellStyle name="Annual Salary 6" xfId="710" xr:uid="{00000000-0005-0000-0000-000061000000}"/>
    <cellStyle name="Annual Salary 7" xfId="711" xr:uid="{00000000-0005-0000-0000-000062000000}"/>
    <cellStyle name="Annual Salary 8" xfId="712" xr:uid="{00000000-0005-0000-0000-000063000000}"/>
    <cellStyle name="Annual Salary 9" xfId="713" xr:uid="{00000000-0005-0000-0000-000064000000}"/>
    <cellStyle name="b" xfId="61" xr:uid="{00000000-0005-0000-0000-000065000000}"/>
    <cellStyle name="Bad 2" xfId="62" xr:uid="{00000000-0005-0000-0000-000066000000}"/>
    <cellStyle name="Below Total" xfId="714" xr:uid="{00000000-0005-0000-0000-000067000000}"/>
    <cellStyle name="Below Total 10" xfId="715" xr:uid="{00000000-0005-0000-0000-000068000000}"/>
    <cellStyle name="Below Total 11" xfId="716" xr:uid="{00000000-0005-0000-0000-000069000000}"/>
    <cellStyle name="Below Total 12" xfId="717" xr:uid="{00000000-0005-0000-0000-00006A000000}"/>
    <cellStyle name="Below Total 13" xfId="718" xr:uid="{00000000-0005-0000-0000-00006B000000}"/>
    <cellStyle name="Below Total 14" xfId="719" xr:uid="{00000000-0005-0000-0000-00006C000000}"/>
    <cellStyle name="Below Total 15" xfId="720" xr:uid="{00000000-0005-0000-0000-00006D000000}"/>
    <cellStyle name="Below Total 16" xfId="721" xr:uid="{00000000-0005-0000-0000-00006E000000}"/>
    <cellStyle name="Below Total 2" xfId="722" xr:uid="{00000000-0005-0000-0000-00006F000000}"/>
    <cellStyle name="Below Total 3" xfId="723" xr:uid="{00000000-0005-0000-0000-000070000000}"/>
    <cellStyle name="Below Total 4" xfId="724" xr:uid="{00000000-0005-0000-0000-000071000000}"/>
    <cellStyle name="Below Total 5" xfId="725" xr:uid="{00000000-0005-0000-0000-000072000000}"/>
    <cellStyle name="Below Total 6" xfId="726" xr:uid="{00000000-0005-0000-0000-000073000000}"/>
    <cellStyle name="Below Total 7" xfId="727" xr:uid="{00000000-0005-0000-0000-000074000000}"/>
    <cellStyle name="Below Total 8" xfId="728" xr:uid="{00000000-0005-0000-0000-000075000000}"/>
    <cellStyle name="Below Total 9" xfId="729" xr:uid="{00000000-0005-0000-0000-000076000000}"/>
    <cellStyle name="Blue" xfId="730" xr:uid="{00000000-0005-0000-0000-000077000000}"/>
    <cellStyle name="Blue 2" xfId="3251" xr:uid="{00000000-0005-0000-0000-000078000000}"/>
    <cellStyle name="Blue 2 2" xfId="4306" xr:uid="{00000000-0005-0000-0000-000079000000}"/>
    <cellStyle name="Blue 2 2 2" xfId="10648" xr:uid="{00000000-0005-0000-0000-00007A000000}"/>
    <cellStyle name="Blue 2 3" xfId="11991" xr:uid="{00000000-0005-0000-0000-00007B000000}"/>
    <cellStyle name="Blue 3" xfId="2211" xr:uid="{00000000-0005-0000-0000-00007C000000}"/>
    <cellStyle name="Blue 3 2" xfId="5446" xr:uid="{00000000-0005-0000-0000-00007D000000}"/>
    <cellStyle name="Blue 3 2 2" xfId="11307" xr:uid="{00000000-0005-0000-0000-00007E000000}"/>
    <cellStyle name="Blue 3 3" xfId="12079" xr:uid="{00000000-0005-0000-0000-00007F000000}"/>
    <cellStyle name="Blue 4" xfId="1966" xr:uid="{00000000-0005-0000-0000-000080000000}"/>
    <cellStyle name="Blue 4 2" xfId="9338" xr:uid="{00000000-0005-0000-0000-000081000000}"/>
    <cellStyle name="Blue 5" xfId="8715" xr:uid="{00000000-0005-0000-0000-000082000000}"/>
    <cellStyle name="Border Heavy" xfId="63" xr:uid="{00000000-0005-0000-0000-000083000000}"/>
    <cellStyle name="Border Heavy 2" xfId="1113" xr:uid="{00000000-0005-0000-0000-000084000000}"/>
    <cellStyle name="Border Heavy 2 2" xfId="1578" xr:uid="{00000000-0005-0000-0000-000085000000}"/>
    <cellStyle name="Border Heavy 2 2 2" xfId="3503" xr:uid="{00000000-0005-0000-0000-000086000000}"/>
    <cellStyle name="Border Heavy 2 2 2 2" xfId="4520" xr:uid="{00000000-0005-0000-0000-000087000000}"/>
    <cellStyle name="Border Heavy 2 2 2 2 2" xfId="6842" xr:uid="{00000000-0005-0000-0000-000088000000}"/>
    <cellStyle name="Border Heavy 2 2 2 2 2 2" xfId="12413" xr:uid="{00000000-0005-0000-0000-000089000000}"/>
    <cellStyle name="Border Heavy 2 2 2 2 3" xfId="10500" xr:uid="{00000000-0005-0000-0000-00008A000000}"/>
    <cellStyle name="Border Heavy 2 2 2 3" xfId="9715" xr:uid="{00000000-0005-0000-0000-00008B000000}"/>
    <cellStyle name="Border Heavy 2 2 3" xfId="3975" xr:uid="{00000000-0005-0000-0000-00008C000000}"/>
    <cellStyle name="Border Heavy 2 2 3 2" xfId="6481" xr:uid="{00000000-0005-0000-0000-00008D000000}"/>
    <cellStyle name="Border Heavy 2 2 3 2 2" xfId="12120" xr:uid="{00000000-0005-0000-0000-00008E000000}"/>
    <cellStyle name="Border Heavy 2 2 3 3" xfId="10078" xr:uid="{00000000-0005-0000-0000-00008F000000}"/>
    <cellStyle name="Border Heavy 2 2 4" xfId="8216" xr:uid="{00000000-0005-0000-0000-000090000000}"/>
    <cellStyle name="Border Heavy 2 3" xfId="3298" xr:uid="{00000000-0005-0000-0000-000091000000}"/>
    <cellStyle name="Border Heavy 2 3 2" xfId="4327" xr:uid="{00000000-0005-0000-0000-000092000000}"/>
    <cellStyle name="Border Heavy 2 3 2 2" xfId="6722" xr:uid="{00000000-0005-0000-0000-000093000000}"/>
    <cellStyle name="Border Heavy 2 3 2 2 2" xfId="12319" xr:uid="{00000000-0005-0000-0000-000094000000}"/>
    <cellStyle name="Border Heavy 2 3 2 3" xfId="10356" xr:uid="{00000000-0005-0000-0000-000095000000}"/>
    <cellStyle name="Border Heavy 2 3 3" xfId="9560" xr:uid="{00000000-0005-0000-0000-000096000000}"/>
    <cellStyle name="Border Heavy 2 4" xfId="7837" xr:uid="{00000000-0005-0000-0000-000097000000}"/>
    <cellStyle name="Border Heavy 3" xfId="3100" xr:uid="{00000000-0005-0000-0000-000098000000}"/>
    <cellStyle name="Border Heavy 3 2" xfId="4139" xr:uid="{00000000-0005-0000-0000-000099000000}"/>
    <cellStyle name="Border Heavy 3 2 2" xfId="6545" xr:uid="{00000000-0005-0000-0000-00009A000000}"/>
    <cellStyle name="Border Heavy 3 2 2 2" xfId="12179" xr:uid="{00000000-0005-0000-0000-00009B000000}"/>
    <cellStyle name="Border Heavy 3 2 3" xfId="10211" xr:uid="{00000000-0005-0000-0000-00009C000000}"/>
    <cellStyle name="Border Heavy 3 3" xfId="9406" xr:uid="{00000000-0005-0000-0000-00009D000000}"/>
    <cellStyle name="Border Heavy 4" xfId="7031" xr:uid="{00000000-0005-0000-0000-00009E000000}"/>
    <cellStyle name="Border Thin" xfId="64" xr:uid="{00000000-0005-0000-0000-00009F000000}"/>
    <cellStyle name="Border Thin 10" xfId="1271" xr:uid="{00000000-0005-0000-0000-0000A0000000}"/>
    <cellStyle name="Border Thin 10 2" xfId="2563" xr:uid="{00000000-0005-0000-0000-0000A1000000}"/>
    <cellStyle name="Border Thin 10 2 2" xfId="5706" xr:uid="{00000000-0005-0000-0000-0000A2000000}"/>
    <cellStyle name="Border Thin 10 2 2 2" xfId="12608" xr:uid="{00000000-0005-0000-0000-0000A3000000}"/>
    <cellStyle name="Border Thin 10 2 3" xfId="7271" xr:uid="{00000000-0005-0000-0000-0000A4000000}"/>
    <cellStyle name="Border Thin 10 3" xfId="3713" xr:uid="{00000000-0005-0000-0000-0000A5000000}"/>
    <cellStyle name="Border Thin 10 3 2" xfId="10776" xr:uid="{00000000-0005-0000-0000-0000A6000000}"/>
    <cellStyle name="Border Thin 10 4" xfId="8114" xr:uid="{00000000-0005-0000-0000-0000A7000000}"/>
    <cellStyle name="Border Thin 11" xfId="1834" xr:uid="{00000000-0005-0000-0000-0000A8000000}"/>
    <cellStyle name="Border Thin 11 2" xfId="5206" xr:uid="{00000000-0005-0000-0000-0000A9000000}"/>
    <cellStyle name="Border Thin 11 2 2" xfId="7610" xr:uid="{00000000-0005-0000-0000-0000AA000000}"/>
    <cellStyle name="Border Thin 11 3" xfId="9867" xr:uid="{00000000-0005-0000-0000-0000AB000000}"/>
    <cellStyle name="Border Thin 12" xfId="2403" xr:uid="{00000000-0005-0000-0000-0000AC000000}"/>
    <cellStyle name="Border Thin 12 2" xfId="9729" xr:uid="{00000000-0005-0000-0000-0000AD000000}"/>
    <cellStyle name="Border Thin 2" xfId="631" xr:uid="{00000000-0005-0000-0000-0000AE000000}"/>
    <cellStyle name="Border Thin 2 10" xfId="2144" xr:uid="{00000000-0005-0000-0000-0000AF000000}"/>
    <cellStyle name="Border Thin 2 10 2" xfId="5433" xr:uid="{00000000-0005-0000-0000-0000B0000000}"/>
    <cellStyle name="Border Thin 2 10 2 2" xfId="9089" xr:uid="{00000000-0005-0000-0000-0000B1000000}"/>
    <cellStyle name="Border Thin 2 10 3" xfId="7311" xr:uid="{00000000-0005-0000-0000-0000B2000000}"/>
    <cellStyle name="Border Thin 2 11" xfId="1869" xr:uid="{00000000-0005-0000-0000-0000B3000000}"/>
    <cellStyle name="Border Thin 2 11 2" xfId="11718" xr:uid="{00000000-0005-0000-0000-0000B4000000}"/>
    <cellStyle name="Border Thin 2 2" xfId="1202" xr:uid="{00000000-0005-0000-0000-0000B5000000}"/>
    <cellStyle name="Border Thin 2 2 10" xfId="10394" xr:uid="{00000000-0005-0000-0000-0000B6000000}"/>
    <cellStyle name="Border Thin 2 2 2" xfId="1710" xr:uid="{00000000-0005-0000-0000-0000B7000000}"/>
    <cellStyle name="Border Thin 2 2 2 2" xfId="2991" xr:uid="{00000000-0005-0000-0000-0000B8000000}"/>
    <cellStyle name="Border Thin 2 2 2 2 2" xfId="6096" xr:uid="{00000000-0005-0000-0000-0000B9000000}"/>
    <cellStyle name="Border Thin 2 2 2 2 2 2" xfId="12911" xr:uid="{00000000-0005-0000-0000-0000BA000000}"/>
    <cellStyle name="Border Thin 2 2 2 2 3" xfId="7209" xr:uid="{00000000-0005-0000-0000-0000BB000000}"/>
    <cellStyle name="Border Thin 2 2 2 3" xfId="4080" xr:uid="{00000000-0005-0000-0000-0000BC000000}"/>
    <cellStyle name="Border Thin 2 2 2 3 2" xfId="7707" xr:uid="{00000000-0005-0000-0000-0000BD000000}"/>
    <cellStyle name="Border Thin 2 2 2 4" xfId="7377" xr:uid="{00000000-0005-0000-0000-0000BE000000}"/>
    <cellStyle name="Border Thin 2 2 3" xfId="1453" xr:uid="{00000000-0005-0000-0000-0000BF000000}"/>
    <cellStyle name="Border Thin 2 2 3 2" xfId="2744" xr:uid="{00000000-0005-0000-0000-0000C0000000}"/>
    <cellStyle name="Border Thin 2 2 3 2 2" xfId="5885" xr:uid="{00000000-0005-0000-0000-0000C1000000}"/>
    <cellStyle name="Border Thin 2 2 3 2 2 2" xfId="12753" xr:uid="{00000000-0005-0000-0000-0000C2000000}"/>
    <cellStyle name="Border Thin 2 2 3 2 3" xfId="12014" xr:uid="{00000000-0005-0000-0000-0000C3000000}"/>
    <cellStyle name="Border Thin 2 2 3 3" xfId="3867" xr:uid="{00000000-0005-0000-0000-0000C4000000}"/>
    <cellStyle name="Border Thin 2 2 3 3 2" xfId="9044" xr:uid="{00000000-0005-0000-0000-0000C5000000}"/>
    <cellStyle name="Border Thin 2 2 3 4" xfId="11706" xr:uid="{00000000-0005-0000-0000-0000C6000000}"/>
    <cellStyle name="Border Thin 2 2 4" xfId="1733" xr:uid="{00000000-0005-0000-0000-0000C7000000}"/>
    <cellStyle name="Border Thin 2 2 4 2" xfId="3014" xr:uid="{00000000-0005-0000-0000-0000C8000000}"/>
    <cellStyle name="Border Thin 2 2 4 2 2" xfId="6119" xr:uid="{00000000-0005-0000-0000-0000C9000000}"/>
    <cellStyle name="Border Thin 2 2 4 2 2 2" xfId="12928" xr:uid="{00000000-0005-0000-0000-0000CA000000}"/>
    <cellStyle name="Border Thin 2 2 4 2 3" xfId="10380" xr:uid="{00000000-0005-0000-0000-0000CB000000}"/>
    <cellStyle name="Border Thin 2 2 4 3" xfId="4093" xr:uid="{00000000-0005-0000-0000-0000CC000000}"/>
    <cellStyle name="Border Thin 2 2 4 3 2" xfId="8504" xr:uid="{00000000-0005-0000-0000-0000CD000000}"/>
    <cellStyle name="Border Thin 2 2 4 4" xfId="7365" xr:uid="{00000000-0005-0000-0000-0000CE000000}"/>
    <cellStyle name="Border Thin 2 2 5" xfId="1758" xr:uid="{00000000-0005-0000-0000-0000CF000000}"/>
    <cellStyle name="Border Thin 2 2 5 2" xfId="3039" xr:uid="{00000000-0005-0000-0000-0000D0000000}"/>
    <cellStyle name="Border Thin 2 2 5 2 2" xfId="6144" xr:uid="{00000000-0005-0000-0000-0000D1000000}"/>
    <cellStyle name="Border Thin 2 2 5 2 2 2" xfId="12948" xr:uid="{00000000-0005-0000-0000-0000D2000000}"/>
    <cellStyle name="Border Thin 2 2 5 2 3" xfId="10772" xr:uid="{00000000-0005-0000-0000-0000D3000000}"/>
    <cellStyle name="Border Thin 2 2 5 3" xfId="4108" xr:uid="{00000000-0005-0000-0000-0000D4000000}"/>
    <cellStyle name="Border Thin 2 2 5 3 2" xfId="10426" xr:uid="{00000000-0005-0000-0000-0000D5000000}"/>
    <cellStyle name="Border Thin 2 2 5 4" xfId="9960" xr:uid="{00000000-0005-0000-0000-0000D6000000}"/>
    <cellStyle name="Border Thin 2 2 6" xfId="1796" xr:uid="{00000000-0005-0000-0000-0000D7000000}"/>
    <cellStyle name="Border Thin 2 2 6 2" xfId="3077" xr:uid="{00000000-0005-0000-0000-0000D8000000}"/>
    <cellStyle name="Border Thin 2 2 6 2 2" xfId="6182" xr:uid="{00000000-0005-0000-0000-0000D9000000}"/>
    <cellStyle name="Border Thin 2 2 6 2 2 2" xfId="12981" xr:uid="{00000000-0005-0000-0000-0000DA000000}"/>
    <cellStyle name="Border Thin 2 2 6 2 3" xfId="12339" xr:uid="{00000000-0005-0000-0000-0000DB000000}"/>
    <cellStyle name="Border Thin 2 2 6 3" xfId="4126" xr:uid="{00000000-0005-0000-0000-0000DC000000}"/>
    <cellStyle name="Border Thin 2 2 6 3 2" xfId="10479" xr:uid="{00000000-0005-0000-0000-0000DD000000}"/>
    <cellStyle name="Border Thin 2 2 6 4" xfId="9712" xr:uid="{00000000-0005-0000-0000-0000DE000000}"/>
    <cellStyle name="Border Thin 2 2 7" xfId="1815" xr:uid="{00000000-0005-0000-0000-0000DF000000}"/>
    <cellStyle name="Border Thin 2 2 7 2" xfId="3096" xr:uid="{00000000-0005-0000-0000-0000E0000000}"/>
    <cellStyle name="Border Thin 2 2 7 2 2" xfId="6201" xr:uid="{00000000-0005-0000-0000-0000E1000000}"/>
    <cellStyle name="Border Thin 2 2 7 2 2 2" xfId="12997" xr:uid="{00000000-0005-0000-0000-0000E2000000}"/>
    <cellStyle name="Border Thin 2 2 7 2 3" xfId="9429" xr:uid="{00000000-0005-0000-0000-0000E3000000}"/>
    <cellStyle name="Border Thin 2 2 7 3" xfId="4137" xr:uid="{00000000-0005-0000-0000-0000E4000000}"/>
    <cellStyle name="Border Thin 2 2 7 3 2" xfId="9940" xr:uid="{00000000-0005-0000-0000-0000E5000000}"/>
    <cellStyle name="Border Thin 2 2 7 4" xfId="8228" xr:uid="{00000000-0005-0000-0000-0000E6000000}"/>
    <cellStyle name="Border Thin 2 2 8" xfId="2495" xr:uid="{00000000-0005-0000-0000-0000E7000000}"/>
    <cellStyle name="Border Thin 2 2 8 2" xfId="5653" xr:uid="{00000000-0005-0000-0000-0000E8000000}"/>
    <cellStyle name="Border Thin 2 2 8 2 2" xfId="7020" xr:uid="{00000000-0005-0000-0000-0000E9000000}"/>
    <cellStyle name="Border Thin 2 2 8 3" xfId="10256" xr:uid="{00000000-0005-0000-0000-0000EA000000}"/>
    <cellStyle name="Border Thin 2 2 9" xfId="3658" xr:uid="{00000000-0005-0000-0000-0000EB000000}"/>
    <cellStyle name="Border Thin 2 2 9 2" xfId="8693" xr:uid="{00000000-0005-0000-0000-0000EC000000}"/>
    <cellStyle name="Border Thin 2 3" xfId="1398" xr:uid="{00000000-0005-0000-0000-0000ED000000}"/>
    <cellStyle name="Border Thin 2 3 2" xfId="2689" xr:uid="{00000000-0005-0000-0000-0000EE000000}"/>
    <cellStyle name="Border Thin 2 3 2 2" xfId="5830" xr:uid="{00000000-0005-0000-0000-0000EF000000}"/>
    <cellStyle name="Border Thin 2 3 2 2 2" xfId="12705" xr:uid="{00000000-0005-0000-0000-0000F0000000}"/>
    <cellStyle name="Border Thin 2 3 2 3" xfId="12219" xr:uid="{00000000-0005-0000-0000-0000F1000000}"/>
    <cellStyle name="Border Thin 2 3 3" xfId="3820" xr:uid="{00000000-0005-0000-0000-0000F2000000}"/>
    <cellStyle name="Border Thin 2 3 3 2" xfId="9981" xr:uid="{00000000-0005-0000-0000-0000F3000000}"/>
    <cellStyle name="Border Thin 2 3 4" xfId="7405" xr:uid="{00000000-0005-0000-0000-0000F4000000}"/>
    <cellStyle name="Border Thin 2 4" xfId="1317" xr:uid="{00000000-0005-0000-0000-0000F5000000}"/>
    <cellStyle name="Border Thin 2 4 2" xfId="2608" xr:uid="{00000000-0005-0000-0000-0000F6000000}"/>
    <cellStyle name="Border Thin 2 4 2 2" xfId="5751" xr:uid="{00000000-0005-0000-0000-0000F7000000}"/>
    <cellStyle name="Border Thin 2 4 2 2 2" xfId="12641" xr:uid="{00000000-0005-0000-0000-0000F8000000}"/>
    <cellStyle name="Border Thin 2 4 2 3" xfId="8014" xr:uid="{00000000-0005-0000-0000-0000F9000000}"/>
    <cellStyle name="Border Thin 2 4 3" xfId="3752" xr:uid="{00000000-0005-0000-0000-0000FA000000}"/>
    <cellStyle name="Border Thin 2 4 3 2" xfId="10362" xr:uid="{00000000-0005-0000-0000-0000FB000000}"/>
    <cellStyle name="Border Thin 2 4 4" xfId="10496" xr:uid="{00000000-0005-0000-0000-0000FC000000}"/>
    <cellStyle name="Border Thin 2 5" xfId="1409" xr:uid="{00000000-0005-0000-0000-0000FD000000}"/>
    <cellStyle name="Border Thin 2 5 2" xfId="2700" xr:uid="{00000000-0005-0000-0000-0000FE000000}"/>
    <cellStyle name="Border Thin 2 5 2 2" xfId="5841" xr:uid="{00000000-0005-0000-0000-0000FF000000}"/>
    <cellStyle name="Border Thin 2 5 2 2 2" xfId="12716" xr:uid="{00000000-0005-0000-0000-000000010000}"/>
    <cellStyle name="Border Thin 2 5 2 3" xfId="10243" xr:uid="{00000000-0005-0000-0000-000001010000}"/>
    <cellStyle name="Border Thin 2 5 3" xfId="3830" xr:uid="{00000000-0005-0000-0000-000002010000}"/>
    <cellStyle name="Border Thin 2 5 3 2" xfId="8527" xr:uid="{00000000-0005-0000-0000-000003010000}"/>
    <cellStyle name="Border Thin 2 5 4" xfId="8572" xr:uid="{00000000-0005-0000-0000-000004010000}"/>
    <cellStyle name="Border Thin 2 6" xfId="1285" xr:uid="{00000000-0005-0000-0000-000005010000}"/>
    <cellStyle name="Border Thin 2 6 2" xfId="2576" xr:uid="{00000000-0005-0000-0000-000006010000}"/>
    <cellStyle name="Border Thin 2 6 2 2" xfId="5719" xr:uid="{00000000-0005-0000-0000-000007010000}"/>
    <cellStyle name="Border Thin 2 6 2 2 2" xfId="12620" xr:uid="{00000000-0005-0000-0000-000008010000}"/>
    <cellStyle name="Border Thin 2 6 2 3" xfId="8757" xr:uid="{00000000-0005-0000-0000-000009010000}"/>
    <cellStyle name="Border Thin 2 6 3" xfId="3725" xr:uid="{00000000-0005-0000-0000-00000A010000}"/>
    <cellStyle name="Border Thin 2 6 3 2" xfId="11625" xr:uid="{00000000-0005-0000-0000-00000B010000}"/>
    <cellStyle name="Border Thin 2 6 4" xfId="11806" xr:uid="{00000000-0005-0000-0000-00000C010000}"/>
    <cellStyle name="Border Thin 2 7" xfId="1286" xr:uid="{00000000-0005-0000-0000-00000D010000}"/>
    <cellStyle name="Border Thin 2 7 2" xfId="2577" xr:uid="{00000000-0005-0000-0000-00000E010000}"/>
    <cellStyle name="Border Thin 2 7 2 2" xfId="5720" xr:uid="{00000000-0005-0000-0000-00000F010000}"/>
    <cellStyle name="Border Thin 2 7 2 2 2" xfId="12621" xr:uid="{00000000-0005-0000-0000-000010010000}"/>
    <cellStyle name="Border Thin 2 7 2 3" xfId="11383" xr:uid="{00000000-0005-0000-0000-000011010000}"/>
    <cellStyle name="Border Thin 2 7 3" xfId="3726" xr:uid="{00000000-0005-0000-0000-000012010000}"/>
    <cellStyle name="Border Thin 2 7 3 2" xfId="9131" xr:uid="{00000000-0005-0000-0000-000013010000}"/>
    <cellStyle name="Border Thin 2 7 4" xfId="9319" xr:uid="{00000000-0005-0000-0000-000014010000}"/>
    <cellStyle name="Border Thin 2 8" xfId="1611" xr:uid="{00000000-0005-0000-0000-000015010000}"/>
    <cellStyle name="Border Thin 2 8 2" xfId="2892" xr:uid="{00000000-0005-0000-0000-000016010000}"/>
    <cellStyle name="Border Thin 2 8 2 2" xfId="6015" xr:uid="{00000000-0005-0000-0000-000017010000}"/>
    <cellStyle name="Border Thin 2 8 2 2 2" xfId="12860" xr:uid="{00000000-0005-0000-0000-000018010000}"/>
    <cellStyle name="Border Thin 2 8 2 3" xfId="7223" xr:uid="{00000000-0005-0000-0000-000019010000}"/>
    <cellStyle name="Border Thin 2 8 3" xfId="3998" xr:uid="{00000000-0005-0000-0000-00001A010000}"/>
    <cellStyle name="Border Thin 2 8 3 2" xfId="7494" xr:uid="{00000000-0005-0000-0000-00001B010000}"/>
    <cellStyle name="Border Thin 2 8 4" xfId="12009" xr:uid="{00000000-0005-0000-0000-00001C010000}"/>
    <cellStyle name="Border Thin 2 9" xfId="1783" xr:uid="{00000000-0005-0000-0000-00001D010000}"/>
    <cellStyle name="Border Thin 2 9 2" xfId="3064" xr:uid="{00000000-0005-0000-0000-00001E010000}"/>
    <cellStyle name="Border Thin 2 9 2 2" xfId="6169" xr:uid="{00000000-0005-0000-0000-00001F010000}"/>
    <cellStyle name="Border Thin 2 9 2 2 2" xfId="12969" xr:uid="{00000000-0005-0000-0000-000020010000}"/>
    <cellStyle name="Border Thin 2 9 2 3" xfId="9430" xr:uid="{00000000-0005-0000-0000-000021010000}"/>
    <cellStyle name="Border Thin 2 9 3" xfId="4121" xr:uid="{00000000-0005-0000-0000-000022010000}"/>
    <cellStyle name="Border Thin 2 9 3 2" xfId="9407" xr:uid="{00000000-0005-0000-0000-000023010000}"/>
    <cellStyle name="Border Thin 2 9 4" xfId="8925" xr:uid="{00000000-0005-0000-0000-000024010000}"/>
    <cellStyle name="Border Thin 3" xfId="1114" xr:uid="{00000000-0005-0000-0000-000025010000}"/>
    <cellStyle name="Border Thin 3 10" xfId="7879" xr:uid="{00000000-0005-0000-0000-000026010000}"/>
    <cellStyle name="Border Thin 3 2" xfId="1692" xr:uid="{00000000-0005-0000-0000-000027010000}"/>
    <cellStyle name="Border Thin 3 2 2" xfId="2973" xr:uid="{00000000-0005-0000-0000-000028010000}"/>
    <cellStyle name="Border Thin 3 2 2 2" xfId="6079" xr:uid="{00000000-0005-0000-0000-000029010000}"/>
    <cellStyle name="Border Thin 3 2 2 2 2" xfId="12895" xr:uid="{00000000-0005-0000-0000-00002A010000}"/>
    <cellStyle name="Border Thin 3 2 2 3" xfId="9060" xr:uid="{00000000-0005-0000-0000-00002B010000}"/>
    <cellStyle name="Border Thin 3 2 3" xfId="4065" xr:uid="{00000000-0005-0000-0000-00002C010000}"/>
    <cellStyle name="Border Thin 3 2 3 2" xfId="7718" xr:uid="{00000000-0005-0000-0000-00002D010000}"/>
    <cellStyle name="Border Thin 3 2 4" xfId="8633" xr:uid="{00000000-0005-0000-0000-00002E010000}"/>
    <cellStyle name="Border Thin 3 3" xfId="1405" xr:uid="{00000000-0005-0000-0000-00002F010000}"/>
    <cellStyle name="Border Thin 3 3 2" xfId="2696" xr:uid="{00000000-0005-0000-0000-000030010000}"/>
    <cellStyle name="Border Thin 3 3 2 2" xfId="5837" xr:uid="{00000000-0005-0000-0000-000031010000}"/>
    <cellStyle name="Border Thin 3 3 2 2 2" xfId="12712" xr:uid="{00000000-0005-0000-0000-000032010000}"/>
    <cellStyle name="Border Thin 3 3 2 3" xfId="11202" xr:uid="{00000000-0005-0000-0000-000033010000}"/>
    <cellStyle name="Border Thin 3 3 3" xfId="3826" xr:uid="{00000000-0005-0000-0000-000034010000}"/>
    <cellStyle name="Border Thin 3 3 3 2" xfId="7190" xr:uid="{00000000-0005-0000-0000-000035010000}"/>
    <cellStyle name="Border Thin 3 3 4" xfId="12262" xr:uid="{00000000-0005-0000-0000-000036010000}"/>
    <cellStyle name="Border Thin 3 4" xfId="1573" xr:uid="{00000000-0005-0000-0000-000037010000}"/>
    <cellStyle name="Border Thin 3 4 2" xfId="2856" xr:uid="{00000000-0005-0000-0000-000038010000}"/>
    <cellStyle name="Border Thin 3 4 2 2" xfId="5987" xr:uid="{00000000-0005-0000-0000-000039010000}"/>
    <cellStyle name="Border Thin 3 4 2 2 2" xfId="12834" xr:uid="{00000000-0005-0000-0000-00003A010000}"/>
    <cellStyle name="Border Thin 3 4 2 3" xfId="9436" xr:uid="{00000000-0005-0000-0000-00003B010000}"/>
    <cellStyle name="Border Thin 3 4 3" xfId="3970" xr:uid="{00000000-0005-0000-0000-00003C010000}"/>
    <cellStyle name="Border Thin 3 4 3 2" xfId="7758" xr:uid="{00000000-0005-0000-0000-00003D010000}"/>
    <cellStyle name="Border Thin 3 4 4" xfId="8637" xr:uid="{00000000-0005-0000-0000-00003E010000}"/>
    <cellStyle name="Border Thin 3 5" xfId="1503" xr:uid="{00000000-0005-0000-0000-00003F010000}"/>
    <cellStyle name="Border Thin 3 5 2" xfId="2794" xr:uid="{00000000-0005-0000-0000-000040010000}"/>
    <cellStyle name="Border Thin 3 5 2 2" xfId="5925" xr:uid="{00000000-0005-0000-0000-000041010000}"/>
    <cellStyle name="Border Thin 3 5 2 2 2" xfId="12792" xr:uid="{00000000-0005-0000-0000-000042010000}"/>
    <cellStyle name="Border Thin 3 5 2 3" xfId="8987" xr:uid="{00000000-0005-0000-0000-000043010000}"/>
    <cellStyle name="Border Thin 3 5 3" xfId="3904" xr:uid="{00000000-0005-0000-0000-000044010000}"/>
    <cellStyle name="Border Thin 3 5 3 2" xfId="7182" xr:uid="{00000000-0005-0000-0000-000045010000}"/>
    <cellStyle name="Border Thin 3 5 4" xfId="7873" xr:uid="{00000000-0005-0000-0000-000046010000}"/>
    <cellStyle name="Border Thin 3 6" xfId="1513" xr:uid="{00000000-0005-0000-0000-000047010000}"/>
    <cellStyle name="Border Thin 3 6 2" xfId="2804" xr:uid="{00000000-0005-0000-0000-000048010000}"/>
    <cellStyle name="Border Thin 3 6 2 2" xfId="5935" xr:uid="{00000000-0005-0000-0000-000049010000}"/>
    <cellStyle name="Border Thin 3 6 2 2 2" xfId="12802" xr:uid="{00000000-0005-0000-0000-00004A010000}"/>
    <cellStyle name="Border Thin 3 6 2 3" xfId="12213" xr:uid="{00000000-0005-0000-0000-00004B010000}"/>
    <cellStyle name="Border Thin 3 6 3" xfId="3912" xr:uid="{00000000-0005-0000-0000-00004C010000}"/>
    <cellStyle name="Border Thin 3 6 3 2" xfId="7176" xr:uid="{00000000-0005-0000-0000-00004D010000}"/>
    <cellStyle name="Border Thin 3 6 4" xfId="9483" xr:uid="{00000000-0005-0000-0000-00004E010000}"/>
    <cellStyle name="Border Thin 3 7" xfId="1307" xr:uid="{00000000-0005-0000-0000-00004F010000}"/>
    <cellStyle name="Border Thin 3 7 2" xfId="2598" xr:uid="{00000000-0005-0000-0000-000050010000}"/>
    <cellStyle name="Border Thin 3 7 2 2" xfId="5741" xr:uid="{00000000-0005-0000-0000-000051010000}"/>
    <cellStyle name="Border Thin 3 7 2 2 2" xfId="12634" xr:uid="{00000000-0005-0000-0000-000052010000}"/>
    <cellStyle name="Border Thin 3 7 2 3" xfId="12225" xr:uid="{00000000-0005-0000-0000-000053010000}"/>
    <cellStyle name="Border Thin 3 7 3" xfId="3744" xr:uid="{00000000-0005-0000-0000-000054010000}"/>
    <cellStyle name="Border Thin 3 7 3 2" xfId="8046" xr:uid="{00000000-0005-0000-0000-000055010000}"/>
    <cellStyle name="Border Thin 3 7 4" xfId="8126" xr:uid="{00000000-0005-0000-0000-000056010000}"/>
    <cellStyle name="Border Thin 3 8" xfId="2407" xr:uid="{00000000-0005-0000-0000-000057010000}"/>
    <cellStyle name="Border Thin 3 8 2" xfId="5570" xr:uid="{00000000-0005-0000-0000-000058010000}"/>
    <cellStyle name="Border Thin 3 8 2 2" xfId="7029" xr:uid="{00000000-0005-0000-0000-000059010000}"/>
    <cellStyle name="Border Thin 3 8 3" xfId="8515" xr:uid="{00000000-0005-0000-0000-00005A010000}"/>
    <cellStyle name="Border Thin 3 9" xfId="3574" xr:uid="{00000000-0005-0000-0000-00005B010000}"/>
    <cellStyle name="Border Thin 3 9 2" xfId="8535" xr:uid="{00000000-0005-0000-0000-00005C010000}"/>
    <cellStyle name="Border Thin 4" xfId="1454" xr:uid="{00000000-0005-0000-0000-00005D010000}"/>
    <cellStyle name="Border Thin 4 2" xfId="2745" xr:uid="{00000000-0005-0000-0000-00005E010000}"/>
    <cellStyle name="Border Thin 4 2 2" xfId="5886" xr:uid="{00000000-0005-0000-0000-00005F010000}"/>
    <cellStyle name="Border Thin 4 2 2 2" xfId="12754" xr:uid="{00000000-0005-0000-0000-000060010000}"/>
    <cellStyle name="Border Thin 4 2 3" xfId="9910" xr:uid="{00000000-0005-0000-0000-000061010000}"/>
    <cellStyle name="Border Thin 4 3" xfId="3868" xr:uid="{00000000-0005-0000-0000-000062010000}"/>
    <cellStyle name="Border Thin 4 3 2" xfId="8010" xr:uid="{00000000-0005-0000-0000-000063010000}"/>
    <cellStyle name="Border Thin 4 4" xfId="9214" xr:uid="{00000000-0005-0000-0000-000064010000}"/>
    <cellStyle name="Border Thin 5" xfId="1683" xr:uid="{00000000-0005-0000-0000-000065010000}"/>
    <cellStyle name="Border Thin 5 2" xfId="2964" xr:uid="{00000000-0005-0000-0000-000066010000}"/>
    <cellStyle name="Border Thin 5 2 2" xfId="6070" xr:uid="{00000000-0005-0000-0000-000067010000}"/>
    <cellStyle name="Border Thin 5 2 2 2" xfId="12887" xr:uid="{00000000-0005-0000-0000-000068010000}"/>
    <cellStyle name="Border Thin 5 2 3" xfId="8550" xr:uid="{00000000-0005-0000-0000-000069010000}"/>
    <cellStyle name="Border Thin 5 3" xfId="4056" xr:uid="{00000000-0005-0000-0000-00006A010000}"/>
    <cellStyle name="Border Thin 5 3 2" xfId="7722" xr:uid="{00000000-0005-0000-0000-00006B010000}"/>
    <cellStyle name="Border Thin 5 4" xfId="12254" xr:uid="{00000000-0005-0000-0000-00006C010000}"/>
    <cellStyle name="Border Thin 6" xfId="1261" xr:uid="{00000000-0005-0000-0000-00006D010000}"/>
    <cellStyle name="Border Thin 6 2" xfId="2554" xr:uid="{00000000-0005-0000-0000-00006E010000}"/>
    <cellStyle name="Border Thin 6 2 2" xfId="5697" xr:uid="{00000000-0005-0000-0000-00006F010000}"/>
    <cellStyle name="Border Thin 6 2 2 2" xfId="12599" xr:uid="{00000000-0005-0000-0000-000070010000}"/>
    <cellStyle name="Border Thin 6 2 3" xfId="10019" xr:uid="{00000000-0005-0000-0000-000071010000}"/>
    <cellStyle name="Border Thin 6 3" xfId="3705" xr:uid="{00000000-0005-0000-0000-000072010000}"/>
    <cellStyle name="Border Thin 6 3 2" xfId="10219" xr:uid="{00000000-0005-0000-0000-000073010000}"/>
    <cellStyle name="Border Thin 6 4" xfId="11724" xr:uid="{00000000-0005-0000-0000-000074010000}"/>
    <cellStyle name="Border Thin 7" xfId="1293" xr:uid="{00000000-0005-0000-0000-000075010000}"/>
    <cellStyle name="Border Thin 7 2" xfId="2584" xr:uid="{00000000-0005-0000-0000-000076010000}"/>
    <cellStyle name="Border Thin 7 2 2" xfId="5727" xr:uid="{00000000-0005-0000-0000-000077010000}"/>
    <cellStyle name="Border Thin 7 2 2 2" xfId="12627" xr:uid="{00000000-0005-0000-0000-000078010000}"/>
    <cellStyle name="Border Thin 7 2 3" xfId="9450" xr:uid="{00000000-0005-0000-0000-000079010000}"/>
    <cellStyle name="Border Thin 7 3" xfId="3730" xr:uid="{00000000-0005-0000-0000-00007A010000}"/>
    <cellStyle name="Border Thin 7 3 2" xfId="10787" xr:uid="{00000000-0005-0000-0000-00007B010000}"/>
    <cellStyle name="Border Thin 7 4" xfId="7410" xr:uid="{00000000-0005-0000-0000-00007C010000}"/>
    <cellStyle name="Border Thin 8" xfId="1388" xr:uid="{00000000-0005-0000-0000-00007D010000}"/>
    <cellStyle name="Border Thin 8 2" xfId="2679" xr:uid="{00000000-0005-0000-0000-00007E010000}"/>
    <cellStyle name="Border Thin 8 2 2" xfId="5820" xr:uid="{00000000-0005-0000-0000-00007F010000}"/>
    <cellStyle name="Border Thin 8 2 2 2" xfId="12697" xr:uid="{00000000-0005-0000-0000-000080010000}"/>
    <cellStyle name="Border Thin 8 2 3" xfId="7244" xr:uid="{00000000-0005-0000-0000-000081010000}"/>
    <cellStyle name="Border Thin 8 3" xfId="3813" xr:uid="{00000000-0005-0000-0000-000082010000}"/>
    <cellStyle name="Border Thin 8 3 2" xfId="8899" xr:uid="{00000000-0005-0000-0000-000083010000}"/>
    <cellStyle name="Border Thin 8 4" xfId="8571" xr:uid="{00000000-0005-0000-0000-000084010000}"/>
    <cellStyle name="Border Thin 9" xfId="1292" xr:uid="{00000000-0005-0000-0000-000085010000}"/>
    <cellStyle name="Border Thin 9 2" xfId="2583" xr:uid="{00000000-0005-0000-0000-000086010000}"/>
    <cellStyle name="Border Thin 9 2 2" xfId="5726" xr:uid="{00000000-0005-0000-0000-000087010000}"/>
    <cellStyle name="Border Thin 9 2 2 2" xfId="12626" xr:uid="{00000000-0005-0000-0000-000088010000}"/>
    <cellStyle name="Border Thin 9 2 3" xfId="10251" xr:uid="{00000000-0005-0000-0000-000089010000}"/>
    <cellStyle name="Border Thin 9 3" xfId="3729" xr:uid="{00000000-0005-0000-0000-00008A010000}"/>
    <cellStyle name="Border Thin 9 3 2" xfId="7192" xr:uid="{00000000-0005-0000-0000-00008B010000}"/>
    <cellStyle name="Border Thin 9 4" xfId="8491" xr:uid="{00000000-0005-0000-0000-00008C010000}"/>
    <cellStyle name="Calc" xfId="65" xr:uid="{00000000-0005-0000-0000-00008D010000}"/>
    <cellStyle name="Calc Currency (0)" xfId="66" xr:uid="{00000000-0005-0000-0000-00008E010000}"/>
    <cellStyle name="Calc Currency (0) 2" xfId="731" xr:uid="{00000000-0005-0000-0000-00008F010000}"/>
    <cellStyle name="Calc Currency (0)_04300 Solara 2012 Budget FINAL" xfId="732" xr:uid="{00000000-0005-0000-0000-000090010000}"/>
    <cellStyle name="Calc Currency (2)" xfId="67" xr:uid="{00000000-0005-0000-0000-000091010000}"/>
    <cellStyle name="Calc Currency (2) 2" xfId="733" xr:uid="{00000000-0005-0000-0000-000092010000}"/>
    <cellStyle name="Calc Currency (2)_04300 Solara 2012 Budget FINAL" xfId="734" xr:uid="{00000000-0005-0000-0000-000093010000}"/>
    <cellStyle name="Calc Percent (0)" xfId="68" xr:uid="{00000000-0005-0000-0000-000094010000}"/>
    <cellStyle name="Calc Percent (0) 2" xfId="735" xr:uid="{00000000-0005-0000-0000-000095010000}"/>
    <cellStyle name="Calc Percent (0)_04300 Solara 2012 Budget FINAL" xfId="736" xr:uid="{00000000-0005-0000-0000-000096010000}"/>
    <cellStyle name="Calc Percent (1)" xfId="69" xr:uid="{00000000-0005-0000-0000-000097010000}"/>
    <cellStyle name="Calc Percent (1) 2" xfId="737" xr:uid="{00000000-0005-0000-0000-000098010000}"/>
    <cellStyle name="Calc Percent (1)_04300 Solara 2012 Budget FINAL" xfId="738" xr:uid="{00000000-0005-0000-0000-000099010000}"/>
    <cellStyle name="Calc Percent (2)" xfId="70" xr:uid="{00000000-0005-0000-0000-00009A010000}"/>
    <cellStyle name="Calc Percent (2) 2" xfId="739" xr:uid="{00000000-0005-0000-0000-00009B010000}"/>
    <cellStyle name="Calc Percent (2)_04300 Solara 2012 Budget FINAL" xfId="740" xr:uid="{00000000-0005-0000-0000-00009C010000}"/>
    <cellStyle name="Calc Units (0)" xfId="71" xr:uid="{00000000-0005-0000-0000-00009D010000}"/>
    <cellStyle name="Calc Units (0) 2" xfId="741" xr:uid="{00000000-0005-0000-0000-00009E010000}"/>
    <cellStyle name="Calc Units (0)_04300 Solara 2012 Budget FINAL" xfId="742" xr:uid="{00000000-0005-0000-0000-00009F010000}"/>
    <cellStyle name="Calc Units (1)" xfId="72" xr:uid="{00000000-0005-0000-0000-0000A0010000}"/>
    <cellStyle name="Calc Units (1) 2" xfId="743" xr:uid="{00000000-0005-0000-0000-0000A1010000}"/>
    <cellStyle name="Calc Units (1)_04300 Solara 2012 Budget FINAL" xfId="744" xr:uid="{00000000-0005-0000-0000-0000A2010000}"/>
    <cellStyle name="Calc Units (2)" xfId="73" xr:uid="{00000000-0005-0000-0000-0000A3010000}"/>
    <cellStyle name="Calc Units (2) 2" xfId="745" xr:uid="{00000000-0005-0000-0000-0000A4010000}"/>
    <cellStyle name="Calc Units (2)_04300 Solara 2012 Budget FINAL" xfId="746" xr:uid="{00000000-0005-0000-0000-0000A5010000}"/>
    <cellStyle name="Calc$" xfId="74" xr:uid="{00000000-0005-0000-0000-0000A6010000}"/>
    <cellStyle name="Calc%" xfId="75" xr:uid="{00000000-0005-0000-0000-0000A7010000}"/>
    <cellStyle name="Calculation 2" xfId="76" xr:uid="{00000000-0005-0000-0000-0000A8010000}"/>
    <cellStyle name="Calculation 2 10" xfId="13317" xr:uid="{00000000-0005-0000-0000-0000A9010000}"/>
    <cellStyle name="Calculation 2 2" xfId="1115" xr:uid="{00000000-0005-0000-0000-0000AA010000}"/>
    <cellStyle name="Calculation 2 2 2" xfId="1260" xr:uid="{00000000-0005-0000-0000-0000AB010000}"/>
    <cellStyle name="Calculation 2 2 2 2" xfId="2553" xr:uid="{00000000-0005-0000-0000-0000AC010000}"/>
    <cellStyle name="Calculation 2 2 2 2 2" xfId="5696" xr:uid="{00000000-0005-0000-0000-0000AD010000}"/>
    <cellStyle name="Calculation 2 2 2 2 2 2" xfId="11531" xr:uid="{00000000-0005-0000-0000-0000AE010000}"/>
    <cellStyle name="Calculation 2 2 2 2 3" xfId="13049" xr:uid="{00000000-0005-0000-0000-0000AF010000}"/>
    <cellStyle name="Calculation 2 2 2 3" xfId="4490" xr:uid="{00000000-0005-0000-0000-0000B0010000}"/>
    <cellStyle name="Calculation 2 2 2 3 2" xfId="13016" xr:uid="{00000000-0005-0000-0000-0000B1010000}"/>
    <cellStyle name="Calculation 2 2 2 4" xfId="10510" xr:uid="{00000000-0005-0000-0000-0000B2010000}"/>
    <cellStyle name="Calculation 2 2 3" xfId="3299" xr:uid="{00000000-0005-0000-0000-0000B3010000}"/>
    <cellStyle name="Calculation 2 2 3 2" xfId="4328" xr:uid="{00000000-0005-0000-0000-0000B4010000}"/>
    <cellStyle name="Calculation 2 2 3 2 2" xfId="6723" xr:uid="{00000000-0005-0000-0000-0000B5010000}"/>
    <cellStyle name="Calculation 2 2 3 2 2 2" xfId="14452" xr:uid="{00000000-0005-0000-0000-0000B6010000}"/>
    <cellStyle name="Calculation 2 2 3 2 3" xfId="10044" xr:uid="{00000000-0005-0000-0000-0000B7010000}"/>
    <cellStyle name="Calculation 2 2 3 3" xfId="2290" xr:uid="{00000000-0005-0000-0000-0000B8010000}"/>
    <cellStyle name="Calculation 2 2 3 3 2" xfId="13104" xr:uid="{00000000-0005-0000-0000-0000B9010000}"/>
    <cellStyle name="Calculation 2 2 3 4" xfId="11550" xr:uid="{00000000-0005-0000-0000-0000BA010000}"/>
    <cellStyle name="Calculation 2 2 4" xfId="2408" xr:uid="{00000000-0005-0000-0000-0000BB010000}"/>
    <cellStyle name="Calculation 2 2 4 2" xfId="5571" xr:uid="{00000000-0005-0000-0000-0000BC010000}"/>
    <cellStyle name="Calculation 2 2 4 2 2" xfId="10359" xr:uid="{00000000-0005-0000-0000-0000BD010000}"/>
    <cellStyle name="Calculation 2 2 4 3" xfId="8837" xr:uid="{00000000-0005-0000-0000-0000BE010000}"/>
    <cellStyle name="Calculation 2 2 5" xfId="4125" xr:uid="{00000000-0005-0000-0000-0000BF010000}"/>
    <cellStyle name="Calculation 2 2 5 2" xfId="10086" xr:uid="{00000000-0005-0000-0000-0000C0010000}"/>
    <cellStyle name="Calculation 2 2 6" xfId="7510" xr:uid="{00000000-0005-0000-0000-0000C1010000}"/>
    <cellStyle name="Calculation 2 3" xfId="1265" xr:uid="{00000000-0005-0000-0000-0000C2010000}"/>
    <cellStyle name="Calculation 2 3 2" xfId="2558" xr:uid="{00000000-0005-0000-0000-0000C3010000}"/>
    <cellStyle name="Calculation 2 3 2 2" xfId="5701" xr:uid="{00000000-0005-0000-0000-0000C4010000}"/>
    <cellStyle name="Calculation 2 3 2 2 2" xfId="8956" xr:uid="{00000000-0005-0000-0000-0000C5010000}"/>
    <cellStyle name="Calculation 2 3 2 3" xfId="13362" xr:uid="{00000000-0005-0000-0000-0000C6010000}"/>
    <cellStyle name="Calculation 2 3 3" xfId="3883" xr:uid="{00000000-0005-0000-0000-0000C7010000}"/>
    <cellStyle name="Calculation 2 3 3 2" xfId="12372" xr:uid="{00000000-0005-0000-0000-0000C8010000}"/>
    <cellStyle name="Calculation 2 3 4" xfId="7685" xr:uid="{00000000-0005-0000-0000-0000C9010000}"/>
    <cellStyle name="Calculation 2 4" xfId="1572" xr:uid="{00000000-0005-0000-0000-0000CA010000}"/>
    <cellStyle name="Calculation 2 4 2" xfId="2855" xr:uid="{00000000-0005-0000-0000-0000CB010000}"/>
    <cellStyle name="Calculation 2 4 2 2" xfId="5986" xr:uid="{00000000-0005-0000-0000-0000CC010000}"/>
    <cellStyle name="Calculation 2 4 2 2 2" xfId="13795" xr:uid="{00000000-0005-0000-0000-0000CD010000}"/>
    <cellStyle name="Calculation 2 4 2 3" xfId="7277" xr:uid="{00000000-0005-0000-0000-0000CE010000}"/>
    <cellStyle name="Calculation 2 4 3" xfId="4742" xr:uid="{00000000-0005-0000-0000-0000CF010000}"/>
    <cellStyle name="Calculation 2 4 3 2" xfId="12628" xr:uid="{00000000-0005-0000-0000-0000D0010000}"/>
    <cellStyle name="Calculation 2 4 4" xfId="9959" xr:uid="{00000000-0005-0000-0000-0000D1010000}"/>
    <cellStyle name="Calculation 2 5" xfId="1596" xr:uid="{00000000-0005-0000-0000-0000D2010000}"/>
    <cellStyle name="Calculation 2 5 2" xfId="2878" xr:uid="{00000000-0005-0000-0000-0000D3010000}"/>
    <cellStyle name="Calculation 2 5 2 2" xfId="6008" xr:uid="{00000000-0005-0000-0000-0000D4010000}"/>
    <cellStyle name="Calculation 2 5 2 2 2" xfId="13806" xr:uid="{00000000-0005-0000-0000-0000D5010000}"/>
    <cellStyle name="Calculation 2 5 2 3" xfId="9459" xr:uid="{00000000-0005-0000-0000-0000D6010000}"/>
    <cellStyle name="Calculation 2 5 3" xfId="4696" xr:uid="{00000000-0005-0000-0000-0000D7010000}"/>
    <cellStyle name="Calculation 2 5 3 2" xfId="7439" xr:uid="{00000000-0005-0000-0000-0000D8010000}"/>
    <cellStyle name="Calculation 2 5 4" xfId="9096" xr:uid="{00000000-0005-0000-0000-0000D9010000}"/>
    <cellStyle name="Calculation 2 6" xfId="3101" xr:uid="{00000000-0005-0000-0000-0000DA010000}"/>
    <cellStyle name="Calculation 2 6 2" xfId="4140" xr:uid="{00000000-0005-0000-0000-0000DB010000}"/>
    <cellStyle name="Calculation 2 6 2 2" xfId="6546" xr:uid="{00000000-0005-0000-0000-0000DC010000}"/>
    <cellStyle name="Calculation 2 6 2 2 2" xfId="14293" xr:uid="{00000000-0005-0000-0000-0000DD010000}"/>
    <cellStyle name="Calculation 2 6 2 3" xfId="11939" xr:uid="{00000000-0005-0000-0000-0000DE010000}"/>
    <cellStyle name="Calculation 2 6 3" xfId="4566" xr:uid="{00000000-0005-0000-0000-0000DF010000}"/>
    <cellStyle name="Calculation 2 6 3 2" xfId="13385" xr:uid="{00000000-0005-0000-0000-0000E0010000}"/>
    <cellStyle name="Calculation 2 6 4" xfId="7525" xr:uid="{00000000-0005-0000-0000-0000E1010000}"/>
    <cellStyle name="Calculation 2 7" xfId="1837" xr:uid="{00000000-0005-0000-0000-0000E2010000}"/>
    <cellStyle name="Calculation 2 7 2" xfId="5207" xr:uid="{00000000-0005-0000-0000-0000E3010000}"/>
    <cellStyle name="Calculation 2 7 2 2" xfId="11823" xr:uid="{00000000-0005-0000-0000-0000E4010000}"/>
    <cellStyle name="Calculation 2 7 3" xfId="7056" xr:uid="{00000000-0005-0000-0000-0000E5010000}"/>
    <cellStyle name="Calculation 2 8" xfId="4816" xr:uid="{00000000-0005-0000-0000-0000E6010000}"/>
    <cellStyle name="Calculation 2 8 2" xfId="8036" xr:uid="{00000000-0005-0000-0000-0000E7010000}"/>
    <cellStyle name="Calculation 2 9" xfId="7467" xr:uid="{00000000-0005-0000-0000-0000E8010000}"/>
    <cellStyle name="Caption" xfId="77" xr:uid="{00000000-0005-0000-0000-0000E9010000}"/>
    <cellStyle name="CF &amp; SALE YR" xfId="78" xr:uid="{00000000-0005-0000-0000-0000EA010000}"/>
    <cellStyle name="CF &amp; SALE YR 2" xfId="1266" xr:uid="{00000000-0005-0000-0000-0000EB010000}"/>
    <cellStyle name="CF &amp; SALE YR 2 2" xfId="3419" xr:uid="{00000000-0005-0000-0000-0000EC010000}"/>
    <cellStyle name="CF &amp; SALE YR 2 2 2" xfId="9651" xr:uid="{00000000-0005-0000-0000-0000ED010000}"/>
    <cellStyle name="CF &amp; SALE YR 2 3" xfId="7963" xr:uid="{00000000-0005-0000-0000-0000EE010000}"/>
    <cellStyle name="Check Cell 2" xfId="79" xr:uid="{00000000-0005-0000-0000-0000EF010000}"/>
    <cellStyle name="ColumnHeading" xfId="80" xr:uid="{00000000-0005-0000-0000-0000F0010000}"/>
    <cellStyle name="Comma" xfId="1" builtinId="3"/>
    <cellStyle name="Comma  - Style1" xfId="81" xr:uid="{00000000-0005-0000-0000-0000F2010000}"/>
    <cellStyle name="Comma  - Style2" xfId="82" xr:uid="{00000000-0005-0000-0000-0000F3010000}"/>
    <cellStyle name="Comma  - Style3" xfId="83" xr:uid="{00000000-0005-0000-0000-0000F4010000}"/>
    <cellStyle name="Comma  - Style4" xfId="84" xr:uid="{00000000-0005-0000-0000-0000F5010000}"/>
    <cellStyle name="Comma  - Style5" xfId="85" xr:uid="{00000000-0005-0000-0000-0000F6010000}"/>
    <cellStyle name="Comma  - Style6" xfId="86" xr:uid="{00000000-0005-0000-0000-0000F7010000}"/>
    <cellStyle name="Comma  - Style7" xfId="87" xr:uid="{00000000-0005-0000-0000-0000F8010000}"/>
    <cellStyle name="Comma  - Style8" xfId="88" xr:uid="{00000000-0005-0000-0000-0000F9010000}"/>
    <cellStyle name="Comma - Style1" xfId="89" xr:uid="{00000000-0005-0000-0000-0000FA010000}"/>
    <cellStyle name="Comma - Style2" xfId="90" xr:uid="{00000000-0005-0000-0000-0000FB010000}"/>
    <cellStyle name="Comma - Style3" xfId="91" xr:uid="{00000000-0005-0000-0000-0000FC010000}"/>
    <cellStyle name="Comma - Style4" xfId="92" xr:uid="{00000000-0005-0000-0000-0000FD010000}"/>
    <cellStyle name="Comma (2)" xfId="93" xr:uid="{00000000-0005-0000-0000-0000FE010000}"/>
    <cellStyle name="Comma [0] 2" xfId="15601" xr:uid="{00000000-0005-0000-0000-000005000000}"/>
    <cellStyle name="Comma [0] 3" xfId="15610" xr:uid="{00000000-0005-0000-0000-000005000000}"/>
    <cellStyle name="Comma [00]" xfId="94" xr:uid="{00000000-0005-0000-0000-0000FF010000}"/>
    <cellStyle name="Comma [00] 2" xfId="747" xr:uid="{00000000-0005-0000-0000-000000020000}"/>
    <cellStyle name="Comma [2]" xfId="95" xr:uid="{00000000-0005-0000-0000-000001020000}"/>
    <cellStyle name="Comma 0" xfId="96" xr:uid="{00000000-0005-0000-0000-000002020000}"/>
    <cellStyle name="Comma 0.00" xfId="97" xr:uid="{00000000-0005-0000-0000-000003020000}"/>
    <cellStyle name="Comma 10" xfId="15609" xr:uid="{00000000-0005-0000-0000-000004000000}"/>
    <cellStyle name="Comma 2" xfId="8" xr:uid="{00000000-0005-0000-0000-000004020000}"/>
    <cellStyle name="Comma 2 2" xfId="748" xr:uid="{00000000-0005-0000-0000-000005020000}"/>
    <cellStyle name="Comma 2 3" xfId="15537" xr:uid="{00000000-0005-0000-0000-000006020000}"/>
    <cellStyle name="Comma 3" xfId="98" xr:uid="{00000000-0005-0000-0000-000007020000}"/>
    <cellStyle name="Comma 3 2" xfId="10" xr:uid="{00000000-0005-0000-0000-000008020000}"/>
    <cellStyle name="Comma 3 3" xfId="749" xr:uid="{00000000-0005-0000-0000-000009020000}"/>
    <cellStyle name="Comma 4" xfId="632" xr:uid="{00000000-0005-0000-0000-00000A020000}"/>
    <cellStyle name="Comma 5" xfId="639" xr:uid="{00000000-0005-0000-0000-00000B020000}"/>
    <cellStyle name="Comma 5 2" xfId="15547" xr:uid="{00000000-0005-0000-0000-00000C020000}"/>
    <cellStyle name="Comma 6" xfId="658" xr:uid="{00000000-0005-0000-0000-00000D020000}"/>
    <cellStyle name="Comma 6 2" xfId="15548" xr:uid="{00000000-0005-0000-0000-00000E020000}"/>
    <cellStyle name="Comma 7" xfId="3098" xr:uid="{00000000-0005-0000-0000-00000F020000}"/>
    <cellStyle name="Comma 7 2" xfId="15549" xr:uid="{00000000-0005-0000-0000-000010020000}"/>
    <cellStyle name="Comma 8" xfId="15550" xr:uid="{00000000-0005-0000-0000-000011020000}"/>
    <cellStyle name="Comma 9" xfId="15600" xr:uid="{00000000-0005-0000-0000-000004000000}"/>
    <cellStyle name="Comma x" xfId="99" xr:uid="{00000000-0005-0000-0000-000012020000}"/>
    <cellStyle name="Comma0" xfId="100" xr:uid="{00000000-0005-0000-0000-000013020000}"/>
    <cellStyle name="Comma0 - Style3" xfId="101" xr:uid="{00000000-0005-0000-0000-000014020000}"/>
    <cellStyle name="Comma0 - Style4" xfId="102" xr:uid="{00000000-0005-0000-0000-000015020000}"/>
    <cellStyle name="Comma0 10" xfId="750" xr:uid="{00000000-0005-0000-0000-000016020000}"/>
    <cellStyle name="Comma0 11" xfId="751" xr:uid="{00000000-0005-0000-0000-000017020000}"/>
    <cellStyle name="Comma0 12" xfId="752" xr:uid="{00000000-0005-0000-0000-000018020000}"/>
    <cellStyle name="Comma0 13" xfId="753" xr:uid="{00000000-0005-0000-0000-000019020000}"/>
    <cellStyle name="Comma0 14" xfId="754" xr:uid="{00000000-0005-0000-0000-00001A020000}"/>
    <cellStyle name="Comma0 15" xfId="755" xr:uid="{00000000-0005-0000-0000-00001B020000}"/>
    <cellStyle name="Comma0 16" xfId="756" xr:uid="{00000000-0005-0000-0000-00001C020000}"/>
    <cellStyle name="Comma0 17" xfId="757" xr:uid="{00000000-0005-0000-0000-00001D020000}"/>
    <cellStyle name="Comma0 18" xfId="15551" xr:uid="{00000000-0005-0000-0000-00001E020000}"/>
    <cellStyle name="Comma0 19" xfId="15572" xr:uid="{00000000-0005-0000-0000-00001F020000}"/>
    <cellStyle name="Comma0 2" xfId="758" xr:uid="{00000000-0005-0000-0000-000020020000}"/>
    <cellStyle name="Comma0 20" xfId="15594" xr:uid="{00000000-0005-0000-0000-000021020000}"/>
    <cellStyle name="Comma0 3" xfId="759" xr:uid="{00000000-0005-0000-0000-000022020000}"/>
    <cellStyle name="Comma0 4" xfId="760" xr:uid="{00000000-0005-0000-0000-000023020000}"/>
    <cellStyle name="Comma0 5" xfId="761" xr:uid="{00000000-0005-0000-0000-000024020000}"/>
    <cellStyle name="Comma0 6" xfId="762" xr:uid="{00000000-0005-0000-0000-000025020000}"/>
    <cellStyle name="Comma0 7" xfId="763" xr:uid="{00000000-0005-0000-0000-000026020000}"/>
    <cellStyle name="Comma0 8" xfId="764" xr:uid="{00000000-0005-0000-0000-000027020000}"/>
    <cellStyle name="Comma0 9" xfId="765" xr:uid="{00000000-0005-0000-0000-000028020000}"/>
    <cellStyle name="Comma0_386 PAS Budget 2006 Updated 11-7-05" xfId="103" xr:uid="{00000000-0005-0000-0000-000029020000}"/>
    <cellStyle name="Comma1 - Style1" xfId="104" xr:uid="{00000000-0005-0000-0000-00002A020000}"/>
    <cellStyle name="commas" xfId="105" xr:uid="{00000000-0005-0000-0000-00002B020000}"/>
    <cellStyle name="CountryNameStyle" xfId="652" xr:uid="{00000000-0005-0000-0000-00002C020000}"/>
    <cellStyle name="Curre - Style5" xfId="106" xr:uid="{00000000-0005-0000-0000-00002D020000}"/>
    <cellStyle name="Curre - Style6" xfId="107" xr:uid="{00000000-0005-0000-0000-00002E020000}"/>
    <cellStyle name="Curre - Style7" xfId="108" xr:uid="{00000000-0005-0000-0000-00002F020000}"/>
    <cellStyle name="Curre - Style8" xfId="109" xr:uid="{00000000-0005-0000-0000-000030020000}"/>
    <cellStyle name="Curren - Style1" xfId="110" xr:uid="{00000000-0005-0000-0000-000031020000}"/>
    <cellStyle name="Curren - Style2" xfId="111" xr:uid="{00000000-0005-0000-0000-000032020000}"/>
    <cellStyle name="Curren - Style4" xfId="112" xr:uid="{00000000-0005-0000-0000-000033020000}"/>
    <cellStyle name="Curren - Style5" xfId="113" xr:uid="{00000000-0005-0000-0000-000034020000}"/>
    <cellStyle name="Currency" xfId="2" builtinId="4"/>
    <cellStyle name="Currency (2)" xfId="114" xr:uid="{00000000-0005-0000-0000-000036020000}"/>
    <cellStyle name="Currency [0] 2" xfId="15599" xr:uid="{00000000-0005-0000-0000-000003000000}"/>
    <cellStyle name="Currency [0] 3" xfId="15608" xr:uid="{00000000-0005-0000-0000-000003000000}"/>
    <cellStyle name="Currency [00]" xfId="115" xr:uid="{00000000-0005-0000-0000-000037020000}"/>
    <cellStyle name="Currency [00] 2" xfId="766" xr:uid="{00000000-0005-0000-0000-000038020000}"/>
    <cellStyle name="Currency 0" xfId="116" xr:uid="{00000000-0005-0000-0000-000039020000}"/>
    <cellStyle name="Currency 0.00" xfId="117" xr:uid="{00000000-0005-0000-0000-00003A020000}"/>
    <cellStyle name="Currency 10" xfId="15598" xr:uid="{00000000-0005-0000-0000-000002000000}"/>
    <cellStyle name="Currency 11" xfId="15607" xr:uid="{00000000-0005-0000-0000-000002000000}"/>
    <cellStyle name="Currency 2" xfId="5" xr:uid="{00000000-0005-0000-0000-00003B020000}"/>
    <cellStyle name="Currency 2 2" xfId="660" xr:uid="{00000000-0005-0000-0000-00003C020000}"/>
    <cellStyle name="Currency 2 2 2" xfId="767" xr:uid="{00000000-0005-0000-0000-00003D020000}"/>
    <cellStyle name="Currency 2 3" xfId="768" xr:uid="{00000000-0005-0000-0000-00003E020000}"/>
    <cellStyle name="Currency 2 4" xfId="15536" xr:uid="{00000000-0005-0000-0000-00003F020000}"/>
    <cellStyle name="Currency 3" xfId="12" xr:uid="{00000000-0005-0000-0000-000040020000}"/>
    <cellStyle name="Currency 4" xfId="118" xr:uid="{00000000-0005-0000-0000-000041020000}"/>
    <cellStyle name="Currency 5" xfId="627" xr:uid="{00000000-0005-0000-0000-000042020000}"/>
    <cellStyle name="Currency 6" xfId="633" xr:uid="{00000000-0005-0000-0000-000043020000}"/>
    <cellStyle name="Currency 7" xfId="657" xr:uid="{00000000-0005-0000-0000-000044020000}"/>
    <cellStyle name="Currency 8" xfId="15538" xr:uid="{00000000-0005-0000-0000-000045020000}"/>
    <cellStyle name="Currency 9" xfId="15541" xr:uid="{00000000-0005-0000-0000-000046020000}"/>
    <cellStyle name="Currency0" xfId="119" xr:uid="{00000000-0005-0000-0000-000047020000}"/>
    <cellStyle name="Currency0 2" xfId="15552" xr:uid="{00000000-0005-0000-0000-000048020000}"/>
    <cellStyle name="D" xfId="120" xr:uid="{00000000-0005-0000-0000-000049020000}"/>
    <cellStyle name="D.C.R." xfId="121" xr:uid="{00000000-0005-0000-0000-00004A020000}"/>
    <cellStyle name="Date" xfId="122" xr:uid="{00000000-0005-0000-0000-00004B020000}"/>
    <cellStyle name="Date 2" xfId="15553" xr:uid="{00000000-0005-0000-0000-00004C020000}"/>
    <cellStyle name="Date Short" xfId="123" xr:uid="{00000000-0005-0000-0000-00004D020000}"/>
    <cellStyle name="DATE_09-2008 Workpapers - GCT" xfId="769" xr:uid="{00000000-0005-0000-0000-00004E020000}"/>
    <cellStyle name="DateLong" xfId="124" xr:uid="{00000000-0005-0000-0000-00004F020000}"/>
    <cellStyle name="DateShort" xfId="125" xr:uid="{00000000-0005-0000-0000-000050020000}"/>
    <cellStyle name="DATETIME" xfId="126" xr:uid="{00000000-0005-0000-0000-000051020000}"/>
    <cellStyle name="DELTA" xfId="127" xr:uid="{00000000-0005-0000-0000-000052020000}"/>
    <cellStyle name="Dezimal [0]_Compiling Utility Macros" xfId="15554" xr:uid="{00000000-0005-0000-0000-000053020000}"/>
    <cellStyle name="Dezimal_Compiling Utility Macros" xfId="15555" xr:uid="{00000000-0005-0000-0000-000054020000}"/>
    <cellStyle name="Direct Entry" xfId="770" xr:uid="{00000000-0005-0000-0000-000055020000}"/>
    <cellStyle name="Direct Entry 10" xfId="771" xr:uid="{00000000-0005-0000-0000-000056020000}"/>
    <cellStyle name="Direct Entry 11" xfId="772" xr:uid="{00000000-0005-0000-0000-000057020000}"/>
    <cellStyle name="Direct Entry 12" xfId="773" xr:uid="{00000000-0005-0000-0000-000058020000}"/>
    <cellStyle name="Direct Entry 13" xfId="774" xr:uid="{00000000-0005-0000-0000-000059020000}"/>
    <cellStyle name="Direct Entry 14" xfId="775" xr:uid="{00000000-0005-0000-0000-00005A020000}"/>
    <cellStyle name="Direct Entry 15" xfId="776" xr:uid="{00000000-0005-0000-0000-00005B020000}"/>
    <cellStyle name="Direct Entry 16" xfId="777" xr:uid="{00000000-0005-0000-0000-00005C020000}"/>
    <cellStyle name="Direct Entry 2" xfId="778" xr:uid="{00000000-0005-0000-0000-00005D020000}"/>
    <cellStyle name="Direct Entry 3" xfId="779" xr:uid="{00000000-0005-0000-0000-00005E020000}"/>
    <cellStyle name="Direct Entry 4" xfId="780" xr:uid="{00000000-0005-0000-0000-00005F020000}"/>
    <cellStyle name="Direct Entry 5" xfId="781" xr:uid="{00000000-0005-0000-0000-000060020000}"/>
    <cellStyle name="Direct Entry 6" xfId="782" xr:uid="{00000000-0005-0000-0000-000061020000}"/>
    <cellStyle name="Direct Entry 7" xfId="783" xr:uid="{00000000-0005-0000-0000-000062020000}"/>
    <cellStyle name="Direct Entry 8" xfId="784" xr:uid="{00000000-0005-0000-0000-000063020000}"/>
    <cellStyle name="Direct Entry 9" xfId="785" xr:uid="{00000000-0005-0000-0000-000064020000}"/>
    <cellStyle name="Enter Currency (0)" xfId="128" xr:uid="{00000000-0005-0000-0000-000065020000}"/>
    <cellStyle name="Enter Currency (0) 2" xfId="786" xr:uid="{00000000-0005-0000-0000-000066020000}"/>
    <cellStyle name="Enter Currency (0)_04300 Solara 2012 Budget FINAL" xfId="787" xr:uid="{00000000-0005-0000-0000-000067020000}"/>
    <cellStyle name="Enter Currency (2)" xfId="129" xr:uid="{00000000-0005-0000-0000-000068020000}"/>
    <cellStyle name="Enter Currency (2) 2" xfId="788" xr:uid="{00000000-0005-0000-0000-000069020000}"/>
    <cellStyle name="Enter Currency (2)_04300 Solara 2012 Budget FINAL" xfId="789" xr:uid="{00000000-0005-0000-0000-00006A020000}"/>
    <cellStyle name="Enter Units (0)" xfId="130" xr:uid="{00000000-0005-0000-0000-00006B020000}"/>
    <cellStyle name="Enter Units (0) 2" xfId="790" xr:uid="{00000000-0005-0000-0000-00006C020000}"/>
    <cellStyle name="Enter Units (0)_04300 Solara 2012 Budget FINAL" xfId="791" xr:uid="{00000000-0005-0000-0000-00006D020000}"/>
    <cellStyle name="Enter Units (1)" xfId="131" xr:uid="{00000000-0005-0000-0000-00006E020000}"/>
    <cellStyle name="Enter Units (1) 2" xfId="792" xr:uid="{00000000-0005-0000-0000-00006F020000}"/>
    <cellStyle name="Enter Units (1)_04300 Solara 2012 Budget FINAL" xfId="793" xr:uid="{00000000-0005-0000-0000-000070020000}"/>
    <cellStyle name="Enter Units (2)" xfId="132" xr:uid="{00000000-0005-0000-0000-000071020000}"/>
    <cellStyle name="Enter Units (2) 2" xfId="794" xr:uid="{00000000-0005-0000-0000-000072020000}"/>
    <cellStyle name="Enter Units (2)_04300 Solara 2012 Budget FINAL" xfId="795" xr:uid="{00000000-0005-0000-0000-000073020000}"/>
    <cellStyle name="Euro" xfId="133" xr:uid="{00000000-0005-0000-0000-000074020000}"/>
    <cellStyle name="EvenBodyShade" xfId="134" xr:uid="{00000000-0005-0000-0000-000075020000}"/>
    <cellStyle name="EvenBodyShade 2" xfId="8531" xr:uid="{00000000-0005-0000-0000-000076020000}"/>
    <cellStyle name="Explanatory Text 2" xfId="135" xr:uid="{00000000-0005-0000-0000-000077020000}"/>
    <cellStyle name="ExtStyle 0" xfId="136" xr:uid="{00000000-0005-0000-0000-000078020000}"/>
    <cellStyle name="ExtStyle 16" xfId="137" xr:uid="{00000000-0005-0000-0000-000079020000}"/>
    <cellStyle name="ExtStyle 17" xfId="138" xr:uid="{00000000-0005-0000-0000-00007A020000}"/>
    <cellStyle name="ExtStyle 18" xfId="139" xr:uid="{00000000-0005-0000-0000-00007B020000}"/>
    <cellStyle name="ExtStyle 19" xfId="140" xr:uid="{00000000-0005-0000-0000-00007C020000}"/>
    <cellStyle name="ExtStyle 20" xfId="141" xr:uid="{00000000-0005-0000-0000-00007D020000}"/>
    <cellStyle name="ExtStyle 21" xfId="142" xr:uid="{00000000-0005-0000-0000-00007E020000}"/>
    <cellStyle name="ExtStyle 22" xfId="143" xr:uid="{00000000-0005-0000-0000-00007F020000}"/>
    <cellStyle name="ExtStyle 28" xfId="144" xr:uid="{00000000-0005-0000-0000-000080020000}"/>
    <cellStyle name="ExtStyle 29" xfId="145" xr:uid="{00000000-0005-0000-0000-000081020000}"/>
    <cellStyle name="ExtStyle 30" xfId="146" xr:uid="{00000000-0005-0000-0000-000082020000}"/>
    <cellStyle name="ExtStyle 31" xfId="147" xr:uid="{00000000-0005-0000-0000-000083020000}"/>
    <cellStyle name="ExtStyle 32" xfId="148" xr:uid="{00000000-0005-0000-0000-000084020000}"/>
    <cellStyle name="ExtStyle 33" xfId="149" xr:uid="{00000000-0005-0000-0000-000085020000}"/>
    <cellStyle name="ExtStyle 34" xfId="150" xr:uid="{00000000-0005-0000-0000-000086020000}"/>
    <cellStyle name="ExtStyle 35" xfId="151" xr:uid="{00000000-0005-0000-0000-000087020000}"/>
    <cellStyle name="ExtStyle 36" xfId="152" xr:uid="{00000000-0005-0000-0000-000088020000}"/>
    <cellStyle name="EY House" xfId="15556" xr:uid="{00000000-0005-0000-0000-000089020000}"/>
    <cellStyle name="F1" xfId="153" xr:uid="{00000000-0005-0000-0000-00008A020000}"/>
    <cellStyle name="F2" xfId="15557" xr:uid="{00000000-0005-0000-0000-00008B020000}"/>
    <cellStyle name="F3" xfId="15558" xr:uid="{00000000-0005-0000-0000-00008C020000}"/>
    <cellStyle name="F4" xfId="15559" xr:uid="{00000000-0005-0000-0000-00008D020000}"/>
    <cellStyle name="F5" xfId="15560" xr:uid="{00000000-0005-0000-0000-00008E020000}"/>
    <cellStyle name="F6" xfId="15561" xr:uid="{00000000-0005-0000-0000-00008F020000}"/>
    <cellStyle name="F7" xfId="15562" xr:uid="{00000000-0005-0000-0000-000090020000}"/>
    <cellStyle name="F8" xfId="15563" xr:uid="{00000000-0005-0000-0000-000091020000}"/>
    <cellStyle name="Fix 0" xfId="154" xr:uid="{00000000-0005-0000-0000-000092020000}"/>
    <cellStyle name="Fix 0.0" xfId="155" xr:uid="{00000000-0005-0000-0000-000093020000}"/>
    <cellStyle name="Fix 0.00" xfId="156" xr:uid="{00000000-0005-0000-0000-000094020000}"/>
    <cellStyle name="Fixed" xfId="157" xr:uid="{00000000-0005-0000-0000-000095020000}"/>
    <cellStyle name="Fixed 2" xfId="15564" xr:uid="{00000000-0005-0000-0000-000096020000}"/>
    <cellStyle name="FORMULA" xfId="796" xr:uid="{00000000-0005-0000-0000-000097020000}"/>
    <cellStyle name="Good 2" xfId="158" xr:uid="{00000000-0005-0000-0000-000098020000}"/>
    <cellStyle name="GrandTotal" xfId="159" xr:uid="{00000000-0005-0000-0000-000099020000}"/>
    <cellStyle name="Grey" xfId="160" xr:uid="{00000000-0005-0000-0000-00009A020000}"/>
    <cellStyle name="Grey 10" xfId="797" xr:uid="{00000000-0005-0000-0000-00009B020000}"/>
    <cellStyle name="Grey 11" xfId="798" xr:uid="{00000000-0005-0000-0000-00009C020000}"/>
    <cellStyle name="Grey 12" xfId="799" xr:uid="{00000000-0005-0000-0000-00009D020000}"/>
    <cellStyle name="Grey 13" xfId="800" xr:uid="{00000000-0005-0000-0000-00009E020000}"/>
    <cellStyle name="Grey 14" xfId="801" xr:uid="{00000000-0005-0000-0000-00009F020000}"/>
    <cellStyle name="Grey 15" xfId="802" xr:uid="{00000000-0005-0000-0000-0000A0020000}"/>
    <cellStyle name="Grey 16" xfId="803" xr:uid="{00000000-0005-0000-0000-0000A1020000}"/>
    <cellStyle name="Grey 2" xfId="804" xr:uid="{00000000-0005-0000-0000-0000A2020000}"/>
    <cellStyle name="Grey 3" xfId="805" xr:uid="{00000000-0005-0000-0000-0000A3020000}"/>
    <cellStyle name="Grey 4" xfId="806" xr:uid="{00000000-0005-0000-0000-0000A4020000}"/>
    <cellStyle name="Grey 5" xfId="807" xr:uid="{00000000-0005-0000-0000-0000A5020000}"/>
    <cellStyle name="Grey 6" xfId="808" xr:uid="{00000000-0005-0000-0000-0000A6020000}"/>
    <cellStyle name="Grey 7" xfId="809" xr:uid="{00000000-0005-0000-0000-0000A7020000}"/>
    <cellStyle name="Grey 8" xfId="810" xr:uid="{00000000-0005-0000-0000-0000A8020000}"/>
    <cellStyle name="Grey 9" xfId="811" xr:uid="{00000000-0005-0000-0000-0000A9020000}"/>
    <cellStyle name="Head0" xfId="161" xr:uid="{00000000-0005-0000-0000-0000AA020000}"/>
    <cellStyle name="Head1" xfId="162" xr:uid="{00000000-0005-0000-0000-0000AB020000}"/>
    <cellStyle name="Head2" xfId="163" xr:uid="{00000000-0005-0000-0000-0000AC020000}"/>
    <cellStyle name="Head3" xfId="164" xr:uid="{00000000-0005-0000-0000-0000AD020000}"/>
    <cellStyle name="Head4" xfId="165" xr:uid="{00000000-0005-0000-0000-0000AE020000}"/>
    <cellStyle name="Head5" xfId="166" xr:uid="{00000000-0005-0000-0000-0000AF020000}"/>
    <cellStyle name="Head6" xfId="167" xr:uid="{00000000-0005-0000-0000-0000B0020000}"/>
    <cellStyle name="Head7" xfId="168" xr:uid="{00000000-0005-0000-0000-0000B1020000}"/>
    <cellStyle name="Head8" xfId="169" xr:uid="{00000000-0005-0000-0000-0000B2020000}"/>
    <cellStyle name="Head9" xfId="170" xr:uid="{00000000-0005-0000-0000-0000B3020000}"/>
    <cellStyle name="HEADER" xfId="171" xr:uid="{00000000-0005-0000-0000-0000B4020000}"/>
    <cellStyle name="Header1" xfId="172" xr:uid="{00000000-0005-0000-0000-0000B5020000}"/>
    <cellStyle name="Header1 10" xfId="812" xr:uid="{00000000-0005-0000-0000-0000B6020000}"/>
    <cellStyle name="Header1 11" xfId="813" xr:uid="{00000000-0005-0000-0000-0000B7020000}"/>
    <cellStyle name="Header1 12" xfId="814" xr:uid="{00000000-0005-0000-0000-0000B8020000}"/>
    <cellStyle name="Header1 13" xfId="815" xr:uid="{00000000-0005-0000-0000-0000B9020000}"/>
    <cellStyle name="Header1 14" xfId="816" xr:uid="{00000000-0005-0000-0000-0000BA020000}"/>
    <cellStyle name="Header1 15" xfId="817" xr:uid="{00000000-0005-0000-0000-0000BB020000}"/>
    <cellStyle name="Header1 16" xfId="818" xr:uid="{00000000-0005-0000-0000-0000BC020000}"/>
    <cellStyle name="Header1 17" xfId="819" xr:uid="{00000000-0005-0000-0000-0000BD020000}"/>
    <cellStyle name="Header1 2" xfId="820" xr:uid="{00000000-0005-0000-0000-0000BE020000}"/>
    <cellStyle name="Header1 3" xfId="821" xr:uid="{00000000-0005-0000-0000-0000BF020000}"/>
    <cellStyle name="Header1 4" xfId="822" xr:uid="{00000000-0005-0000-0000-0000C0020000}"/>
    <cellStyle name="Header1 5" xfId="823" xr:uid="{00000000-0005-0000-0000-0000C1020000}"/>
    <cellStyle name="Header1 6" xfId="824" xr:uid="{00000000-0005-0000-0000-0000C2020000}"/>
    <cellStyle name="Header1 7" xfId="825" xr:uid="{00000000-0005-0000-0000-0000C3020000}"/>
    <cellStyle name="Header1 8" xfId="826" xr:uid="{00000000-0005-0000-0000-0000C4020000}"/>
    <cellStyle name="Header1 9" xfId="827" xr:uid="{00000000-0005-0000-0000-0000C5020000}"/>
    <cellStyle name="Header1_04300 Solara 2012 Budget FINAL" xfId="828" xr:uid="{00000000-0005-0000-0000-0000C6020000}"/>
    <cellStyle name="Header2" xfId="173" xr:uid="{00000000-0005-0000-0000-0000C7020000}"/>
    <cellStyle name="Header2 10" xfId="829" xr:uid="{00000000-0005-0000-0000-0000C8020000}"/>
    <cellStyle name="Header2 10 10" xfId="3252" xr:uid="{00000000-0005-0000-0000-0000C9020000}"/>
    <cellStyle name="Header2 10 10 2" xfId="4287" xr:uid="{00000000-0005-0000-0000-0000CA020000}"/>
    <cellStyle name="Header2 10 10 2 2" xfId="6691" xr:uid="{00000000-0005-0000-0000-0000CB020000}"/>
    <cellStyle name="Header2 10 10 2 2 2" xfId="14436" xr:uid="{00000000-0005-0000-0000-0000CC020000}"/>
    <cellStyle name="Header2 10 10 3" xfId="2194" xr:uid="{00000000-0005-0000-0000-0000CD020000}"/>
    <cellStyle name="Header2 10 10 3 2" xfId="5441" xr:uid="{00000000-0005-0000-0000-0000CE020000}"/>
    <cellStyle name="Header2 10 10 3 2 2" xfId="11310" xr:uid="{00000000-0005-0000-0000-0000CF020000}"/>
    <cellStyle name="Header2 10 10 3 2 3" xfId="9000" xr:uid="{00000000-0005-0000-0000-0000D0020000}"/>
    <cellStyle name="Header2 10 10 3 2 4" xfId="10183" xr:uid="{00000000-0005-0000-0000-0000D1020000}"/>
    <cellStyle name="Header2 10 10 3 2 5" xfId="15274" xr:uid="{00000000-0005-0000-0000-0000D2020000}"/>
    <cellStyle name="Header2 10 10 3 3" xfId="8727" xr:uid="{00000000-0005-0000-0000-0000D3020000}"/>
    <cellStyle name="Header2 10 10 3 4" xfId="10075" xr:uid="{00000000-0005-0000-0000-0000D4020000}"/>
    <cellStyle name="Header2 10 10 3 5" xfId="7341" xr:uid="{00000000-0005-0000-0000-0000D5020000}"/>
    <cellStyle name="Header2 10 10 4" xfId="6202" xr:uid="{00000000-0005-0000-0000-0000D6020000}"/>
    <cellStyle name="Header2 10 10 4 2" xfId="13971" xr:uid="{00000000-0005-0000-0000-0000D7020000}"/>
    <cellStyle name="Header2 10 11" xfId="2240" xr:uid="{00000000-0005-0000-0000-0000D8020000}"/>
    <cellStyle name="Header2 10 11 2" xfId="5453" xr:uid="{00000000-0005-0000-0000-0000D9020000}"/>
    <cellStyle name="Header2 10 11 2 2" xfId="7818" xr:uid="{00000000-0005-0000-0000-0000DA020000}"/>
    <cellStyle name="Header2 10 12" xfId="1934" xr:uid="{00000000-0005-0000-0000-0000DB020000}"/>
    <cellStyle name="Header2 10 12 2" xfId="5265" xr:uid="{00000000-0005-0000-0000-0000DC020000}"/>
    <cellStyle name="Header2 10 12 2 2" xfId="11167" xr:uid="{00000000-0005-0000-0000-0000DD020000}"/>
    <cellStyle name="Header2 10 12 2 3" xfId="7586" xr:uid="{00000000-0005-0000-0000-0000DE020000}"/>
    <cellStyle name="Header2 10 12 2 4" xfId="10591" xr:uid="{00000000-0005-0000-0000-0000DF020000}"/>
    <cellStyle name="Header2 10 12 2 5" xfId="15253" xr:uid="{00000000-0005-0000-0000-0000E0020000}"/>
    <cellStyle name="Header2 10 12 3" xfId="8528" xr:uid="{00000000-0005-0000-0000-0000E1020000}"/>
    <cellStyle name="Header2 10 12 4" xfId="10335" xr:uid="{00000000-0005-0000-0000-0000E2020000}"/>
    <cellStyle name="Header2 10 12 5" xfId="7554" xr:uid="{00000000-0005-0000-0000-0000E3020000}"/>
    <cellStyle name="Header2 10 13" xfId="4938" xr:uid="{00000000-0005-0000-0000-0000E4020000}"/>
    <cellStyle name="Header2 10 13 2" xfId="10849" xr:uid="{00000000-0005-0000-0000-0000E5020000}"/>
    <cellStyle name="Header2 10 13 3" xfId="11506" xr:uid="{00000000-0005-0000-0000-0000E6020000}"/>
    <cellStyle name="Header2 10 13 4" xfId="10385" xr:uid="{00000000-0005-0000-0000-0000E7020000}"/>
    <cellStyle name="Header2 10 13 5" xfId="14966" xr:uid="{00000000-0005-0000-0000-0000E8020000}"/>
    <cellStyle name="Header2 10 14" xfId="7630" xr:uid="{00000000-0005-0000-0000-0000E9020000}"/>
    <cellStyle name="Header2 10 15" xfId="8488" xr:uid="{00000000-0005-0000-0000-0000EA020000}"/>
    <cellStyle name="Header2 10 16" xfId="13373" xr:uid="{00000000-0005-0000-0000-0000EB020000}"/>
    <cellStyle name="Header2 10 17" xfId="13098" xr:uid="{00000000-0005-0000-0000-0000EC020000}"/>
    <cellStyle name="Header2 10 2" xfId="1204" xr:uid="{00000000-0005-0000-0000-0000ED020000}"/>
    <cellStyle name="Header2 10 2 2" xfId="3386" xr:uid="{00000000-0005-0000-0000-0000EE020000}"/>
    <cellStyle name="Header2 10 2 2 2" xfId="12370" xr:uid="{00000000-0005-0000-0000-0000EF020000}"/>
    <cellStyle name="Header2 10 2 3" xfId="2497" xr:uid="{00000000-0005-0000-0000-0000F0020000}"/>
    <cellStyle name="Header2 10 2 3 2" xfId="10247" xr:uid="{00000000-0005-0000-0000-0000F1020000}"/>
    <cellStyle name="Header2 10 2 4" xfId="7786" xr:uid="{00000000-0005-0000-0000-0000F2020000}"/>
    <cellStyle name="Header2 10 3" xfId="1486" xr:uid="{00000000-0005-0000-0000-0000F3020000}"/>
    <cellStyle name="Header2 10 3 2" xfId="3465" xr:uid="{00000000-0005-0000-0000-0000F4020000}"/>
    <cellStyle name="Header2 10 3 2 2" xfId="10339" xr:uid="{00000000-0005-0000-0000-0000F5020000}"/>
    <cellStyle name="Header2 10 3 3" xfId="2777" xr:uid="{00000000-0005-0000-0000-0000F6020000}"/>
    <cellStyle name="Header2 10 3 3 2" xfId="5908" xr:uid="{00000000-0005-0000-0000-0000F7020000}"/>
    <cellStyle name="Header2 10 3 3 2 2" xfId="13725" xr:uid="{00000000-0005-0000-0000-0000F8020000}"/>
    <cellStyle name="Header2 10 3 4" xfId="4702" xr:uid="{00000000-0005-0000-0000-0000F9020000}"/>
    <cellStyle name="Header2 10 3 4 2" xfId="6907" xr:uid="{00000000-0005-0000-0000-0000FA020000}"/>
    <cellStyle name="Header2 10 3 4 2 2" xfId="12478" xr:uid="{00000000-0005-0000-0000-0000FB020000}"/>
    <cellStyle name="Header2 10 3 4 2 3" xfId="13475" xr:uid="{00000000-0005-0000-0000-0000FC020000}"/>
    <cellStyle name="Header2 10 3 4 2 4" xfId="14618" xr:uid="{00000000-0005-0000-0000-0000FD020000}"/>
    <cellStyle name="Header2 10 3 4 2 5" xfId="15436" xr:uid="{00000000-0005-0000-0000-0000FE020000}"/>
    <cellStyle name="Header2 10 3 4 3" xfId="10646" xr:uid="{00000000-0005-0000-0000-0000FF020000}"/>
    <cellStyle name="Header2 10 3 4 4" xfId="7444" xr:uid="{00000000-0005-0000-0000-000000030000}"/>
    <cellStyle name="Header2 10 3 4 5" xfId="14868" xr:uid="{00000000-0005-0000-0000-000001030000}"/>
    <cellStyle name="Header2 10 3 5" xfId="5040" xr:uid="{00000000-0005-0000-0000-000002030000}"/>
    <cellStyle name="Header2 10 3 5 2" xfId="10951" xr:uid="{00000000-0005-0000-0000-000003030000}"/>
    <cellStyle name="Header2 10 3 5 3" xfId="9246" xr:uid="{00000000-0005-0000-0000-000004030000}"/>
    <cellStyle name="Header2 10 3 5 4" xfId="11735" xr:uid="{00000000-0005-0000-0000-000005030000}"/>
    <cellStyle name="Header2 10 3 5 5" xfId="15066" xr:uid="{00000000-0005-0000-0000-000006030000}"/>
    <cellStyle name="Header2 10 3 6" xfId="8139" xr:uid="{00000000-0005-0000-0000-000007030000}"/>
    <cellStyle name="Header2 10 3 7" xfId="9827" xr:uid="{00000000-0005-0000-0000-000008030000}"/>
    <cellStyle name="Header2 10 4" xfId="1610" xr:uid="{00000000-0005-0000-0000-000009030000}"/>
    <cellStyle name="Header2 10 4 2" xfId="2891" xr:uid="{00000000-0005-0000-0000-00000A030000}"/>
    <cellStyle name="Header2 10 4 2 2" xfId="11631" xr:uid="{00000000-0005-0000-0000-00000B030000}"/>
    <cellStyle name="Header2 10 5" xfId="1511" xr:uid="{00000000-0005-0000-0000-00000C030000}"/>
    <cellStyle name="Header2 10 5 2" xfId="2802" xr:uid="{00000000-0005-0000-0000-00000D030000}"/>
    <cellStyle name="Header2 10 5 2 2" xfId="5933" xr:uid="{00000000-0005-0000-0000-00000E030000}"/>
    <cellStyle name="Header2 10 5 2 2 2" xfId="13749" xr:uid="{00000000-0005-0000-0000-00000F030000}"/>
    <cellStyle name="Header2 10 5 3" xfId="4068" xr:uid="{00000000-0005-0000-0000-000010030000}"/>
    <cellStyle name="Header2 10 5 3 2" xfId="6528" xr:uid="{00000000-0005-0000-0000-000011030000}"/>
    <cellStyle name="Header2 10 5 3 2 2" xfId="12162" xr:uid="{00000000-0005-0000-0000-000012030000}"/>
    <cellStyle name="Header2 10 5 3 2 3" xfId="13198" xr:uid="{00000000-0005-0000-0000-000013030000}"/>
    <cellStyle name="Header2 10 5 3 2 4" xfId="14276" xr:uid="{00000000-0005-0000-0000-000014030000}"/>
    <cellStyle name="Header2 10 5 3 2 5" xfId="15350" xr:uid="{00000000-0005-0000-0000-000015030000}"/>
    <cellStyle name="Header2 10 5 3 3" xfId="10154" xr:uid="{00000000-0005-0000-0000-000016030000}"/>
    <cellStyle name="Header2 10 5 3 4" xfId="11392" xr:uid="{00000000-0005-0000-0000-000017030000}"/>
    <cellStyle name="Header2 10 5 3 5" xfId="14782" xr:uid="{00000000-0005-0000-0000-000018030000}"/>
    <cellStyle name="Header2 10 5 4" xfId="5062" xr:uid="{00000000-0005-0000-0000-000019030000}"/>
    <cellStyle name="Header2 10 5 4 2" xfId="10973" xr:uid="{00000000-0005-0000-0000-00001A030000}"/>
    <cellStyle name="Header2 10 5 4 3" xfId="11722" xr:uid="{00000000-0005-0000-0000-00001B030000}"/>
    <cellStyle name="Header2 10 5 4 4" xfId="11187" xr:uid="{00000000-0005-0000-0000-00001C030000}"/>
    <cellStyle name="Header2 10 5 4 5" xfId="15088" xr:uid="{00000000-0005-0000-0000-00001D030000}"/>
    <cellStyle name="Header2 10 5 5" xfId="8163" xr:uid="{00000000-0005-0000-0000-00001E030000}"/>
    <cellStyle name="Header2 10 5 6" xfId="10451" xr:uid="{00000000-0005-0000-0000-00001F030000}"/>
    <cellStyle name="Header2 10 5 7" xfId="8674" xr:uid="{00000000-0005-0000-0000-000020030000}"/>
    <cellStyle name="Header2 10 6" xfId="1464" xr:uid="{00000000-0005-0000-0000-000021030000}"/>
    <cellStyle name="Header2 10 6 2" xfId="2755" xr:uid="{00000000-0005-0000-0000-000022030000}"/>
    <cellStyle name="Header2 10 6 2 2" xfId="5896" xr:uid="{00000000-0005-0000-0000-000023030000}"/>
    <cellStyle name="Header2 10 6 2 2 2" xfId="13719" xr:uid="{00000000-0005-0000-0000-000024030000}"/>
    <cellStyle name="Header2 10 6 3" xfId="4703" xr:uid="{00000000-0005-0000-0000-000025030000}"/>
    <cellStyle name="Header2 10 6 3 2" xfId="6908" xr:uid="{00000000-0005-0000-0000-000026030000}"/>
    <cellStyle name="Header2 10 6 3 2 2" xfId="12479" xr:uid="{00000000-0005-0000-0000-000027030000}"/>
    <cellStyle name="Header2 10 6 3 2 3" xfId="13476" xr:uid="{00000000-0005-0000-0000-000028030000}"/>
    <cellStyle name="Header2 10 6 3 2 4" xfId="14619" xr:uid="{00000000-0005-0000-0000-000029030000}"/>
    <cellStyle name="Header2 10 6 3 2 5" xfId="15437" xr:uid="{00000000-0005-0000-0000-00002A030000}"/>
    <cellStyle name="Header2 10 6 3 3" xfId="10647" xr:uid="{00000000-0005-0000-0000-00002B030000}"/>
    <cellStyle name="Header2 10 6 3 4" xfId="9015" xr:uid="{00000000-0005-0000-0000-00002C030000}"/>
    <cellStyle name="Header2 10 6 3 5" xfId="14869" xr:uid="{00000000-0005-0000-0000-00002D030000}"/>
    <cellStyle name="Header2 10 6 4" xfId="5034" xr:uid="{00000000-0005-0000-0000-00002E030000}"/>
    <cellStyle name="Header2 10 6 4 2" xfId="10945" xr:uid="{00000000-0005-0000-0000-00002F030000}"/>
    <cellStyle name="Header2 10 6 4 3" xfId="11652" xr:uid="{00000000-0005-0000-0000-000030030000}"/>
    <cellStyle name="Header2 10 6 4 4" xfId="11434" xr:uid="{00000000-0005-0000-0000-000031030000}"/>
    <cellStyle name="Header2 10 6 4 5" xfId="15060" xr:uid="{00000000-0005-0000-0000-000032030000}"/>
    <cellStyle name="Header2 10 6 5" xfId="8122" xr:uid="{00000000-0005-0000-0000-000033030000}"/>
    <cellStyle name="Header2 10 6 6" xfId="11645" xr:uid="{00000000-0005-0000-0000-000034030000}"/>
    <cellStyle name="Header2 10 6 7" xfId="7042" xr:uid="{00000000-0005-0000-0000-000035030000}"/>
    <cellStyle name="Header2 10 7" xfId="1419" xr:uid="{00000000-0005-0000-0000-000036030000}"/>
    <cellStyle name="Header2 10 7 2" xfId="2710" xr:uid="{00000000-0005-0000-0000-000037030000}"/>
    <cellStyle name="Header2 10 7 2 2" xfId="5851" xr:uid="{00000000-0005-0000-0000-000038030000}"/>
    <cellStyle name="Header2 10 7 2 2 2" xfId="13686" xr:uid="{00000000-0005-0000-0000-000039030000}"/>
    <cellStyle name="Header2 10 7 3" xfId="3863" xr:uid="{00000000-0005-0000-0000-00003A030000}"/>
    <cellStyle name="Header2 10 7 3 2" xfId="6420" xr:uid="{00000000-0005-0000-0000-00003B030000}"/>
    <cellStyle name="Header2 10 7 3 2 2" xfId="12065" xr:uid="{00000000-0005-0000-0000-00003C030000}"/>
    <cellStyle name="Header2 10 7 3 2 3" xfId="13147" xr:uid="{00000000-0005-0000-0000-00003D030000}"/>
    <cellStyle name="Header2 10 7 3 2 4" xfId="14187" xr:uid="{00000000-0005-0000-0000-00003E030000}"/>
    <cellStyle name="Header2 10 7 3 2 5" xfId="15328" xr:uid="{00000000-0005-0000-0000-00003F030000}"/>
    <cellStyle name="Header2 10 7 3 3" xfId="9983" xr:uid="{00000000-0005-0000-0000-000040030000}"/>
    <cellStyle name="Header2 10 7 3 4" xfId="11679" xr:uid="{00000000-0005-0000-0000-000041030000}"/>
    <cellStyle name="Header2 10 7 3 5" xfId="14760" xr:uid="{00000000-0005-0000-0000-000042030000}"/>
    <cellStyle name="Header2 10 7 4" xfId="5019" xr:uid="{00000000-0005-0000-0000-000043030000}"/>
    <cellStyle name="Header2 10 7 4 2" xfId="10930" xr:uid="{00000000-0005-0000-0000-000044030000}"/>
    <cellStyle name="Header2 10 7 4 3" xfId="9167" xr:uid="{00000000-0005-0000-0000-000045030000}"/>
    <cellStyle name="Header2 10 7 4 4" xfId="12846" xr:uid="{00000000-0005-0000-0000-000046030000}"/>
    <cellStyle name="Header2 10 7 4 5" xfId="15045" xr:uid="{00000000-0005-0000-0000-000047030000}"/>
    <cellStyle name="Header2 10 7 5" xfId="8084" xr:uid="{00000000-0005-0000-0000-000048030000}"/>
    <cellStyle name="Header2 10 7 6" xfId="9899" xr:uid="{00000000-0005-0000-0000-000049030000}"/>
    <cellStyle name="Header2 10 7 7" xfId="13295" xr:uid="{00000000-0005-0000-0000-00004A030000}"/>
    <cellStyle name="Header2 10 8" xfId="1788" xr:uid="{00000000-0005-0000-0000-00004B030000}"/>
    <cellStyle name="Header2 10 8 2" xfId="3069" xr:uid="{00000000-0005-0000-0000-00004C030000}"/>
    <cellStyle name="Header2 10 8 2 2" xfId="6174" xr:uid="{00000000-0005-0000-0000-00004D030000}"/>
    <cellStyle name="Header2 10 8 2 2 2" xfId="13946" xr:uid="{00000000-0005-0000-0000-00004E030000}"/>
    <cellStyle name="Header2 10 8 3" xfId="4908" xr:uid="{00000000-0005-0000-0000-00004F030000}"/>
    <cellStyle name="Header2 10 8 3 2" xfId="6996" xr:uid="{00000000-0005-0000-0000-000050030000}"/>
    <cellStyle name="Header2 10 8 3 2 2" xfId="12567" xr:uid="{00000000-0005-0000-0000-000051030000}"/>
    <cellStyle name="Header2 10 8 3 2 3" xfId="13564" xr:uid="{00000000-0005-0000-0000-000052030000}"/>
    <cellStyle name="Header2 10 8 3 2 4" xfId="14707" xr:uid="{00000000-0005-0000-0000-000053030000}"/>
    <cellStyle name="Header2 10 8 3 2 5" xfId="15525" xr:uid="{00000000-0005-0000-0000-000054030000}"/>
    <cellStyle name="Header2 10 8 3 3" xfId="10822" xr:uid="{00000000-0005-0000-0000-000055030000}"/>
    <cellStyle name="Header2 10 8 3 4" xfId="10391" xr:uid="{00000000-0005-0000-0000-000056030000}"/>
    <cellStyle name="Header2 10 8 3 5" xfId="14957" xr:uid="{00000000-0005-0000-0000-000057030000}"/>
    <cellStyle name="Header2 10 8 4" xfId="5178" xr:uid="{00000000-0005-0000-0000-000058030000}"/>
    <cellStyle name="Header2 10 8 4 2" xfId="11089" xr:uid="{00000000-0005-0000-0000-000059030000}"/>
    <cellStyle name="Header2 10 8 4 3" xfId="7626" xr:uid="{00000000-0005-0000-0000-00005A030000}"/>
    <cellStyle name="Header2 10 8 4 4" xfId="10261" xr:uid="{00000000-0005-0000-0000-00005B030000}"/>
    <cellStyle name="Header2 10 8 4 5" xfId="15203" xr:uid="{00000000-0005-0000-0000-00005C030000}"/>
    <cellStyle name="Header2 10 8 5" xfId="8409" xr:uid="{00000000-0005-0000-0000-00005D030000}"/>
    <cellStyle name="Header2 10 8 6" xfId="7695" xr:uid="{00000000-0005-0000-0000-00005E030000}"/>
    <cellStyle name="Header2 10 8 7" xfId="8269" xr:uid="{00000000-0005-0000-0000-00005F030000}"/>
    <cellStyle name="Header2 10 9" xfId="1766" xr:uid="{00000000-0005-0000-0000-000060030000}"/>
    <cellStyle name="Header2 10 9 2" xfId="3047" xr:uid="{00000000-0005-0000-0000-000061030000}"/>
    <cellStyle name="Header2 10 9 2 2" xfId="6152" xr:uid="{00000000-0005-0000-0000-000062030000}"/>
    <cellStyle name="Header2 10 9 2 2 2" xfId="13925" xr:uid="{00000000-0005-0000-0000-000063030000}"/>
    <cellStyle name="Header2 10 9 3" xfId="4873" xr:uid="{00000000-0005-0000-0000-000064030000}"/>
    <cellStyle name="Header2 10 9 3 2" xfId="6980" xr:uid="{00000000-0005-0000-0000-000065030000}"/>
    <cellStyle name="Header2 10 9 3 2 2" xfId="12551" xr:uid="{00000000-0005-0000-0000-000066030000}"/>
    <cellStyle name="Header2 10 9 3 2 3" xfId="13548" xr:uid="{00000000-0005-0000-0000-000067030000}"/>
    <cellStyle name="Header2 10 9 3 2 4" xfId="14691" xr:uid="{00000000-0005-0000-0000-000068030000}"/>
    <cellStyle name="Header2 10 9 3 2 5" xfId="15509" xr:uid="{00000000-0005-0000-0000-000069030000}"/>
    <cellStyle name="Header2 10 9 3 3" xfId="10794" xr:uid="{00000000-0005-0000-0000-00006A030000}"/>
    <cellStyle name="Header2 10 9 3 4" xfId="7240" xr:uid="{00000000-0005-0000-0000-00006B030000}"/>
    <cellStyle name="Header2 10 9 3 5" xfId="14941" xr:uid="{00000000-0005-0000-0000-00006C030000}"/>
    <cellStyle name="Header2 10 9 4" xfId="5157" xr:uid="{00000000-0005-0000-0000-00006D030000}"/>
    <cellStyle name="Header2 10 9 4 2" xfId="11068" xr:uid="{00000000-0005-0000-0000-00006E030000}"/>
    <cellStyle name="Header2 10 9 4 3" xfId="9148" xr:uid="{00000000-0005-0000-0000-00006F030000}"/>
    <cellStyle name="Header2 10 9 4 4" xfId="13002" xr:uid="{00000000-0005-0000-0000-000070030000}"/>
    <cellStyle name="Header2 10 9 4 5" xfId="15182" xr:uid="{00000000-0005-0000-0000-000071030000}"/>
    <cellStyle name="Header2 10 9 5" xfId="8388" xr:uid="{00000000-0005-0000-0000-000072030000}"/>
    <cellStyle name="Header2 10 9 6" xfId="9079" xr:uid="{00000000-0005-0000-0000-000073030000}"/>
    <cellStyle name="Header2 10 9 7" xfId="13063" xr:uid="{00000000-0005-0000-0000-000074030000}"/>
    <cellStyle name="Header2 11" xfId="830" xr:uid="{00000000-0005-0000-0000-000075030000}"/>
    <cellStyle name="Header2 11 10" xfId="3253" xr:uid="{00000000-0005-0000-0000-000076030000}"/>
    <cellStyle name="Header2 11 10 2" xfId="4288" xr:uid="{00000000-0005-0000-0000-000077030000}"/>
    <cellStyle name="Header2 11 10 2 2" xfId="6692" xr:uid="{00000000-0005-0000-0000-000078030000}"/>
    <cellStyle name="Header2 11 10 2 2 2" xfId="14437" xr:uid="{00000000-0005-0000-0000-000079030000}"/>
    <cellStyle name="Header2 11 10 3" xfId="3676" xr:uid="{00000000-0005-0000-0000-00007A030000}"/>
    <cellStyle name="Header2 11 10 3 2" xfId="6319" xr:uid="{00000000-0005-0000-0000-00007B030000}"/>
    <cellStyle name="Header2 11 10 3 2 2" xfId="11979" xr:uid="{00000000-0005-0000-0000-00007C030000}"/>
    <cellStyle name="Header2 11 10 3 2 3" xfId="13073" xr:uid="{00000000-0005-0000-0000-00007D030000}"/>
    <cellStyle name="Header2 11 10 3 2 4" xfId="14088" xr:uid="{00000000-0005-0000-0000-00007E030000}"/>
    <cellStyle name="Header2 11 10 3 2 5" xfId="15306" xr:uid="{00000000-0005-0000-0000-00007F030000}"/>
    <cellStyle name="Header2 11 10 3 3" xfId="9841" xr:uid="{00000000-0005-0000-0000-000080030000}"/>
    <cellStyle name="Header2 11 10 3 4" xfId="11465" xr:uid="{00000000-0005-0000-0000-000081030000}"/>
    <cellStyle name="Header2 11 10 3 5" xfId="14738" xr:uid="{00000000-0005-0000-0000-000082030000}"/>
    <cellStyle name="Header2 11 10 4" xfId="6203" xr:uid="{00000000-0005-0000-0000-000083030000}"/>
    <cellStyle name="Header2 11 10 4 2" xfId="13972" xr:uid="{00000000-0005-0000-0000-000084030000}"/>
    <cellStyle name="Header2 11 11" xfId="2241" xr:uid="{00000000-0005-0000-0000-000085030000}"/>
    <cellStyle name="Header2 11 11 2" xfId="5454" xr:uid="{00000000-0005-0000-0000-000086030000}"/>
    <cellStyle name="Header2 11 11 2 2" xfId="7819" xr:uid="{00000000-0005-0000-0000-000087030000}"/>
    <cellStyle name="Header2 11 12" xfId="4799" xr:uid="{00000000-0005-0000-0000-000088030000}"/>
    <cellStyle name="Header2 11 12 2" xfId="6964" xr:uid="{00000000-0005-0000-0000-000089030000}"/>
    <cellStyle name="Header2 11 12 2 2" xfId="12535" xr:uid="{00000000-0005-0000-0000-00008A030000}"/>
    <cellStyle name="Header2 11 12 2 3" xfId="13532" xr:uid="{00000000-0005-0000-0000-00008B030000}"/>
    <cellStyle name="Header2 11 12 2 4" xfId="14675" xr:uid="{00000000-0005-0000-0000-00008C030000}"/>
    <cellStyle name="Header2 11 12 2 5" xfId="15493" xr:uid="{00000000-0005-0000-0000-00008D030000}"/>
    <cellStyle name="Header2 11 12 3" xfId="10733" xr:uid="{00000000-0005-0000-0000-00008E030000}"/>
    <cellStyle name="Header2 11 12 4" xfId="10549" xr:uid="{00000000-0005-0000-0000-00008F030000}"/>
    <cellStyle name="Header2 11 12 5" xfId="14925" xr:uid="{00000000-0005-0000-0000-000090030000}"/>
    <cellStyle name="Header2 11 13" xfId="4939" xr:uid="{00000000-0005-0000-0000-000091030000}"/>
    <cellStyle name="Header2 11 13 2" xfId="10850" xr:uid="{00000000-0005-0000-0000-000092030000}"/>
    <cellStyle name="Header2 11 13 3" xfId="9009" xr:uid="{00000000-0005-0000-0000-000093030000}"/>
    <cellStyle name="Header2 11 13 4" xfId="9045" xr:uid="{00000000-0005-0000-0000-000094030000}"/>
    <cellStyle name="Header2 11 13 5" xfId="14967" xr:uid="{00000000-0005-0000-0000-000095030000}"/>
    <cellStyle name="Header2 11 14" xfId="7631" xr:uid="{00000000-0005-0000-0000-000096030000}"/>
    <cellStyle name="Header2 11 15" xfId="11273" xr:uid="{00000000-0005-0000-0000-000097030000}"/>
    <cellStyle name="Header2 11 16" xfId="9543" xr:uid="{00000000-0005-0000-0000-000098030000}"/>
    <cellStyle name="Header2 11 17" xfId="9859" xr:uid="{00000000-0005-0000-0000-000099030000}"/>
    <cellStyle name="Header2 11 2" xfId="1205" xr:uid="{00000000-0005-0000-0000-00009A030000}"/>
    <cellStyle name="Header2 11 2 2" xfId="3387" xr:uid="{00000000-0005-0000-0000-00009B030000}"/>
    <cellStyle name="Header2 11 2 2 2" xfId="10160" xr:uid="{00000000-0005-0000-0000-00009C030000}"/>
    <cellStyle name="Header2 11 2 3" xfId="2498" xr:uid="{00000000-0005-0000-0000-00009D030000}"/>
    <cellStyle name="Header2 11 2 3 2" xfId="9100" xr:uid="{00000000-0005-0000-0000-00009E030000}"/>
    <cellStyle name="Header2 11 2 4" xfId="12818" xr:uid="{00000000-0005-0000-0000-00009F030000}"/>
    <cellStyle name="Header2 11 3" xfId="1487" xr:uid="{00000000-0005-0000-0000-0000A0030000}"/>
    <cellStyle name="Header2 11 3 2" xfId="3466" xr:uid="{00000000-0005-0000-0000-0000A1030000}"/>
    <cellStyle name="Header2 11 3 2 2" xfId="11483" xr:uid="{00000000-0005-0000-0000-0000A2030000}"/>
    <cellStyle name="Header2 11 3 3" xfId="2778" xr:uid="{00000000-0005-0000-0000-0000A3030000}"/>
    <cellStyle name="Header2 11 3 3 2" xfId="5909" xr:uid="{00000000-0005-0000-0000-0000A4030000}"/>
    <cellStyle name="Header2 11 3 3 2 2" xfId="13726" xr:uid="{00000000-0005-0000-0000-0000A5030000}"/>
    <cellStyle name="Header2 11 3 4" xfId="4680" xr:uid="{00000000-0005-0000-0000-0000A6030000}"/>
    <cellStyle name="Header2 11 3 4 2" xfId="6900" xr:uid="{00000000-0005-0000-0000-0000A7030000}"/>
    <cellStyle name="Header2 11 3 4 2 2" xfId="12471" xr:uid="{00000000-0005-0000-0000-0000A8030000}"/>
    <cellStyle name="Header2 11 3 4 2 3" xfId="13468" xr:uid="{00000000-0005-0000-0000-0000A9030000}"/>
    <cellStyle name="Header2 11 3 4 2 4" xfId="14611" xr:uid="{00000000-0005-0000-0000-0000AA030000}"/>
    <cellStyle name="Header2 11 3 4 2 5" xfId="15429" xr:uid="{00000000-0005-0000-0000-0000AB030000}"/>
    <cellStyle name="Header2 11 3 4 3" xfId="10628" xr:uid="{00000000-0005-0000-0000-0000AC030000}"/>
    <cellStyle name="Header2 11 3 4 4" xfId="9271" xr:uid="{00000000-0005-0000-0000-0000AD030000}"/>
    <cellStyle name="Header2 11 3 4 5" xfId="14861" xr:uid="{00000000-0005-0000-0000-0000AE030000}"/>
    <cellStyle name="Header2 11 3 5" xfId="5041" xr:uid="{00000000-0005-0000-0000-0000AF030000}"/>
    <cellStyle name="Header2 11 3 5 2" xfId="10952" xr:uid="{00000000-0005-0000-0000-0000B0030000}"/>
    <cellStyle name="Header2 11 3 5 3" xfId="8242" xr:uid="{00000000-0005-0000-0000-0000B1030000}"/>
    <cellStyle name="Header2 11 3 5 4" xfId="9186" xr:uid="{00000000-0005-0000-0000-0000B2030000}"/>
    <cellStyle name="Header2 11 3 5 5" xfId="15067" xr:uid="{00000000-0005-0000-0000-0000B3030000}"/>
    <cellStyle name="Header2 11 3 6" xfId="8140" xr:uid="{00000000-0005-0000-0000-0000B4030000}"/>
    <cellStyle name="Header2 11 3 7" xfId="12669" xr:uid="{00000000-0005-0000-0000-0000B5030000}"/>
    <cellStyle name="Header2 11 4" xfId="1609" xr:uid="{00000000-0005-0000-0000-0000B6030000}"/>
    <cellStyle name="Header2 11 4 2" xfId="2890" xr:uid="{00000000-0005-0000-0000-0000B7030000}"/>
    <cellStyle name="Header2 11 4 2 2" xfId="12077" xr:uid="{00000000-0005-0000-0000-0000B8030000}"/>
    <cellStyle name="Header2 11 5" xfId="1510" xr:uid="{00000000-0005-0000-0000-0000B9030000}"/>
    <cellStyle name="Header2 11 5 2" xfId="2801" xr:uid="{00000000-0005-0000-0000-0000BA030000}"/>
    <cellStyle name="Header2 11 5 2 2" xfId="5932" xr:uid="{00000000-0005-0000-0000-0000BB030000}"/>
    <cellStyle name="Header2 11 5 2 2 2" xfId="13748" xr:uid="{00000000-0005-0000-0000-0000BC030000}"/>
    <cellStyle name="Header2 11 5 3" xfId="2400" xr:uid="{00000000-0005-0000-0000-0000BD030000}"/>
    <cellStyle name="Header2 11 5 3 2" xfId="5567" xr:uid="{00000000-0005-0000-0000-0000BE030000}"/>
    <cellStyle name="Header2 11 5 3 2 2" xfId="11405" xr:uid="{00000000-0005-0000-0000-0000BF030000}"/>
    <cellStyle name="Header2 11 5 3 2 3" xfId="7537" xr:uid="{00000000-0005-0000-0000-0000C0030000}"/>
    <cellStyle name="Header2 11 5 3 2 4" xfId="11998" xr:uid="{00000000-0005-0000-0000-0000C1030000}"/>
    <cellStyle name="Header2 11 5 3 2 5" xfId="15293" xr:uid="{00000000-0005-0000-0000-0000C2030000}"/>
    <cellStyle name="Header2 11 5 3 3" xfId="8888" xr:uid="{00000000-0005-0000-0000-0000C3030000}"/>
    <cellStyle name="Header2 11 5 3 4" xfId="13249" xr:uid="{00000000-0005-0000-0000-0000C4030000}"/>
    <cellStyle name="Header2 11 5 3 5" xfId="14725" xr:uid="{00000000-0005-0000-0000-0000C5030000}"/>
    <cellStyle name="Header2 11 5 4" xfId="5061" xr:uid="{00000000-0005-0000-0000-0000C6030000}"/>
    <cellStyle name="Header2 11 5 4 2" xfId="10972" xr:uid="{00000000-0005-0000-0000-0000C7030000}"/>
    <cellStyle name="Header2 11 5 4 3" xfId="9150" xr:uid="{00000000-0005-0000-0000-0000C8030000}"/>
    <cellStyle name="Header2 11 5 4 4" xfId="12915" xr:uid="{00000000-0005-0000-0000-0000C9030000}"/>
    <cellStyle name="Header2 11 5 4 5" xfId="15087" xr:uid="{00000000-0005-0000-0000-0000CA030000}"/>
    <cellStyle name="Header2 11 5 5" xfId="8162" xr:uid="{00000000-0005-0000-0000-0000CB030000}"/>
    <cellStyle name="Header2 11 5 6" xfId="12228" xr:uid="{00000000-0005-0000-0000-0000CC030000}"/>
    <cellStyle name="Header2 11 5 7" xfId="11209" xr:uid="{00000000-0005-0000-0000-0000CD030000}"/>
    <cellStyle name="Header2 11 6" xfId="1704" xr:uid="{00000000-0005-0000-0000-0000CE030000}"/>
    <cellStyle name="Header2 11 6 2" xfId="2985" xr:uid="{00000000-0005-0000-0000-0000CF030000}"/>
    <cellStyle name="Header2 11 6 2 2" xfId="6090" xr:uid="{00000000-0005-0000-0000-0000D0030000}"/>
    <cellStyle name="Header2 11 6 2 2 2" xfId="13871" xr:uid="{00000000-0005-0000-0000-0000D1030000}"/>
    <cellStyle name="Header2 11 6 3" xfId="4914" xr:uid="{00000000-0005-0000-0000-0000D2030000}"/>
    <cellStyle name="Header2 11 6 3 2" xfId="7002" xr:uid="{00000000-0005-0000-0000-0000D3030000}"/>
    <cellStyle name="Header2 11 6 3 2 2" xfId="12573" xr:uid="{00000000-0005-0000-0000-0000D4030000}"/>
    <cellStyle name="Header2 11 6 3 2 3" xfId="13570" xr:uid="{00000000-0005-0000-0000-0000D5030000}"/>
    <cellStyle name="Header2 11 6 3 2 4" xfId="14713" xr:uid="{00000000-0005-0000-0000-0000D6030000}"/>
    <cellStyle name="Header2 11 6 3 2 5" xfId="15531" xr:uid="{00000000-0005-0000-0000-0000D7030000}"/>
    <cellStyle name="Header2 11 6 3 3" xfId="10828" xr:uid="{00000000-0005-0000-0000-0000D8030000}"/>
    <cellStyle name="Header2 11 6 3 4" xfId="12101" xr:uid="{00000000-0005-0000-0000-0000D9030000}"/>
    <cellStyle name="Header2 11 6 3 5" xfId="14963" xr:uid="{00000000-0005-0000-0000-0000DA030000}"/>
    <cellStyle name="Header2 11 6 4" xfId="5103" xr:uid="{00000000-0005-0000-0000-0000DB030000}"/>
    <cellStyle name="Header2 11 6 4 2" xfId="11014" xr:uid="{00000000-0005-0000-0000-0000DC030000}"/>
    <cellStyle name="Header2 11 6 4 3" xfId="9178" xr:uid="{00000000-0005-0000-0000-0000DD030000}"/>
    <cellStyle name="Header2 11 6 4 4" xfId="12797" xr:uid="{00000000-0005-0000-0000-0000DE030000}"/>
    <cellStyle name="Header2 11 6 4 5" xfId="15128" xr:uid="{00000000-0005-0000-0000-0000DF030000}"/>
    <cellStyle name="Header2 11 6 5" xfId="8326" xr:uid="{00000000-0005-0000-0000-0000E0030000}"/>
    <cellStyle name="Header2 11 6 6" xfId="12840" xr:uid="{00000000-0005-0000-0000-0000E1030000}"/>
    <cellStyle name="Header2 11 6 7" xfId="9666" xr:uid="{00000000-0005-0000-0000-0000E2030000}"/>
    <cellStyle name="Header2 11 7" xfId="1400" xr:uid="{00000000-0005-0000-0000-0000E3030000}"/>
    <cellStyle name="Header2 11 7 2" xfId="2691" xr:uid="{00000000-0005-0000-0000-0000E4030000}"/>
    <cellStyle name="Header2 11 7 2 2" xfId="5832" xr:uid="{00000000-0005-0000-0000-0000E5030000}"/>
    <cellStyle name="Header2 11 7 2 2 2" xfId="13673" xr:uid="{00000000-0005-0000-0000-0000E6030000}"/>
    <cellStyle name="Header2 11 7 3" xfId="2341" xr:uid="{00000000-0005-0000-0000-0000E7030000}"/>
    <cellStyle name="Header2 11 7 3 2" xfId="5518" xr:uid="{00000000-0005-0000-0000-0000E8030000}"/>
    <cellStyle name="Header2 11 7 3 2 2" xfId="11372" xr:uid="{00000000-0005-0000-0000-0000E9030000}"/>
    <cellStyle name="Header2 11 7 3 2 3" xfId="10186" xr:uid="{00000000-0005-0000-0000-0000EA030000}"/>
    <cellStyle name="Header2 11 7 3 2 4" xfId="12854" xr:uid="{00000000-0005-0000-0000-0000EB030000}"/>
    <cellStyle name="Header2 11 7 3 2 5" xfId="15288" xr:uid="{00000000-0005-0000-0000-0000EC030000}"/>
    <cellStyle name="Header2 11 7 3 3" xfId="8847" xr:uid="{00000000-0005-0000-0000-0000ED030000}"/>
    <cellStyle name="Header2 11 7 3 4" xfId="9945" xr:uid="{00000000-0005-0000-0000-0000EE030000}"/>
    <cellStyle name="Header2 11 7 3 5" xfId="14720" xr:uid="{00000000-0005-0000-0000-0000EF030000}"/>
    <cellStyle name="Header2 11 7 4" xfId="5008" xr:uid="{00000000-0005-0000-0000-0000F0030000}"/>
    <cellStyle name="Header2 11 7 4 2" xfId="10919" xr:uid="{00000000-0005-0000-0000-0000F1030000}"/>
    <cellStyle name="Header2 11 7 4 3" xfId="11867" xr:uid="{00000000-0005-0000-0000-0000F2030000}"/>
    <cellStyle name="Header2 11 7 4 4" xfId="9373" xr:uid="{00000000-0005-0000-0000-0000F3030000}"/>
    <cellStyle name="Header2 11 7 4 5" xfId="15034" xr:uid="{00000000-0005-0000-0000-0000F4030000}"/>
    <cellStyle name="Header2 11 7 5" xfId="8069" xr:uid="{00000000-0005-0000-0000-0000F5030000}"/>
    <cellStyle name="Header2 11 7 6" xfId="8128" xr:uid="{00000000-0005-0000-0000-0000F6030000}"/>
    <cellStyle name="Header2 11 7 7" xfId="10047" xr:uid="{00000000-0005-0000-0000-0000F7030000}"/>
    <cellStyle name="Header2 11 8" xfId="1512" xr:uid="{00000000-0005-0000-0000-0000F8030000}"/>
    <cellStyle name="Header2 11 8 2" xfId="2803" xr:uid="{00000000-0005-0000-0000-0000F9030000}"/>
    <cellStyle name="Header2 11 8 2 2" xfId="5934" xr:uid="{00000000-0005-0000-0000-0000FA030000}"/>
    <cellStyle name="Header2 11 8 2 2 2" xfId="13750" xr:uid="{00000000-0005-0000-0000-0000FB030000}"/>
    <cellStyle name="Header2 11 8 3" xfId="4838" xr:uid="{00000000-0005-0000-0000-0000FC030000}"/>
    <cellStyle name="Header2 11 8 3 2" xfId="6975" xr:uid="{00000000-0005-0000-0000-0000FD030000}"/>
    <cellStyle name="Header2 11 8 3 2 2" xfId="12546" xr:uid="{00000000-0005-0000-0000-0000FE030000}"/>
    <cellStyle name="Header2 11 8 3 2 3" xfId="13543" xr:uid="{00000000-0005-0000-0000-0000FF030000}"/>
    <cellStyle name="Header2 11 8 3 2 4" xfId="14686" xr:uid="{00000000-0005-0000-0000-000000040000}"/>
    <cellStyle name="Header2 11 8 3 2 5" xfId="15504" xr:uid="{00000000-0005-0000-0000-000001040000}"/>
    <cellStyle name="Header2 11 8 3 3" xfId="10767" xr:uid="{00000000-0005-0000-0000-000002040000}"/>
    <cellStyle name="Header2 11 8 3 4" xfId="9484" xr:uid="{00000000-0005-0000-0000-000003040000}"/>
    <cellStyle name="Header2 11 8 3 5" xfId="14936" xr:uid="{00000000-0005-0000-0000-000004040000}"/>
    <cellStyle name="Header2 11 8 4" xfId="5063" xr:uid="{00000000-0005-0000-0000-000005040000}"/>
    <cellStyle name="Header2 11 8 4 2" xfId="10974" xr:uid="{00000000-0005-0000-0000-000006040000}"/>
    <cellStyle name="Header2 11 8 4 3" xfId="9228" xr:uid="{00000000-0005-0000-0000-000007040000}"/>
    <cellStyle name="Header2 11 8 4 4" xfId="8698" xr:uid="{00000000-0005-0000-0000-000008040000}"/>
    <cellStyle name="Header2 11 8 4 5" xfId="15089" xr:uid="{00000000-0005-0000-0000-000009040000}"/>
    <cellStyle name="Header2 11 8 5" xfId="8164" xr:uid="{00000000-0005-0000-0000-00000A040000}"/>
    <cellStyle name="Header2 11 8 6" xfId="9489" xr:uid="{00000000-0005-0000-0000-00000B040000}"/>
    <cellStyle name="Header2 11 8 7" xfId="8188" xr:uid="{00000000-0005-0000-0000-00000C040000}"/>
    <cellStyle name="Header2 11 9" xfId="1592" xr:uid="{00000000-0005-0000-0000-00000D040000}"/>
    <cellStyle name="Header2 11 9 2" xfId="2874" xr:uid="{00000000-0005-0000-0000-00000E040000}"/>
    <cellStyle name="Header2 11 9 2 2" xfId="6004" xr:uid="{00000000-0005-0000-0000-00000F040000}"/>
    <cellStyle name="Header2 11 9 2 2 2" xfId="13803" xr:uid="{00000000-0005-0000-0000-000010040000}"/>
    <cellStyle name="Header2 11 9 3" xfId="4650" xr:uid="{00000000-0005-0000-0000-000011040000}"/>
    <cellStyle name="Header2 11 9 3 2" xfId="6888" xr:uid="{00000000-0005-0000-0000-000012040000}"/>
    <cellStyle name="Header2 11 9 3 2 2" xfId="12459" xr:uid="{00000000-0005-0000-0000-000013040000}"/>
    <cellStyle name="Header2 11 9 3 2 3" xfId="13456" xr:uid="{00000000-0005-0000-0000-000014040000}"/>
    <cellStyle name="Header2 11 9 3 2 4" xfId="14599" xr:uid="{00000000-0005-0000-0000-000015040000}"/>
    <cellStyle name="Header2 11 9 3 2 5" xfId="15417" xr:uid="{00000000-0005-0000-0000-000016040000}"/>
    <cellStyle name="Header2 11 9 3 3" xfId="10605" xr:uid="{00000000-0005-0000-0000-000017040000}"/>
    <cellStyle name="Header2 11 9 3 4" xfId="9440" xr:uid="{00000000-0005-0000-0000-000018040000}"/>
    <cellStyle name="Header2 11 9 3 5" xfId="14849" xr:uid="{00000000-0005-0000-0000-000019040000}"/>
    <cellStyle name="Header2 11 9 4" xfId="5076" xr:uid="{00000000-0005-0000-0000-00001A040000}"/>
    <cellStyle name="Header2 11 9 4 2" xfId="10987" xr:uid="{00000000-0005-0000-0000-00001B040000}"/>
    <cellStyle name="Header2 11 9 4 3" xfId="10321" xr:uid="{00000000-0005-0000-0000-00001C040000}"/>
    <cellStyle name="Header2 11 9 4 4" xfId="8039" xr:uid="{00000000-0005-0000-0000-00001D040000}"/>
    <cellStyle name="Header2 11 9 4 5" xfId="15101" xr:uid="{00000000-0005-0000-0000-00001E040000}"/>
    <cellStyle name="Header2 11 9 5" xfId="8229" xr:uid="{00000000-0005-0000-0000-00001F040000}"/>
    <cellStyle name="Header2 11 9 6" xfId="11771" xr:uid="{00000000-0005-0000-0000-000020040000}"/>
    <cellStyle name="Header2 11 9 7" xfId="8897" xr:uid="{00000000-0005-0000-0000-000021040000}"/>
    <cellStyle name="Header2 12" xfId="831" xr:uid="{00000000-0005-0000-0000-000022040000}"/>
    <cellStyle name="Header2 12 10" xfId="3254" xr:uid="{00000000-0005-0000-0000-000023040000}"/>
    <cellStyle name="Header2 12 10 2" xfId="4289" xr:uid="{00000000-0005-0000-0000-000024040000}"/>
    <cellStyle name="Header2 12 10 2 2" xfId="6693" xr:uid="{00000000-0005-0000-0000-000025040000}"/>
    <cellStyle name="Header2 12 10 2 2 2" xfId="14438" xr:uid="{00000000-0005-0000-0000-000026040000}"/>
    <cellStyle name="Header2 12 10 3" xfId="4004" xr:uid="{00000000-0005-0000-0000-000027040000}"/>
    <cellStyle name="Header2 12 10 3 2" xfId="6487" xr:uid="{00000000-0005-0000-0000-000028040000}"/>
    <cellStyle name="Header2 12 10 3 2 2" xfId="12126" xr:uid="{00000000-0005-0000-0000-000029040000}"/>
    <cellStyle name="Header2 12 10 3 2 3" xfId="13182" xr:uid="{00000000-0005-0000-0000-00002A040000}"/>
    <cellStyle name="Header2 12 10 3 2 4" xfId="14236" xr:uid="{00000000-0005-0000-0000-00002B040000}"/>
    <cellStyle name="Header2 12 10 3 2 5" xfId="15344" xr:uid="{00000000-0005-0000-0000-00002C040000}"/>
    <cellStyle name="Header2 12 10 3 3" xfId="10103" xr:uid="{00000000-0005-0000-0000-00002D040000}"/>
    <cellStyle name="Header2 12 10 3 4" xfId="8117" xr:uid="{00000000-0005-0000-0000-00002E040000}"/>
    <cellStyle name="Header2 12 10 3 5" xfId="14776" xr:uid="{00000000-0005-0000-0000-00002F040000}"/>
    <cellStyle name="Header2 12 10 4" xfId="6204" xr:uid="{00000000-0005-0000-0000-000030040000}"/>
    <cellStyle name="Header2 12 10 4 2" xfId="13973" xr:uid="{00000000-0005-0000-0000-000031040000}"/>
    <cellStyle name="Header2 12 11" xfId="2242" xr:uid="{00000000-0005-0000-0000-000032040000}"/>
    <cellStyle name="Header2 12 11 2" xfId="5455" xr:uid="{00000000-0005-0000-0000-000033040000}"/>
    <cellStyle name="Header2 12 11 2 2" xfId="7820" xr:uid="{00000000-0005-0000-0000-000034040000}"/>
    <cellStyle name="Header2 12 12" xfId="1932" xr:uid="{00000000-0005-0000-0000-000035040000}"/>
    <cellStyle name="Header2 12 12 2" xfId="5263" xr:uid="{00000000-0005-0000-0000-000036040000}"/>
    <cellStyle name="Header2 12 12 2 2" xfId="11165" xr:uid="{00000000-0005-0000-0000-000037040000}"/>
    <cellStyle name="Header2 12 12 2 3" xfId="7588" xr:uid="{00000000-0005-0000-0000-000038040000}"/>
    <cellStyle name="Header2 12 12 2 4" xfId="10615" xr:uid="{00000000-0005-0000-0000-000039040000}"/>
    <cellStyle name="Header2 12 12 2 5" xfId="15252" xr:uid="{00000000-0005-0000-0000-00003A040000}"/>
    <cellStyle name="Header2 12 12 3" xfId="8526" xr:uid="{00000000-0005-0000-0000-00003B040000}"/>
    <cellStyle name="Header2 12 12 4" xfId="10306" xr:uid="{00000000-0005-0000-0000-00003C040000}"/>
    <cellStyle name="Header2 12 12 5" xfId="9501" xr:uid="{00000000-0005-0000-0000-00003D040000}"/>
    <cellStyle name="Header2 12 13" xfId="4940" xr:uid="{00000000-0005-0000-0000-00003E040000}"/>
    <cellStyle name="Header2 12 13 2" xfId="10851" xr:uid="{00000000-0005-0000-0000-00003F040000}"/>
    <cellStyle name="Header2 12 13 3" xfId="11603" xr:uid="{00000000-0005-0000-0000-000040040000}"/>
    <cellStyle name="Header2 12 13 4" xfId="12936" xr:uid="{00000000-0005-0000-0000-000041040000}"/>
    <cellStyle name="Header2 12 13 5" xfId="14968" xr:uid="{00000000-0005-0000-0000-000042040000}"/>
    <cellStyle name="Header2 12 14" xfId="7632" xr:uid="{00000000-0005-0000-0000-000043040000}"/>
    <cellStyle name="Header2 12 15" xfId="8657" xr:uid="{00000000-0005-0000-0000-000044040000}"/>
    <cellStyle name="Header2 12 16" xfId="10008" xr:uid="{00000000-0005-0000-0000-000045040000}"/>
    <cellStyle name="Header2 12 17" xfId="10095" xr:uid="{00000000-0005-0000-0000-000046040000}"/>
    <cellStyle name="Header2 12 2" xfId="1206" xr:uid="{00000000-0005-0000-0000-000047040000}"/>
    <cellStyle name="Header2 12 2 2" xfId="3388" xr:uid="{00000000-0005-0000-0000-000048040000}"/>
    <cellStyle name="Header2 12 2 2 2" xfId="11464" xr:uid="{00000000-0005-0000-0000-000049040000}"/>
    <cellStyle name="Header2 12 2 3" xfId="2499" xr:uid="{00000000-0005-0000-0000-00004A040000}"/>
    <cellStyle name="Header2 12 2 3 2" xfId="7839" xr:uid="{00000000-0005-0000-0000-00004B040000}"/>
    <cellStyle name="Header2 12 2 4" xfId="10606" xr:uid="{00000000-0005-0000-0000-00004C040000}"/>
    <cellStyle name="Header2 12 3" xfId="1488" xr:uid="{00000000-0005-0000-0000-00004D040000}"/>
    <cellStyle name="Header2 12 3 2" xfId="3467" xr:uid="{00000000-0005-0000-0000-00004E040000}"/>
    <cellStyle name="Header2 12 3 2 2" xfId="9805" xr:uid="{00000000-0005-0000-0000-00004F040000}"/>
    <cellStyle name="Header2 12 3 3" xfId="2779" xr:uid="{00000000-0005-0000-0000-000050040000}"/>
    <cellStyle name="Header2 12 3 3 2" xfId="5910" xr:uid="{00000000-0005-0000-0000-000051040000}"/>
    <cellStyle name="Header2 12 3 3 2 2" xfId="13727" xr:uid="{00000000-0005-0000-0000-000052040000}"/>
    <cellStyle name="Header2 12 3 4" xfId="2121" xr:uid="{00000000-0005-0000-0000-000053040000}"/>
    <cellStyle name="Header2 12 3 4 2" xfId="5421" xr:uid="{00000000-0005-0000-0000-000054040000}"/>
    <cellStyle name="Header2 12 3 4 2 2" xfId="11290" xr:uid="{00000000-0005-0000-0000-000055040000}"/>
    <cellStyle name="Header2 12 3 4 2 3" xfId="7548" xr:uid="{00000000-0005-0000-0000-000056040000}"/>
    <cellStyle name="Header2 12 3 4 2 4" xfId="10423" xr:uid="{00000000-0005-0000-0000-000057040000}"/>
    <cellStyle name="Header2 12 3 4 2 5" xfId="15266" xr:uid="{00000000-0005-0000-0000-000058040000}"/>
    <cellStyle name="Header2 12 3 4 3" xfId="8677" xr:uid="{00000000-0005-0000-0000-000059040000}"/>
    <cellStyle name="Header2 12 3 4 4" xfId="9283" xr:uid="{00000000-0005-0000-0000-00005A040000}"/>
    <cellStyle name="Header2 12 3 4 5" xfId="12212" xr:uid="{00000000-0005-0000-0000-00005B040000}"/>
    <cellStyle name="Header2 12 3 5" xfId="5042" xr:uid="{00000000-0005-0000-0000-00005C040000}"/>
    <cellStyle name="Header2 12 3 5 2" xfId="10953" xr:uid="{00000000-0005-0000-0000-00005D040000}"/>
    <cellStyle name="Header2 12 3 5 3" xfId="11658" xr:uid="{00000000-0005-0000-0000-00005E040000}"/>
    <cellStyle name="Header2 12 3 5 4" xfId="9914" xr:uid="{00000000-0005-0000-0000-00005F040000}"/>
    <cellStyle name="Header2 12 3 5 5" xfId="15068" xr:uid="{00000000-0005-0000-0000-000060040000}"/>
    <cellStyle name="Header2 12 3 6" xfId="8141" xr:uid="{00000000-0005-0000-0000-000061040000}"/>
    <cellStyle name="Header2 12 3 7" xfId="11816" xr:uid="{00000000-0005-0000-0000-000062040000}"/>
    <cellStyle name="Header2 12 4" xfId="1608" xr:uid="{00000000-0005-0000-0000-000063040000}"/>
    <cellStyle name="Header2 12 4 2" xfId="2889" xr:uid="{00000000-0005-0000-0000-000064040000}"/>
    <cellStyle name="Header2 12 4 2 2" xfId="10807" xr:uid="{00000000-0005-0000-0000-000065040000}"/>
    <cellStyle name="Header2 12 5" xfId="1509" xr:uid="{00000000-0005-0000-0000-000066040000}"/>
    <cellStyle name="Header2 12 5 2" xfId="2800" xr:uid="{00000000-0005-0000-0000-000067040000}"/>
    <cellStyle name="Header2 12 5 2 2" xfId="5931" xr:uid="{00000000-0005-0000-0000-000068040000}"/>
    <cellStyle name="Header2 12 5 2 2 2" xfId="13747" xr:uid="{00000000-0005-0000-0000-000069040000}"/>
    <cellStyle name="Header2 12 5 3" xfId="4678" xr:uid="{00000000-0005-0000-0000-00006A040000}"/>
    <cellStyle name="Header2 12 5 3 2" xfId="6898" xr:uid="{00000000-0005-0000-0000-00006B040000}"/>
    <cellStyle name="Header2 12 5 3 2 2" xfId="12469" xr:uid="{00000000-0005-0000-0000-00006C040000}"/>
    <cellStyle name="Header2 12 5 3 2 3" xfId="13466" xr:uid="{00000000-0005-0000-0000-00006D040000}"/>
    <cellStyle name="Header2 12 5 3 2 4" xfId="14609" xr:uid="{00000000-0005-0000-0000-00006E040000}"/>
    <cellStyle name="Header2 12 5 3 2 5" xfId="15427" xr:uid="{00000000-0005-0000-0000-00006F040000}"/>
    <cellStyle name="Header2 12 5 3 3" xfId="10626" xr:uid="{00000000-0005-0000-0000-000070040000}"/>
    <cellStyle name="Header2 12 5 3 4" xfId="7885" xr:uid="{00000000-0005-0000-0000-000071040000}"/>
    <cellStyle name="Header2 12 5 3 5" xfId="14859" xr:uid="{00000000-0005-0000-0000-000072040000}"/>
    <cellStyle name="Header2 12 5 4" xfId="5060" xr:uid="{00000000-0005-0000-0000-000073040000}"/>
    <cellStyle name="Header2 12 5 4 2" xfId="10971" xr:uid="{00000000-0005-0000-0000-000074040000}"/>
    <cellStyle name="Header2 12 5 4 3" xfId="11644" xr:uid="{00000000-0005-0000-0000-000075040000}"/>
    <cellStyle name="Header2 12 5 4 4" xfId="9295" xr:uid="{00000000-0005-0000-0000-000076040000}"/>
    <cellStyle name="Header2 12 5 4 5" xfId="15086" xr:uid="{00000000-0005-0000-0000-000077040000}"/>
    <cellStyle name="Header2 12 5 5" xfId="8161" xr:uid="{00000000-0005-0000-0000-000078040000}"/>
    <cellStyle name="Header2 12 5 6" xfId="12584" xr:uid="{00000000-0005-0000-0000-000079040000}"/>
    <cellStyle name="Header2 12 5 7" xfId="13108" xr:uid="{00000000-0005-0000-0000-00007A040000}"/>
    <cellStyle name="Header2 12 6" xfId="1465" xr:uid="{00000000-0005-0000-0000-00007B040000}"/>
    <cellStyle name="Header2 12 6 2" xfId="2756" xr:uid="{00000000-0005-0000-0000-00007C040000}"/>
    <cellStyle name="Header2 12 6 2 2" xfId="5897" xr:uid="{00000000-0005-0000-0000-00007D040000}"/>
    <cellStyle name="Header2 12 6 2 2 2" xfId="13720" xr:uid="{00000000-0005-0000-0000-00007E040000}"/>
    <cellStyle name="Header2 12 6 3" xfId="4681" xr:uid="{00000000-0005-0000-0000-00007F040000}"/>
    <cellStyle name="Header2 12 6 3 2" xfId="6901" xr:uid="{00000000-0005-0000-0000-000080040000}"/>
    <cellStyle name="Header2 12 6 3 2 2" xfId="12472" xr:uid="{00000000-0005-0000-0000-000081040000}"/>
    <cellStyle name="Header2 12 6 3 2 3" xfId="13469" xr:uid="{00000000-0005-0000-0000-000082040000}"/>
    <cellStyle name="Header2 12 6 3 2 4" xfId="14612" xr:uid="{00000000-0005-0000-0000-000083040000}"/>
    <cellStyle name="Header2 12 6 3 2 5" xfId="15430" xr:uid="{00000000-0005-0000-0000-000084040000}"/>
    <cellStyle name="Header2 12 6 3 3" xfId="10629" xr:uid="{00000000-0005-0000-0000-000085040000}"/>
    <cellStyle name="Header2 12 6 3 4" xfId="11763" xr:uid="{00000000-0005-0000-0000-000086040000}"/>
    <cellStyle name="Header2 12 6 3 5" xfId="14862" xr:uid="{00000000-0005-0000-0000-000087040000}"/>
    <cellStyle name="Header2 12 6 4" xfId="5035" xr:uid="{00000000-0005-0000-0000-000088040000}"/>
    <cellStyle name="Header2 12 6 4 2" xfId="10946" xr:uid="{00000000-0005-0000-0000-000089040000}"/>
    <cellStyle name="Header2 12 6 4 3" xfId="9156" xr:uid="{00000000-0005-0000-0000-00008A040000}"/>
    <cellStyle name="Header2 12 6 4 4" xfId="7855" xr:uid="{00000000-0005-0000-0000-00008B040000}"/>
    <cellStyle name="Header2 12 6 4 5" xfId="15061" xr:uid="{00000000-0005-0000-0000-00008C040000}"/>
    <cellStyle name="Header2 12 6 5" xfId="8123" xr:uid="{00000000-0005-0000-0000-00008D040000}"/>
    <cellStyle name="Header2 12 6 6" xfId="9116" xr:uid="{00000000-0005-0000-0000-00008E040000}"/>
    <cellStyle name="Header2 12 6 7" xfId="10464" xr:uid="{00000000-0005-0000-0000-00008F040000}"/>
    <cellStyle name="Header2 12 7" xfId="1418" xr:uid="{00000000-0005-0000-0000-000090040000}"/>
    <cellStyle name="Header2 12 7 2" xfId="2709" xr:uid="{00000000-0005-0000-0000-000091040000}"/>
    <cellStyle name="Header2 12 7 2 2" xfId="5850" xr:uid="{00000000-0005-0000-0000-000092040000}"/>
    <cellStyle name="Header2 12 7 2 2 2" xfId="13685" xr:uid="{00000000-0005-0000-0000-000093040000}"/>
    <cellStyle name="Header2 12 7 3" xfId="2336" xr:uid="{00000000-0005-0000-0000-000094040000}"/>
    <cellStyle name="Header2 12 7 3 2" xfId="5513" xr:uid="{00000000-0005-0000-0000-000095040000}"/>
    <cellStyle name="Header2 12 7 3 2 2" xfId="11367" xr:uid="{00000000-0005-0000-0000-000096040000}"/>
    <cellStyle name="Header2 12 7 3 2 3" xfId="8435" xr:uid="{00000000-0005-0000-0000-000097040000}"/>
    <cellStyle name="Header2 12 7 3 2 4" xfId="9330" xr:uid="{00000000-0005-0000-0000-000098040000}"/>
    <cellStyle name="Header2 12 7 3 2 5" xfId="15285" xr:uid="{00000000-0005-0000-0000-000099040000}"/>
    <cellStyle name="Header2 12 7 3 3" xfId="8843" xr:uid="{00000000-0005-0000-0000-00009A040000}"/>
    <cellStyle name="Header2 12 7 3 4" xfId="8514" xr:uid="{00000000-0005-0000-0000-00009B040000}"/>
    <cellStyle name="Header2 12 7 3 5" xfId="14717" xr:uid="{00000000-0005-0000-0000-00009C040000}"/>
    <cellStyle name="Header2 12 7 4" xfId="5018" xr:uid="{00000000-0005-0000-0000-00009D040000}"/>
    <cellStyle name="Header2 12 7 4 2" xfId="10929" xr:uid="{00000000-0005-0000-0000-00009E040000}"/>
    <cellStyle name="Header2 12 7 4 3" xfId="11659" xr:uid="{00000000-0005-0000-0000-00009F040000}"/>
    <cellStyle name="Header2 12 7 4 4" xfId="11639" xr:uid="{00000000-0005-0000-0000-0000A0040000}"/>
    <cellStyle name="Header2 12 7 4 5" xfId="15044" xr:uid="{00000000-0005-0000-0000-0000A1040000}"/>
    <cellStyle name="Header2 12 7 5" xfId="8083" xr:uid="{00000000-0005-0000-0000-0000A2040000}"/>
    <cellStyle name="Header2 12 7 6" xfId="12190" xr:uid="{00000000-0005-0000-0000-0000A3040000}"/>
    <cellStyle name="Header2 12 7 7" xfId="12678" xr:uid="{00000000-0005-0000-0000-0000A4040000}"/>
    <cellStyle name="Header2 12 8" xfId="1787" xr:uid="{00000000-0005-0000-0000-0000A5040000}"/>
    <cellStyle name="Header2 12 8 2" xfId="3068" xr:uid="{00000000-0005-0000-0000-0000A6040000}"/>
    <cellStyle name="Header2 12 8 2 2" xfId="6173" xr:uid="{00000000-0005-0000-0000-0000A7040000}"/>
    <cellStyle name="Header2 12 8 2 2 2" xfId="13945" xr:uid="{00000000-0005-0000-0000-0000A8040000}"/>
    <cellStyle name="Header2 12 8 3" xfId="4596" xr:uid="{00000000-0005-0000-0000-0000A9040000}"/>
    <cellStyle name="Header2 12 8 3 2" xfId="6872" xr:uid="{00000000-0005-0000-0000-0000AA040000}"/>
    <cellStyle name="Header2 12 8 3 2 2" xfId="12443" xr:uid="{00000000-0005-0000-0000-0000AB040000}"/>
    <cellStyle name="Header2 12 8 3 2 3" xfId="13440" xr:uid="{00000000-0005-0000-0000-0000AC040000}"/>
    <cellStyle name="Header2 12 8 3 2 4" xfId="14583" xr:uid="{00000000-0005-0000-0000-0000AD040000}"/>
    <cellStyle name="Header2 12 8 3 2 5" xfId="15401" xr:uid="{00000000-0005-0000-0000-0000AE040000}"/>
    <cellStyle name="Header2 12 8 3 3" xfId="10561" xr:uid="{00000000-0005-0000-0000-0000AF040000}"/>
    <cellStyle name="Header2 12 8 3 4" xfId="7017" xr:uid="{00000000-0005-0000-0000-0000B0040000}"/>
    <cellStyle name="Header2 12 8 3 5" xfId="14833" xr:uid="{00000000-0005-0000-0000-0000B1040000}"/>
    <cellStyle name="Header2 12 8 4" xfId="5177" xr:uid="{00000000-0005-0000-0000-0000B2040000}"/>
    <cellStyle name="Header2 12 8 4 2" xfId="11088" xr:uid="{00000000-0005-0000-0000-0000B3040000}"/>
    <cellStyle name="Header2 12 8 4 3" xfId="7627" xr:uid="{00000000-0005-0000-0000-0000B4040000}"/>
    <cellStyle name="Header2 12 8 4 4" xfId="7382" xr:uid="{00000000-0005-0000-0000-0000B5040000}"/>
    <cellStyle name="Header2 12 8 4 5" xfId="15202" xr:uid="{00000000-0005-0000-0000-0000B6040000}"/>
    <cellStyle name="Header2 12 8 5" xfId="8408" xr:uid="{00000000-0005-0000-0000-0000B7040000}"/>
    <cellStyle name="Header2 12 8 6" xfId="13289" xr:uid="{00000000-0005-0000-0000-0000B8040000}"/>
    <cellStyle name="Header2 12 8 7" xfId="9265" xr:uid="{00000000-0005-0000-0000-0000B9040000}"/>
    <cellStyle name="Header2 12 9" xfId="1505" xr:uid="{00000000-0005-0000-0000-0000BA040000}"/>
    <cellStyle name="Header2 12 9 2" xfId="2796" xr:uid="{00000000-0005-0000-0000-0000BB040000}"/>
    <cellStyle name="Header2 12 9 2 2" xfId="5927" xr:uid="{00000000-0005-0000-0000-0000BC040000}"/>
    <cellStyle name="Header2 12 9 2 2 2" xfId="13743" xr:uid="{00000000-0005-0000-0000-0000BD040000}"/>
    <cellStyle name="Header2 12 9 3" xfId="4761" xr:uid="{00000000-0005-0000-0000-0000BE040000}"/>
    <cellStyle name="Header2 12 9 3 2" xfId="6942" xr:uid="{00000000-0005-0000-0000-0000BF040000}"/>
    <cellStyle name="Header2 12 9 3 2 2" xfId="12513" xr:uid="{00000000-0005-0000-0000-0000C0040000}"/>
    <cellStyle name="Header2 12 9 3 2 3" xfId="13510" xr:uid="{00000000-0005-0000-0000-0000C1040000}"/>
    <cellStyle name="Header2 12 9 3 2 4" xfId="14653" xr:uid="{00000000-0005-0000-0000-0000C2040000}"/>
    <cellStyle name="Header2 12 9 3 2 5" xfId="15471" xr:uid="{00000000-0005-0000-0000-0000C3040000}"/>
    <cellStyle name="Header2 12 9 3 3" xfId="10697" xr:uid="{00000000-0005-0000-0000-0000C4040000}"/>
    <cellStyle name="Header2 12 9 3 4" xfId="8564" xr:uid="{00000000-0005-0000-0000-0000C5040000}"/>
    <cellStyle name="Header2 12 9 3 5" xfId="14903" xr:uid="{00000000-0005-0000-0000-0000C6040000}"/>
    <cellStyle name="Header2 12 9 4" xfId="5056" xr:uid="{00000000-0005-0000-0000-0000C7040000}"/>
    <cellStyle name="Header2 12 9 4 2" xfId="10967" xr:uid="{00000000-0005-0000-0000-0000C8040000}"/>
    <cellStyle name="Header2 12 9 4 3" xfId="11868" xr:uid="{00000000-0005-0000-0000-0000C9040000}"/>
    <cellStyle name="Header2 12 9 4 4" xfId="7186" xr:uid="{00000000-0005-0000-0000-0000CA040000}"/>
    <cellStyle name="Header2 12 9 4 5" xfId="15082" xr:uid="{00000000-0005-0000-0000-0000CB040000}"/>
    <cellStyle name="Header2 12 9 5" xfId="8157" xr:uid="{00000000-0005-0000-0000-0000CC040000}"/>
    <cellStyle name="Header2 12 9 6" xfId="11996" xr:uid="{00000000-0005-0000-0000-0000CD040000}"/>
    <cellStyle name="Header2 12 9 7" xfId="12680" xr:uid="{00000000-0005-0000-0000-0000CE040000}"/>
    <cellStyle name="Header2 13" xfId="832" xr:uid="{00000000-0005-0000-0000-0000CF040000}"/>
    <cellStyle name="Header2 13 10" xfId="3255" xr:uid="{00000000-0005-0000-0000-0000D0040000}"/>
    <cellStyle name="Header2 13 10 2" xfId="4290" xr:uid="{00000000-0005-0000-0000-0000D1040000}"/>
    <cellStyle name="Header2 13 10 2 2" xfId="6694" xr:uid="{00000000-0005-0000-0000-0000D2040000}"/>
    <cellStyle name="Header2 13 10 2 2 2" xfId="14439" xr:uid="{00000000-0005-0000-0000-0000D3040000}"/>
    <cellStyle name="Header2 13 10 3" xfId="4050" xr:uid="{00000000-0005-0000-0000-0000D4040000}"/>
    <cellStyle name="Header2 13 10 3 2" xfId="6523" xr:uid="{00000000-0005-0000-0000-0000D5040000}"/>
    <cellStyle name="Header2 13 10 3 2 2" xfId="12157" xr:uid="{00000000-0005-0000-0000-0000D6040000}"/>
    <cellStyle name="Header2 13 10 3 2 3" xfId="13193" xr:uid="{00000000-0005-0000-0000-0000D7040000}"/>
    <cellStyle name="Header2 13 10 3 2 4" xfId="14272" xr:uid="{00000000-0005-0000-0000-0000D8040000}"/>
    <cellStyle name="Header2 13 10 3 2 5" xfId="15346" xr:uid="{00000000-0005-0000-0000-0000D9040000}"/>
    <cellStyle name="Header2 13 10 3 3" xfId="10140" xr:uid="{00000000-0005-0000-0000-0000DA040000}"/>
    <cellStyle name="Header2 13 10 3 4" xfId="8456" xr:uid="{00000000-0005-0000-0000-0000DB040000}"/>
    <cellStyle name="Header2 13 10 3 5" xfId="14778" xr:uid="{00000000-0005-0000-0000-0000DC040000}"/>
    <cellStyle name="Header2 13 10 4" xfId="6205" xr:uid="{00000000-0005-0000-0000-0000DD040000}"/>
    <cellStyle name="Header2 13 10 4 2" xfId="13974" xr:uid="{00000000-0005-0000-0000-0000DE040000}"/>
    <cellStyle name="Header2 13 11" xfId="2243" xr:uid="{00000000-0005-0000-0000-0000DF040000}"/>
    <cellStyle name="Header2 13 11 2" xfId="5456" xr:uid="{00000000-0005-0000-0000-0000E0040000}"/>
    <cellStyle name="Header2 13 11 2 2" xfId="8814" xr:uid="{00000000-0005-0000-0000-0000E1040000}"/>
    <cellStyle name="Header2 13 12" xfId="4798" xr:uid="{00000000-0005-0000-0000-0000E2040000}"/>
    <cellStyle name="Header2 13 12 2" xfId="6963" xr:uid="{00000000-0005-0000-0000-0000E3040000}"/>
    <cellStyle name="Header2 13 12 2 2" xfId="12534" xr:uid="{00000000-0005-0000-0000-0000E4040000}"/>
    <cellStyle name="Header2 13 12 2 3" xfId="13531" xr:uid="{00000000-0005-0000-0000-0000E5040000}"/>
    <cellStyle name="Header2 13 12 2 4" xfId="14674" xr:uid="{00000000-0005-0000-0000-0000E6040000}"/>
    <cellStyle name="Header2 13 12 2 5" xfId="15492" xr:uid="{00000000-0005-0000-0000-0000E7040000}"/>
    <cellStyle name="Header2 13 12 3" xfId="10732" xr:uid="{00000000-0005-0000-0000-0000E8040000}"/>
    <cellStyle name="Header2 13 12 4" xfId="7939" xr:uid="{00000000-0005-0000-0000-0000E9040000}"/>
    <cellStyle name="Header2 13 12 5" xfId="14924" xr:uid="{00000000-0005-0000-0000-0000EA040000}"/>
    <cellStyle name="Header2 13 13" xfId="4941" xr:uid="{00000000-0005-0000-0000-0000EB040000}"/>
    <cellStyle name="Header2 13 13 2" xfId="10852" xr:uid="{00000000-0005-0000-0000-0000EC040000}"/>
    <cellStyle name="Header2 13 13 3" xfId="9104" xr:uid="{00000000-0005-0000-0000-0000ED040000}"/>
    <cellStyle name="Header2 13 13 4" xfId="7864" xr:uid="{00000000-0005-0000-0000-0000EE040000}"/>
    <cellStyle name="Header2 13 13 5" xfId="14969" xr:uid="{00000000-0005-0000-0000-0000EF040000}"/>
    <cellStyle name="Header2 13 14" xfId="7633" xr:uid="{00000000-0005-0000-0000-0000F0040000}"/>
    <cellStyle name="Header2 13 15" xfId="8829" xr:uid="{00000000-0005-0000-0000-0000F1040000}"/>
    <cellStyle name="Header2 13 16" xfId="11879" xr:uid="{00000000-0005-0000-0000-0000F2040000}"/>
    <cellStyle name="Header2 13 17" xfId="9480" xr:uid="{00000000-0005-0000-0000-0000F3040000}"/>
    <cellStyle name="Header2 13 2" xfId="1207" xr:uid="{00000000-0005-0000-0000-0000F4040000}"/>
    <cellStyle name="Header2 13 2 2" xfId="3389" xr:uid="{00000000-0005-0000-0000-0000F5040000}"/>
    <cellStyle name="Header2 13 2 2 2" xfId="9822" xr:uid="{00000000-0005-0000-0000-0000F6040000}"/>
    <cellStyle name="Header2 13 2 3" xfId="2500" xr:uid="{00000000-0005-0000-0000-0000F7040000}"/>
    <cellStyle name="Header2 13 2 3 2" xfId="12638" xr:uid="{00000000-0005-0000-0000-0000F8040000}"/>
    <cellStyle name="Header2 13 2 4" xfId="12007" xr:uid="{00000000-0005-0000-0000-0000F9040000}"/>
    <cellStyle name="Header2 13 3" xfId="1489" xr:uid="{00000000-0005-0000-0000-0000FA040000}"/>
    <cellStyle name="Header2 13 3 2" xfId="3468" xr:uid="{00000000-0005-0000-0000-0000FB040000}"/>
    <cellStyle name="Header2 13 3 2 2" xfId="13342" xr:uid="{00000000-0005-0000-0000-0000FC040000}"/>
    <cellStyle name="Header2 13 3 3" xfId="2780" xr:uid="{00000000-0005-0000-0000-0000FD040000}"/>
    <cellStyle name="Header2 13 3 3 2" xfId="5911" xr:uid="{00000000-0005-0000-0000-0000FE040000}"/>
    <cellStyle name="Header2 13 3 3 2 2" xfId="13728" xr:uid="{00000000-0005-0000-0000-0000FF040000}"/>
    <cellStyle name="Header2 13 3 4" xfId="4095" xr:uid="{00000000-0005-0000-0000-000000050000}"/>
    <cellStyle name="Header2 13 3 4 2" xfId="6532" xr:uid="{00000000-0005-0000-0000-000001050000}"/>
    <cellStyle name="Header2 13 3 4 2 2" xfId="12166" xr:uid="{00000000-0005-0000-0000-000002050000}"/>
    <cellStyle name="Header2 13 3 4 2 3" xfId="13202" xr:uid="{00000000-0005-0000-0000-000003050000}"/>
    <cellStyle name="Header2 13 3 4 2 4" xfId="14280" xr:uid="{00000000-0005-0000-0000-000004050000}"/>
    <cellStyle name="Header2 13 3 4 2 5" xfId="15354" xr:uid="{00000000-0005-0000-0000-000005050000}"/>
    <cellStyle name="Header2 13 3 4 3" xfId="10175" xr:uid="{00000000-0005-0000-0000-000006050000}"/>
    <cellStyle name="Header2 13 3 4 4" xfId="10751" xr:uid="{00000000-0005-0000-0000-000007050000}"/>
    <cellStyle name="Header2 13 3 4 5" xfId="14786" xr:uid="{00000000-0005-0000-0000-000008050000}"/>
    <cellStyle name="Header2 13 3 5" xfId="5043" xr:uid="{00000000-0005-0000-0000-000009050000}"/>
    <cellStyle name="Header2 13 3 5 2" xfId="10954" xr:uid="{00000000-0005-0000-0000-00000A050000}"/>
    <cellStyle name="Header2 13 3 5 3" xfId="9166" xr:uid="{00000000-0005-0000-0000-00000B050000}"/>
    <cellStyle name="Header2 13 3 5 4" xfId="13005" xr:uid="{00000000-0005-0000-0000-00000C050000}"/>
    <cellStyle name="Header2 13 3 5 5" xfId="15069" xr:uid="{00000000-0005-0000-0000-00000D050000}"/>
    <cellStyle name="Header2 13 3 6" xfId="8142" xr:uid="{00000000-0005-0000-0000-00000E050000}"/>
    <cellStyle name="Header2 13 3 7" xfId="11448" xr:uid="{00000000-0005-0000-0000-00000F050000}"/>
    <cellStyle name="Header2 13 4" xfId="1607" xr:uid="{00000000-0005-0000-0000-000010050000}"/>
    <cellStyle name="Header2 13 4 2" xfId="2888" xr:uid="{00000000-0005-0000-0000-000011050000}"/>
    <cellStyle name="Header2 13 4 2 2" xfId="9402" xr:uid="{00000000-0005-0000-0000-000012050000}"/>
    <cellStyle name="Header2 13 5" xfId="1422" xr:uid="{00000000-0005-0000-0000-000013050000}"/>
    <cellStyle name="Header2 13 5 2" xfId="2713" xr:uid="{00000000-0005-0000-0000-000014050000}"/>
    <cellStyle name="Header2 13 5 2 2" xfId="5854" xr:uid="{00000000-0005-0000-0000-000015050000}"/>
    <cellStyle name="Header2 13 5 2 2 2" xfId="13688" xr:uid="{00000000-0005-0000-0000-000016050000}"/>
    <cellStyle name="Header2 13 5 3" xfId="2208" xr:uid="{00000000-0005-0000-0000-000017050000}"/>
    <cellStyle name="Header2 13 5 3 2" xfId="5444" xr:uid="{00000000-0005-0000-0000-000018050000}"/>
    <cellStyle name="Header2 13 5 3 2 2" xfId="11313" xr:uid="{00000000-0005-0000-0000-000019050000}"/>
    <cellStyle name="Header2 13 5 3 2 3" xfId="11786" xr:uid="{00000000-0005-0000-0000-00001A050000}"/>
    <cellStyle name="Header2 13 5 3 2 4" xfId="11295" xr:uid="{00000000-0005-0000-0000-00001B050000}"/>
    <cellStyle name="Header2 13 5 3 2 5" xfId="15277" xr:uid="{00000000-0005-0000-0000-00001C050000}"/>
    <cellStyle name="Header2 13 5 3 3" xfId="8739" xr:uid="{00000000-0005-0000-0000-00001D050000}"/>
    <cellStyle name="Header2 13 5 3 4" xfId="13261" xr:uid="{00000000-0005-0000-0000-00001E050000}"/>
    <cellStyle name="Header2 13 5 3 5" xfId="9231" xr:uid="{00000000-0005-0000-0000-00001F050000}"/>
    <cellStyle name="Header2 13 5 4" xfId="5021" xr:uid="{00000000-0005-0000-0000-000020050000}"/>
    <cellStyle name="Header2 13 5 4 2" xfId="10932" xr:uid="{00000000-0005-0000-0000-000021050000}"/>
    <cellStyle name="Header2 13 5 4 3" xfId="8963" xr:uid="{00000000-0005-0000-0000-000022050000}"/>
    <cellStyle name="Header2 13 5 4 4" xfId="8927" xr:uid="{00000000-0005-0000-0000-000023050000}"/>
    <cellStyle name="Header2 13 5 4 5" xfId="15047" xr:uid="{00000000-0005-0000-0000-000024050000}"/>
    <cellStyle name="Header2 13 5 5" xfId="8087" xr:uid="{00000000-0005-0000-0000-000025050000}"/>
    <cellStyle name="Header2 13 5 6" xfId="7330" xr:uid="{00000000-0005-0000-0000-000026050000}"/>
    <cellStyle name="Header2 13 5 7" xfId="9209" xr:uid="{00000000-0005-0000-0000-000027050000}"/>
    <cellStyle name="Header2 13 6" xfId="1705" xr:uid="{00000000-0005-0000-0000-000028050000}"/>
    <cellStyle name="Header2 13 6 2" xfId="2986" xr:uid="{00000000-0005-0000-0000-000029050000}"/>
    <cellStyle name="Header2 13 6 2 2" xfId="6091" xr:uid="{00000000-0005-0000-0000-00002A050000}"/>
    <cellStyle name="Header2 13 6 2 2 2" xfId="13872" xr:uid="{00000000-0005-0000-0000-00002B050000}"/>
    <cellStyle name="Header2 13 6 3" xfId="4609" xr:uid="{00000000-0005-0000-0000-00002C050000}"/>
    <cellStyle name="Header2 13 6 3 2" xfId="6881" xr:uid="{00000000-0005-0000-0000-00002D050000}"/>
    <cellStyle name="Header2 13 6 3 2 2" xfId="12452" xr:uid="{00000000-0005-0000-0000-00002E050000}"/>
    <cellStyle name="Header2 13 6 3 2 3" xfId="13449" xr:uid="{00000000-0005-0000-0000-00002F050000}"/>
    <cellStyle name="Header2 13 6 3 2 4" xfId="14592" xr:uid="{00000000-0005-0000-0000-000030050000}"/>
    <cellStyle name="Header2 13 6 3 2 5" xfId="15410" xr:uid="{00000000-0005-0000-0000-000031050000}"/>
    <cellStyle name="Header2 13 6 3 3" xfId="10574" xr:uid="{00000000-0005-0000-0000-000032050000}"/>
    <cellStyle name="Header2 13 6 3 4" xfId="9953" xr:uid="{00000000-0005-0000-0000-000033050000}"/>
    <cellStyle name="Header2 13 6 3 5" xfId="14842" xr:uid="{00000000-0005-0000-0000-000034050000}"/>
    <cellStyle name="Header2 13 6 4" xfId="5104" xr:uid="{00000000-0005-0000-0000-000035050000}"/>
    <cellStyle name="Header2 13 6 4 2" xfId="11015" xr:uid="{00000000-0005-0000-0000-000036050000}"/>
    <cellStyle name="Header2 13 6 4 3" xfId="11869" xr:uid="{00000000-0005-0000-0000-000037050000}"/>
    <cellStyle name="Header2 13 6 4 4" xfId="11389" xr:uid="{00000000-0005-0000-0000-000038050000}"/>
    <cellStyle name="Header2 13 6 4 5" xfId="15129" xr:uid="{00000000-0005-0000-0000-000039050000}"/>
    <cellStyle name="Header2 13 6 5" xfId="8327" xr:uid="{00000000-0005-0000-0000-00003A050000}"/>
    <cellStyle name="Header2 13 6 6" xfId="10790" xr:uid="{00000000-0005-0000-0000-00003B050000}"/>
    <cellStyle name="Header2 13 6 7" xfId="8492" xr:uid="{00000000-0005-0000-0000-00003C050000}"/>
    <cellStyle name="Header2 13 7" xfId="1517" xr:uid="{00000000-0005-0000-0000-00003D050000}"/>
    <cellStyle name="Header2 13 7 2" xfId="2808" xr:uid="{00000000-0005-0000-0000-00003E050000}"/>
    <cellStyle name="Header2 13 7 2 2" xfId="5939" xr:uid="{00000000-0005-0000-0000-00003F050000}"/>
    <cellStyle name="Header2 13 7 2 2 2" xfId="13753" xr:uid="{00000000-0005-0000-0000-000040050000}"/>
    <cellStyle name="Header2 13 7 3" xfId="4745" xr:uid="{00000000-0005-0000-0000-000041050000}"/>
    <cellStyle name="Header2 13 7 3 2" xfId="6931" xr:uid="{00000000-0005-0000-0000-000042050000}"/>
    <cellStyle name="Header2 13 7 3 2 2" xfId="12502" xr:uid="{00000000-0005-0000-0000-000043050000}"/>
    <cellStyle name="Header2 13 7 3 2 3" xfId="13499" xr:uid="{00000000-0005-0000-0000-000044050000}"/>
    <cellStyle name="Header2 13 7 3 2 4" xfId="14642" xr:uid="{00000000-0005-0000-0000-000045050000}"/>
    <cellStyle name="Header2 13 7 3 2 5" xfId="15460" xr:uid="{00000000-0005-0000-0000-000046050000}"/>
    <cellStyle name="Header2 13 7 3 3" xfId="10682" xr:uid="{00000000-0005-0000-0000-000047050000}"/>
    <cellStyle name="Header2 13 7 3 4" xfId="8323" xr:uid="{00000000-0005-0000-0000-000048050000}"/>
    <cellStyle name="Header2 13 7 3 5" xfId="14892" xr:uid="{00000000-0005-0000-0000-000049050000}"/>
    <cellStyle name="Header2 13 7 4" xfId="5066" xr:uid="{00000000-0005-0000-0000-00004A050000}"/>
    <cellStyle name="Header2 13 7 4 2" xfId="10977" xr:uid="{00000000-0005-0000-0000-00004B050000}"/>
    <cellStyle name="Header2 13 7 4 3" xfId="11657" xr:uid="{00000000-0005-0000-0000-00004C050000}"/>
    <cellStyle name="Header2 13 7 4 4" xfId="10650" xr:uid="{00000000-0005-0000-0000-00004D050000}"/>
    <cellStyle name="Header2 13 7 4 5" xfId="15092" xr:uid="{00000000-0005-0000-0000-00004E050000}"/>
    <cellStyle name="Header2 13 7 5" xfId="8169" xr:uid="{00000000-0005-0000-0000-00004F050000}"/>
    <cellStyle name="Header2 13 7 6" xfId="8003" xr:uid="{00000000-0005-0000-0000-000050050000}"/>
    <cellStyle name="Header2 13 7 7" xfId="11153" xr:uid="{00000000-0005-0000-0000-000051050000}"/>
    <cellStyle name="Header2 13 8" xfId="1308" xr:uid="{00000000-0005-0000-0000-000052050000}"/>
    <cellStyle name="Header2 13 8 2" xfId="2599" xr:uid="{00000000-0005-0000-0000-000053050000}"/>
    <cellStyle name="Header2 13 8 2 2" xfId="5742" xr:uid="{00000000-0005-0000-0000-000054050000}"/>
    <cellStyle name="Header2 13 8 2 2 2" xfId="13602" xr:uid="{00000000-0005-0000-0000-000055050000}"/>
    <cellStyle name="Header2 13 8 3" xfId="4929" xr:uid="{00000000-0005-0000-0000-000056050000}"/>
    <cellStyle name="Header2 13 8 3 2" xfId="7004" xr:uid="{00000000-0005-0000-0000-000057050000}"/>
    <cellStyle name="Header2 13 8 3 2 2" xfId="12575" xr:uid="{00000000-0005-0000-0000-000058050000}"/>
    <cellStyle name="Header2 13 8 3 2 3" xfId="13572" xr:uid="{00000000-0005-0000-0000-000059050000}"/>
    <cellStyle name="Header2 13 8 3 2 4" xfId="14715" xr:uid="{00000000-0005-0000-0000-00005A050000}"/>
    <cellStyle name="Header2 13 8 3 2 5" xfId="15533" xr:uid="{00000000-0005-0000-0000-00005B050000}"/>
    <cellStyle name="Header2 13 8 3 3" xfId="10840" xr:uid="{00000000-0005-0000-0000-00005C050000}"/>
    <cellStyle name="Header2 13 8 3 4" xfId="9244" xr:uid="{00000000-0005-0000-0000-00005D050000}"/>
    <cellStyle name="Header2 13 8 3 5" xfId="14965" xr:uid="{00000000-0005-0000-0000-00005E050000}"/>
    <cellStyle name="Header2 13 8 4" xfId="4987" xr:uid="{00000000-0005-0000-0000-00005F050000}"/>
    <cellStyle name="Header2 13 8 4 2" xfId="10898" xr:uid="{00000000-0005-0000-0000-000060050000}"/>
    <cellStyle name="Header2 13 8 4 3" xfId="9236" xr:uid="{00000000-0005-0000-0000-000061050000}"/>
    <cellStyle name="Header2 13 8 4 4" xfId="11360" xr:uid="{00000000-0005-0000-0000-000062050000}"/>
    <cellStyle name="Header2 13 8 4 5" xfId="15013" xr:uid="{00000000-0005-0000-0000-000063050000}"/>
    <cellStyle name="Header2 13 8 5" xfId="7995" xr:uid="{00000000-0005-0000-0000-000064050000}"/>
    <cellStyle name="Header2 13 8 6" xfId="8719" xr:uid="{00000000-0005-0000-0000-000065050000}"/>
    <cellStyle name="Header2 13 8 7" xfId="11230" xr:uid="{00000000-0005-0000-0000-000066050000}"/>
    <cellStyle name="Header2 13 9" xfId="1270" xr:uid="{00000000-0005-0000-0000-000067050000}"/>
    <cellStyle name="Header2 13 9 2" xfId="2562" xr:uid="{00000000-0005-0000-0000-000068050000}"/>
    <cellStyle name="Header2 13 9 2 2" xfId="5705" xr:uid="{00000000-0005-0000-0000-000069050000}"/>
    <cellStyle name="Header2 13 9 2 2 2" xfId="11917" xr:uid="{00000000-0005-0000-0000-00006A050000}"/>
    <cellStyle name="Header2 13 9 3" xfId="1866" xr:uid="{00000000-0005-0000-0000-00006B050000}"/>
    <cellStyle name="Header2 13 9 3 2" xfId="5218" xr:uid="{00000000-0005-0000-0000-00006C050000}"/>
    <cellStyle name="Header2 13 9 3 2 2" xfId="11128" xr:uid="{00000000-0005-0000-0000-00006D050000}"/>
    <cellStyle name="Header2 13 9 3 2 3" xfId="7598" xr:uid="{00000000-0005-0000-0000-00006E050000}"/>
    <cellStyle name="Header2 13 9 3 2 4" xfId="8866" xr:uid="{00000000-0005-0000-0000-00006F050000}"/>
    <cellStyle name="Header2 13 9 3 2 5" xfId="15240" xr:uid="{00000000-0005-0000-0000-000070050000}"/>
    <cellStyle name="Header2 13 9 3 3" xfId="8479" xr:uid="{00000000-0005-0000-0000-000071050000}"/>
    <cellStyle name="Header2 13 9 3 4" xfId="8949" xr:uid="{00000000-0005-0000-0000-000072050000}"/>
    <cellStyle name="Header2 13 9 3 5" xfId="7033" xr:uid="{00000000-0005-0000-0000-000073050000}"/>
    <cellStyle name="Header2 13 9 4" xfId="4973" xr:uid="{00000000-0005-0000-0000-000074050000}"/>
    <cellStyle name="Header2 13 9 4 2" xfId="10884" xr:uid="{00000000-0005-0000-0000-000075050000}"/>
    <cellStyle name="Header2 13 9 4 3" xfId="11597" xr:uid="{00000000-0005-0000-0000-000076050000}"/>
    <cellStyle name="Header2 13 9 4 4" xfId="12852" xr:uid="{00000000-0005-0000-0000-000077050000}"/>
    <cellStyle name="Header2 13 9 4 5" xfId="15001" xr:uid="{00000000-0005-0000-0000-000078050000}"/>
    <cellStyle name="Header2 13 9 5" xfId="7965" xr:uid="{00000000-0005-0000-0000-000079050000}"/>
    <cellStyle name="Header2 13 9 6" xfId="12819" xr:uid="{00000000-0005-0000-0000-00007A050000}"/>
    <cellStyle name="Header2 13 9 7" xfId="12879" xr:uid="{00000000-0005-0000-0000-00007B050000}"/>
    <cellStyle name="Header2 14" xfId="833" xr:uid="{00000000-0005-0000-0000-00007C050000}"/>
    <cellStyle name="Header2 14 10" xfId="3256" xr:uid="{00000000-0005-0000-0000-00007D050000}"/>
    <cellStyle name="Header2 14 10 2" xfId="4291" xr:uid="{00000000-0005-0000-0000-00007E050000}"/>
    <cellStyle name="Header2 14 10 2 2" xfId="6695" xr:uid="{00000000-0005-0000-0000-00007F050000}"/>
    <cellStyle name="Header2 14 10 2 2 2" xfId="14440" xr:uid="{00000000-0005-0000-0000-000080050000}"/>
    <cellStyle name="Header2 14 10 3" xfId="4088" xr:uid="{00000000-0005-0000-0000-000081050000}"/>
    <cellStyle name="Header2 14 10 3 2" xfId="6530" xr:uid="{00000000-0005-0000-0000-000082050000}"/>
    <cellStyle name="Header2 14 10 3 2 2" xfId="12164" xr:uid="{00000000-0005-0000-0000-000083050000}"/>
    <cellStyle name="Header2 14 10 3 2 3" xfId="13200" xr:uid="{00000000-0005-0000-0000-000084050000}"/>
    <cellStyle name="Header2 14 10 3 2 4" xfId="14278" xr:uid="{00000000-0005-0000-0000-000085050000}"/>
    <cellStyle name="Header2 14 10 3 2 5" xfId="15352" xr:uid="{00000000-0005-0000-0000-000086050000}"/>
    <cellStyle name="Header2 14 10 3 3" xfId="10170" xr:uid="{00000000-0005-0000-0000-000087050000}"/>
    <cellStyle name="Header2 14 10 3 4" xfId="11729" xr:uid="{00000000-0005-0000-0000-000088050000}"/>
    <cellStyle name="Header2 14 10 3 5" xfId="14784" xr:uid="{00000000-0005-0000-0000-000089050000}"/>
    <cellStyle name="Header2 14 10 4" xfId="6206" xr:uid="{00000000-0005-0000-0000-00008A050000}"/>
    <cellStyle name="Header2 14 10 4 2" xfId="13975" xr:uid="{00000000-0005-0000-0000-00008B050000}"/>
    <cellStyle name="Header2 14 11" xfId="2244" xr:uid="{00000000-0005-0000-0000-00008C050000}"/>
    <cellStyle name="Header2 14 11 2" xfId="5457" xr:uid="{00000000-0005-0000-0000-00008D050000}"/>
    <cellStyle name="Header2 14 11 2 2" xfId="11345" xr:uid="{00000000-0005-0000-0000-00008E050000}"/>
    <cellStyle name="Header2 14 12" xfId="3557" xr:uid="{00000000-0005-0000-0000-00008F050000}"/>
    <cellStyle name="Header2 14 12 2" xfId="6241" xr:uid="{00000000-0005-0000-0000-000090050000}"/>
    <cellStyle name="Header2 14 12 2 2" xfId="11919" xr:uid="{00000000-0005-0000-0000-000091050000}"/>
    <cellStyle name="Header2 14 12 2 3" xfId="13032" xr:uid="{00000000-0005-0000-0000-000092050000}"/>
    <cellStyle name="Header2 14 12 2 4" xfId="14010" xr:uid="{00000000-0005-0000-0000-000093050000}"/>
    <cellStyle name="Header2 14 12 2 5" xfId="15298" xr:uid="{00000000-0005-0000-0000-000094050000}"/>
    <cellStyle name="Header2 14 12 3" xfId="9752" xr:uid="{00000000-0005-0000-0000-000095050000}"/>
    <cellStyle name="Header2 14 12 4" xfId="7669" xr:uid="{00000000-0005-0000-0000-000096050000}"/>
    <cellStyle name="Header2 14 12 5" xfId="14730" xr:uid="{00000000-0005-0000-0000-000097050000}"/>
    <cellStyle name="Header2 14 13" xfId="4942" xr:uid="{00000000-0005-0000-0000-000098050000}"/>
    <cellStyle name="Header2 14 13 2" xfId="10853" xr:uid="{00000000-0005-0000-0000-000099050000}"/>
    <cellStyle name="Header2 14 13 3" xfId="9159" xr:uid="{00000000-0005-0000-0000-00009A050000}"/>
    <cellStyle name="Header2 14 13 4" xfId="10276" xr:uid="{00000000-0005-0000-0000-00009B050000}"/>
    <cellStyle name="Header2 14 13 5" xfId="14970" xr:uid="{00000000-0005-0000-0000-00009C050000}"/>
    <cellStyle name="Header2 14 14" xfId="7634" xr:uid="{00000000-0005-0000-0000-00009D050000}"/>
    <cellStyle name="Header2 14 15" xfId="12272" xr:uid="{00000000-0005-0000-0000-00009E050000}"/>
    <cellStyle name="Header2 14 16" xfId="13187" xr:uid="{00000000-0005-0000-0000-00009F050000}"/>
    <cellStyle name="Header2 14 17" xfId="9092" xr:uid="{00000000-0005-0000-0000-0000A0050000}"/>
    <cellStyle name="Header2 14 2" xfId="1208" xr:uid="{00000000-0005-0000-0000-0000A1050000}"/>
    <cellStyle name="Header2 14 2 2" xfId="3390" xr:uid="{00000000-0005-0000-0000-0000A2050000}"/>
    <cellStyle name="Header2 14 2 2 2" xfId="8935" xr:uid="{00000000-0005-0000-0000-0000A3050000}"/>
    <cellStyle name="Header2 14 2 3" xfId="2501" xr:uid="{00000000-0005-0000-0000-0000A4050000}"/>
    <cellStyle name="Header2 14 2 3 2" xfId="8713" xr:uid="{00000000-0005-0000-0000-0000A5050000}"/>
    <cellStyle name="Header2 14 2 4" xfId="11737" xr:uid="{00000000-0005-0000-0000-0000A6050000}"/>
    <cellStyle name="Header2 14 3" xfId="1490" xr:uid="{00000000-0005-0000-0000-0000A7050000}"/>
    <cellStyle name="Header2 14 3 2" xfId="3469" xr:uid="{00000000-0005-0000-0000-0000A8050000}"/>
    <cellStyle name="Header2 14 3 2 2" xfId="10358" xr:uid="{00000000-0005-0000-0000-0000A9050000}"/>
    <cellStyle name="Header2 14 3 3" xfId="2781" xr:uid="{00000000-0005-0000-0000-0000AA050000}"/>
    <cellStyle name="Header2 14 3 3 2" xfId="5912" xr:uid="{00000000-0005-0000-0000-0000AB050000}"/>
    <cellStyle name="Header2 14 3 3 2 2" xfId="13729" xr:uid="{00000000-0005-0000-0000-0000AC050000}"/>
    <cellStyle name="Header2 14 3 4" xfId="4840" xr:uid="{00000000-0005-0000-0000-0000AD050000}"/>
    <cellStyle name="Header2 14 3 4 2" xfId="6976" xr:uid="{00000000-0005-0000-0000-0000AE050000}"/>
    <cellStyle name="Header2 14 3 4 2 2" xfId="12547" xr:uid="{00000000-0005-0000-0000-0000AF050000}"/>
    <cellStyle name="Header2 14 3 4 2 3" xfId="13544" xr:uid="{00000000-0005-0000-0000-0000B0050000}"/>
    <cellStyle name="Header2 14 3 4 2 4" xfId="14687" xr:uid="{00000000-0005-0000-0000-0000B1050000}"/>
    <cellStyle name="Header2 14 3 4 2 5" xfId="15505" xr:uid="{00000000-0005-0000-0000-0000B2050000}"/>
    <cellStyle name="Header2 14 3 4 3" xfId="10769" xr:uid="{00000000-0005-0000-0000-0000B3050000}"/>
    <cellStyle name="Header2 14 3 4 4" xfId="12787" xr:uid="{00000000-0005-0000-0000-0000B4050000}"/>
    <cellStyle name="Header2 14 3 4 5" xfId="14937" xr:uid="{00000000-0005-0000-0000-0000B5050000}"/>
    <cellStyle name="Header2 14 3 5" xfId="5044" xr:uid="{00000000-0005-0000-0000-0000B6050000}"/>
    <cellStyle name="Header2 14 3 5 2" xfId="10955" xr:uid="{00000000-0005-0000-0000-0000B7050000}"/>
    <cellStyle name="Header2 14 3 5 3" xfId="9688" xr:uid="{00000000-0005-0000-0000-0000B8050000}"/>
    <cellStyle name="Header2 14 3 5 4" xfId="7846" xr:uid="{00000000-0005-0000-0000-0000B9050000}"/>
    <cellStyle name="Header2 14 3 5 5" xfId="15070" xr:uid="{00000000-0005-0000-0000-0000BA050000}"/>
    <cellStyle name="Header2 14 3 6" xfId="8143" xr:uid="{00000000-0005-0000-0000-0000BB050000}"/>
    <cellStyle name="Header2 14 3 7" xfId="9135" xr:uid="{00000000-0005-0000-0000-0000BC050000}"/>
    <cellStyle name="Header2 14 4" xfId="1606" xr:uid="{00000000-0005-0000-0000-0000BD050000}"/>
    <cellStyle name="Header2 14 4 2" xfId="2887" xr:uid="{00000000-0005-0000-0000-0000BE050000}"/>
    <cellStyle name="Header2 14 4 2 2" xfId="10590" xr:uid="{00000000-0005-0000-0000-0000BF050000}"/>
    <cellStyle name="Header2 14 5" xfId="1579" xr:uid="{00000000-0005-0000-0000-0000C0050000}"/>
    <cellStyle name="Header2 14 5 2" xfId="2861" xr:uid="{00000000-0005-0000-0000-0000C1050000}"/>
    <cellStyle name="Header2 14 5 2 2" xfId="5992" xr:uid="{00000000-0005-0000-0000-0000C2050000}"/>
    <cellStyle name="Header2 14 5 2 2 2" xfId="13797" xr:uid="{00000000-0005-0000-0000-0000C3050000}"/>
    <cellStyle name="Header2 14 5 3" xfId="4883" xr:uid="{00000000-0005-0000-0000-0000C4050000}"/>
    <cellStyle name="Header2 14 5 3 2" xfId="6988" xr:uid="{00000000-0005-0000-0000-0000C5050000}"/>
    <cellStyle name="Header2 14 5 3 2 2" xfId="12559" xr:uid="{00000000-0005-0000-0000-0000C6050000}"/>
    <cellStyle name="Header2 14 5 3 2 3" xfId="13556" xr:uid="{00000000-0005-0000-0000-0000C7050000}"/>
    <cellStyle name="Header2 14 5 3 2 4" xfId="14699" xr:uid="{00000000-0005-0000-0000-0000C8050000}"/>
    <cellStyle name="Header2 14 5 3 2 5" xfId="15517" xr:uid="{00000000-0005-0000-0000-0000C9050000}"/>
    <cellStyle name="Header2 14 5 3 3" xfId="10803" xr:uid="{00000000-0005-0000-0000-0000CA050000}"/>
    <cellStyle name="Header2 14 5 3 4" xfId="11425" xr:uid="{00000000-0005-0000-0000-0000CB050000}"/>
    <cellStyle name="Header2 14 5 3 5" xfId="14949" xr:uid="{00000000-0005-0000-0000-0000CC050000}"/>
    <cellStyle name="Header2 14 5 4" xfId="5071" xr:uid="{00000000-0005-0000-0000-0000CD050000}"/>
    <cellStyle name="Header2 14 5 4 2" xfId="10982" xr:uid="{00000000-0005-0000-0000-0000CE050000}"/>
    <cellStyle name="Header2 14 5 4 3" xfId="7912" xr:uid="{00000000-0005-0000-0000-0000CF050000}"/>
    <cellStyle name="Header2 14 5 4 4" xfId="12782" xr:uid="{00000000-0005-0000-0000-0000D0050000}"/>
    <cellStyle name="Header2 14 5 4 5" xfId="15096" xr:uid="{00000000-0005-0000-0000-0000D1050000}"/>
    <cellStyle name="Header2 14 5 5" xfId="8217" xr:uid="{00000000-0005-0000-0000-0000D2050000}"/>
    <cellStyle name="Header2 14 5 6" xfId="7431" xr:uid="{00000000-0005-0000-0000-0000D3050000}"/>
    <cellStyle name="Header2 14 5 7" xfId="12130" xr:uid="{00000000-0005-0000-0000-0000D4050000}"/>
    <cellStyle name="Header2 14 6" xfId="1466" xr:uid="{00000000-0005-0000-0000-0000D5050000}"/>
    <cellStyle name="Header2 14 6 2" xfId="2757" xr:uid="{00000000-0005-0000-0000-0000D6050000}"/>
    <cellStyle name="Header2 14 6 2 2" xfId="5898" xr:uid="{00000000-0005-0000-0000-0000D7050000}"/>
    <cellStyle name="Header2 14 6 2 2 2" xfId="13721" xr:uid="{00000000-0005-0000-0000-0000D8050000}"/>
    <cellStyle name="Header2 14 6 3" xfId="2123" xr:uid="{00000000-0005-0000-0000-0000D9050000}"/>
    <cellStyle name="Header2 14 6 3 2" xfId="5423" xr:uid="{00000000-0005-0000-0000-0000DA050000}"/>
    <cellStyle name="Header2 14 6 3 2 2" xfId="11292" xr:uid="{00000000-0005-0000-0000-0000DB050000}"/>
    <cellStyle name="Header2 14 6 3 2 3" xfId="7547" xr:uid="{00000000-0005-0000-0000-0000DC050000}"/>
    <cellStyle name="Header2 14 6 3 2 4" xfId="12274" xr:uid="{00000000-0005-0000-0000-0000DD050000}"/>
    <cellStyle name="Header2 14 6 3 2 5" xfId="15268" xr:uid="{00000000-0005-0000-0000-0000DE050000}"/>
    <cellStyle name="Header2 14 6 3 3" xfId="8679" xr:uid="{00000000-0005-0000-0000-0000DF050000}"/>
    <cellStyle name="Header2 14 6 3 4" xfId="10127" xr:uid="{00000000-0005-0000-0000-0000E0050000}"/>
    <cellStyle name="Header2 14 6 3 5" xfId="7173" xr:uid="{00000000-0005-0000-0000-0000E1050000}"/>
    <cellStyle name="Header2 14 6 4" xfId="5036" xr:uid="{00000000-0005-0000-0000-0000E2050000}"/>
    <cellStyle name="Header2 14 6 4 2" xfId="10947" xr:uid="{00000000-0005-0000-0000-0000E3050000}"/>
    <cellStyle name="Header2 14 6 4 3" xfId="11805" xr:uid="{00000000-0005-0000-0000-0000E4050000}"/>
    <cellStyle name="Header2 14 6 4 4" xfId="8782" xr:uid="{00000000-0005-0000-0000-0000E5050000}"/>
    <cellStyle name="Header2 14 6 4 5" xfId="15062" xr:uid="{00000000-0005-0000-0000-0000E6050000}"/>
    <cellStyle name="Header2 14 6 5" xfId="8124" xr:uid="{00000000-0005-0000-0000-0000E7050000}"/>
    <cellStyle name="Header2 14 6 6" xfId="13054" xr:uid="{00000000-0005-0000-0000-0000E8050000}"/>
    <cellStyle name="Header2 14 6 7" xfId="7946" xr:uid="{00000000-0005-0000-0000-0000E9050000}"/>
    <cellStyle name="Header2 14 7" xfId="1417" xr:uid="{00000000-0005-0000-0000-0000EA050000}"/>
    <cellStyle name="Header2 14 7 2" xfId="2708" xr:uid="{00000000-0005-0000-0000-0000EB050000}"/>
    <cellStyle name="Header2 14 7 2 2" xfId="5849" xr:uid="{00000000-0005-0000-0000-0000EC050000}"/>
    <cellStyle name="Header2 14 7 2 2 2" xfId="13684" xr:uid="{00000000-0005-0000-0000-0000ED050000}"/>
    <cellStyle name="Header2 14 7 3" xfId="4097" xr:uid="{00000000-0005-0000-0000-0000EE050000}"/>
    <cellStyle name="Header2 14 7 3 2" xfId="6533" xr:uid="{00000000-0005-0000-0000-0000EF050000}"/>
    <cellStyle name="Header2 14 7 3 2 2" xfId="12167" xr:uid="{00000000-0005-0000-0000-0000F0050000}"/>
    <cellStyle name="Header2 14 7 3 2 3" xfId="13203" xr:uid="{00000000-0005-0000-0000-0000F1050000}"/>
    <cellStyle name="Header2 14 7 3 2 4" xfId="14281" xr:uid="{00000000-0005-0000-0000-0000F2050000}"/>
    <cellStyle name="Header2 14 7 3 2 5" xfId="15355" xr:uid="{00000000-0005-0000-0000-0000F3050000}"/>
    <cellStyle name="Header2 14 7 3 3" xfId="10177" xr:uid="{00000000-0005-0000-0000-0000F4050000}"/>
    <cellStyle name="Header2 14 7 3 4" xfId="11437" xr:uid="{00000000-0005-0000-0000-0000F5050000}"/>
    <cellStyle name="Header2 14 7 3 5" xfId="14787" xr:uid="{00000000-0005-0000-0000-0000F6050000}"/>
    <cellStyle name="Header2 14 7 4" xfId="5017" xr:uid="{00000000-0005-0000-0000-0000F7050000}"/>
    <cellStyle name="Header2 14 7 4 2" xfId="10928" xr:uid="{00000000-0005-0000-0000-0000F8050000}"/>
    <cellStyle name="Header2 14 7 4 3" xfId="8241" xr:uid="{00000000-0005-0000-0000-0000F9050000}"/>
    <cellStyle name="Header2 14 7 4 4" xfId="7874" xr:uid="{00000000-0005-0000-0000-0000FA050000}"/>
    <cellStyle name="Header2 14 7 4 5" xfId="15043" xr:uid="{00000000-0005-0000-0000-0000FB050000}"/>
    <cellStyle name="Header2 14 7 5" xfId="8082" xr:uid="{00000000-0005-0000-0000-0000FC050000}"/>
    <cellStyle name="Header2 14 7 6" xfId="7430" xr:uid="{00000000-0005-0000-0000-0000FD050000}"/>
    <cellStyle name="Header2 14 7 7" xfId="8666" xr:uid="{00000000-0005-0000-0000-0000FE050000}"/>
    <cellStyle name="Header2 14 8" xfId="1786" xr:uid="{00000000-0005-0000-0000-0000FF050000}"/>
    <cellStyle name="Header2 14 8 2" xfId="3067" xr:uid="{00000000-0005-0000-0000-000000060000}"/>
    <cellStyle name="Header2 14 8 2 2" xfId="6172" xr:uid="{00000000-0005-0000-0000-000001060000}"/>
    <cellStyle name="Header2 14 8 2 2 2" xfId="13944" xr:uid="{00000000-0005-0000-0000-000002060000}"/>
    <cellStyle name="Header2 14 8 3" xfId="4613" xr:uid="{00000000-0005-0000-0000-000003060000}"/>
    <cellStyle name="Header2 14 8 3 2" xfId="6882" xr:uid="{00000000-0005-0000-0000-000004060000}"/>
    <cellStyle name="Header2 14 8 3 2 2" xfId="12453" xr:uid="{00000000-0005-0000-0000-000005060000}"/>
    <cellStyle name="Header2 14 8 3 2 3" xfId="13450" xr:uid="{00000000-0005-0000-0000-000006060000}"/>
    <cellStyle name="Header2 14 8 3 2 4" xfId="14593" xr:uid="{00000000-0005-0000-0000-000007060000}"/>
    <cellStyle name="Header2 14 8 3 2 5" xfId="15411" xr:uid="{00000000-0005-0000-0000-000008060000}"/>
    <cellStyle name="Header2 14 8 3 3" xfId="10577" xr:uid="{00000000-0005-0000-0000-000009060000}"/>
    <cellStyle name="Header2 14 8 3 4" xfId="7401" xr:uid="{00000000-0005-0000-0000-00000A060000}"/>
    <cellStyle name="Header2 14 8 3 5" xfId="14843" xr:uid="{00000000-0005-0000-0000-00000B060000}"/>
    <cellStyle name="Header2 14 8 4" xfId="5176" xr:uid="{00000000-0005-0000-0000-00000C060000}"/>
    <cellStyle name="Header2 14 8 4 2" xfId="11087" xr:uid="{00000000-0005-0000-0000-00000D060000}"/>
    <cellStyle name="Header2 14 8 4 3" xfId="7628" xr:uid="{00000000-0005-0000-0000-00000E060000}"/>
    <cellStyle name="Header2 14 8 4 4" xfId="9853" xr:uid="{00000000-0005-0000-0000-00000F060000}"/>
    <cellStyle name="Header2 14 8 4 5" xfId="15201" xr:uid="{00000000-0005-0000-0000-000010060000}"/>
    <cellStyle name="Header2 14 8 5" xfId="8407" xr:uid="{00000000-0005-0000-0000-000011060000}"/>
    <cellStyle name="Header2 14 8 6" xfId="9719" xr:uid="{00000000-0005-0000-0000-000012060000}"/>
    <cellStyle name="Header2 14 8 7" xfId="10835" xr:uid="{00000000-0005-0000-0000-000013060000}"/>
    <cellStyle name="Header2 14 9" xfId="1765" xr:uid="{00000000-0005-0000-0000-000014060000}"/>
    <cellStyle name="Header2 14 9 2" xfId="3046" xr:uid="{00000000-0005-0000-0000-000015060000}"/>
    <cellStyle name="Header2 14 9 2 2" xfId="6151" xr:uid="{00000000-0005-0000-0000-000016060000}"/>
    <cellStyle name="Header2 14 9 2 2 2" xfId="13924" xr:uid="{00000000-0005-0000-0000-000017060000}"/>
    <cellStyle name="Header2 14 9 3" xfId="4604" xr:uid="{00000000-0005-0000-0000-000018060000}"/>
    <cellStyle name="Header2 14 9 3 2" xfId="6876" xr:uid="{00000000-0005-0000-0000-000019060000}"/>
    <cellStyle name="Header2 14 9 3 2 2" xfId="12447" xr:uid="{00000000-0005-0000-0000-00001A060000}"/>
    <cellStyle name="Header2 14 9 3 2 3" xfId="13444" xr:uid="{00000000-0005-0000-0000-00001B060000}"/>
    <cellStyle name="Header2 14 9 3 2 4" xfId="14587" xr:uid="{00000000-0005-0000-0000-00001C060000}"/>
    <cellStyle name="Header2 14 9 3 2 5" xfId="15405" xr:uid="{00000000-0005-0000-0000-00001D060000}"/>
    <cellStyle name="Header2 14 9 3 3" xfId="10569" xr:uid="{00000000-0005-0000-0000-00001E060000}"/>
    <cellStyle name="Header2 14 9 3 4" xfId="11821" xr:uid="{00000000-0005-0000-0000-00001F060000}"/>
    <cellStyle name="Header2 14 9 3 5" xfId="14837" xr:uid="{00000000-0005-0000-0000-000020060000}"/>
    <cellStyle name="Header2 14 9 4" xfId="5156" xr:uid="{00000000-0005-0000-0000-000021060000}"/>
    <cellStyle name="Header2 14 9 4 2" xfId="11067" xr:uid="{00000000-0005-0000-0000-000022060000}"/>
    <cellStyle name="Header2 14 9 4 3" xfId="11642" xr:uid="{00000000-0005-0000-0000-000023060000}"/>
    <cellStyle name="Header2 14 9 4 4" xfId="7290" xr:uid="{00000000-0005-0000-0000-000024060000}"/>
    <cellStyle name="Header2 14 9 4 5" xfId="15181" xr:uid="{00000000-0005-0000-0000-000025060000}"/>
    <cellStyle name="Header2 14 9 5" xfId="8387" xr:uid="{00000000-0005-0000-0000-000026060000}"/>
    <cellStyle name="Header2 14 9 6" xfId="9081" xr:uid="{00000000-0005-0000-0000-000027060000}"/>
    <cellStyle name="Header2 14 9 7" xfId="11156" xr:uid="{00000000-0005-0000-0000-000028060000}"/>
    <cellStyle name="Header2 15" xfId="834" xr:uid="{00000000-0005-0000-0000-000029060000}"/>
    <cellStyle name="Header2 15 10" xfId="3257" xr:uid="{00000000-0005-0000-0000-00002A060000}"/>
    <cellStyle name="Header2 15 10 2" xfId="4292" xr:uid="{00000000-0005-0000-0000-00002B060000}"/>
    <cellStyle name="Header2 15 10 2 2" xfId="6696" xr:uid="{00000000-0005-0000-0000-00002C060000}"/>
    <cellStyle name="Header2 15 10 2 2 2" xfId="14441" xr:uid="{00000000-0005-0000-0000-00002D060000}"/>
    <cellStyle name="Header2 15 10 3" xfId="4105" xr:uid="{00000000-0005-0000-0000-00002E060000}"/>
    <cellStyle name="Header2 15 10 3 2" xfId="6536" xr:uid="{00000000-0005-0000-0000-00002F060000}"/>
    <cellStyle name="Header2 15 10 3 2 2" xfId="12170" xr:uid="{00000000-0005-0000-0000-000030060000}"/>
    <cellStyle name="Header2 15 10 3 2 3" xfId="13206" xr:uid="{00000000-0005-0000-0000-000031060000}"/>
    <cellStyle name="Header2 15 10 3 2 4" xfId="14284" xr:uid="{00000000-0005-0000-0000-000032060000}"/>
    <cellStyle name="Header2 15 10 3 2 5" xfId="15358" xr:uid="{00000000-0005-0000-0000-000033060000}"/>
    <cellStyle name="Header2 15 10 3 3" xfId="10184" xr:uid="{00000000-0005-0000-0000-000034060000}"/>
    <cellStyle name="Header2 15 10 3 4" xfId="8686" xr:uid="{00000000-0005-0000-0000-000035060000}"/>
    <cellStyle name="Header2 15 10 3 5" xfId="14790" xr:uid="{00000000-0005-0000-0000-000036060000}"/>
    <cellStyle name="Header2 15 10 4" xfId="6207" xr:uid="{00000000-0005-0000-0000-000037060000}"/>
    <cellStyle name="Header2 15 10 4 2" xfId="13976" xr:uid="{00000000-0005-0000-0000-000038060000}"/>
    <cellStyle name="Header2 15 11" xfId="2245" xr:uid="{00000000-0005-0000-0000-000039060000}"/>
    <cellStyle name="Header2 15 11 2" xfId="5458" xr:uid="{00000000-0005-0000-0000-00003A060000}"/>
    <cellStyle name="Header2 15 11 2 2" xfId="8470" xr:uid="{00000000-0005-0000-0000-00003B060000}"/>
    <cellStyle name="Header2 15 12" xfId="4797" xr:uid="{00000000-0005-0000-0000-00003C060000}"/>
    <cellStyle name="Header2 15 12 2" xfId="6962" xr:uid="{00000000-0005-0000-0000-00003D060000}"/>
    <cellStyle name="Header2 15 12 2 2" xfId="12533" xr:uid="{00000000-0005-0000-0000-00003E060000}"/>
    <cellStyle name="Header2 15 12 2 3" xfId="13530" xr:uid="{00000000-0005-0000-0000-00003F060000}"/>
    <cellStyle name="Header2 15 12 2 4" xfId="14673" xr:uid="{00000000-0005-0000-0000-000040060000}"/>
    <cellStyle name="Header2 15 12 2 5" xfId="15491" xr:uid="{00000000-0005-0000-0000-000041060000}"/>
    <cellStyle name="Header2 15 12 3" xfId="10731" xr:uid="{00000000-0005-0000-0000-000042060000}"/>
    <cellStyle name="Header2 15 12 4" xfId="8870" xr:uid="{00000000-0005-0000-0000-000043060000}"/>
    <cellStyle name="Header2 15 12 5" xfId="14923" xr:uid="{00000000-0005-0000-0000-000044060000}"/>
    <cellStyle name="Header2 15 13" xfId="4943" xr:uid="{00000000-0005-0000-0000-000045060000}"/>
    <cellStyle name="Header2 15 13 2" xfId="10854" xr:uid="{00000000-0005-0000-0000-000046060000}"/>
    <cellStyle name="Header2 15 13 3" xfId="8137" xr:uid="{00000000-0005-0000-0000-000047060000}"/>
    <cellStyle name="Header2 15 13 4" xfId="7721" xr:uid="{00000000-0005-0000-0000-000048060000}"/>
    <cellStyle name="Header2 15 13 5" xfId="14971" xr:uid="{00000000-0005-0000-0000-000049060000}"/>
    <cellStyle name="Header2 15 14" xfId="7635" xr:uid="{00000000-0005-0000-0000-00004A060000}"/>
    <cellStyle name="Header2 15 15" xfId="10296" xr:uid="{00000000-0005-0000-0000-00004B060000}"/>
    <cellStyle name="Header2 15 16" xfId="7499" xr:uid="{00000000-0005-0000-0000-00004C060000}"/>
    <cellStyle name="Header2 15 17" xfId="10430" xr:uid="{00000000-0005-0000-0000-00004D060000}"/>
    <cellStyle name="Header2 15 2" xfId="1209" xr:uid="{00000000-0005-0000-0000-00004E060000}"/>
    <cellStyle name="Header2 15 2 2" xfId="3391" xr:uid="{00000000-0005-0000-0000-00004F060000}"/>
    <cellStyle name="Header2 15 2 2 2" xfId="11971" xr:uid="{00000000-0005-0000-0000-000050060000}"/>
    <cellStyle name="Header2 15 2 3" xfId="2502" xr:uid="{00000000-0005-0000-0000-000051060000}"/>
    <cellStyle name="Header2 15 2 3 2" xfId="10070" xr:uid="{00000000-0005-0000-0000-000052060000}"/>
    <cellStyle name="Header2 15 2 4" xfId="13059" xr:uid="{00000000-0005-0000-0000-000053060000}"/>
    <cellStyle name="Header2 15 3" xfId="1491" xr:uid="{00000000-0005-0000-0000-000054060000}"/>
    <cellStyle name="Header2 15 3 2" xfId="3470" xr:uid="{00000000-0005-0000-0000-000055060000}"/>
    <cellStyle name="Header2 15 3 2 2" xfId="11566" xr:uid="{00000000-0005-0000-0000-000056060000}"/>
    <cellStyle name="Header2 15 3 3" xfId="2782" xr:uid="{00000000-0005-0000-0000-000057060000}"/>
    <cellStyle name="Header2 15 3 3 2" xfId="5913" xr:uid="{00000000-0005-0000-0000-000058060000}"/>
    <cellStyle name="Header2 15 3 3 2 2" xfId="13730" xr:uid="{00000000-0005-0000-0000-000059060000}"/>
    <cellStyle name="Header2 15 3 4" xfId="4886" xr:uid="{00000000-0005-0000-0000-00005A060000}"/>
    <cellStyle name="Header2 15 3 4 2" xfId="6989" xr:uid="{00000000-0005-0000-0000-00005B060000}"/>
    <cellStyle name="Header2 15 3 4 2 2" xfId="12560" xr:uid="{00000000-0005-0000-0000-00005C060000}"/>
    <cellStyle name="Header2 15 3 4 2 3" xfId="13557" xr:uid="{00000000-0005-0000-0000-00005D060000}"/>
    <cellStyle name="Header2 15 3 4 2 4" xfId="14700" xr:uid="{00000000-0005-0000-0000-00005E060000}"/>
    <cellStyle name="Header2 15 3 4 2 5" xfId="15518" xr:uid="{00000000-0005-0000-0000-00005F060000}"/>
    <cellStyle name="Header2 15 3 4 3" xfId="10805" xr:uid="{00000000-0005-0000-0000-000060060000}"/>
    <cellStyle name="Header2 15 3 4 4" xfId="11668" xr:uid="{00000000-0005-0000-0000-000061060000}"/>
    <cellStyle name="Header2 15 3 4 5" xfId="14950" xr:uid="{00000000-0005-0000-0000-000062060000}"/>
    <cellStyle name="Header2 15 3 5" xfId="5045" xr:uid="{00000000-0005-0000-0000-000063060000}"/>
    <cellStyle name="Header2 15 3 5 2" xfId="10956" xr:uid="{00000000-0005-0000-0000-000064060000}"/>
    <cellStyle name="Header2 15 3 5 3" xfId="8962" xr:uid="{00000000-0005-0000-0000-000065060000}"/>
    <cellStyle name="Header2 15 3 5 4" xfId="13326" xr:uid="{00000000-0005-0000-0000-000066060000}"/>
    <cellStyle name="Header2 15 3 5 5" xfId="15071" xr:uid="{00000000-0005-0000-0000-000067060000}"/>
    <cellStyle name="Header2 15 3 6" xfId="8144" xr:uid="{00000000-0005-0000-0000-000068060000}"/>
    <cellStyle name="Header2 15 3 7" xfId="9299" xr:uid="{00000000-0005-0000-0000-000069060000}"/>
    <cellStyle name="Header2 15 4" xfId="1605" xr:uid="{00000000-0005-0000-0000-00006A060000}"/>
    <cellStyle name="Header2 15 4 2" xfId="2886" xr:uid="{00000000-0005-0000-0000-00006B060000}"/>
    <cellStyle name="Header2 15 4 2 2" xfId="12594" xr:uid="{00000000-0005-0000-0000-00006C060000}"/>
    <cellStyle name="Header2 15 5" xfId="1508" xr:uid="{00000000-0005-0000-0000-00006D060000}"/>
    <cellStyle name="Header2 15 5 2" xfId="2799" xr:uid="{00000000-0005-0000-0000-00006E060000}"/>
    <cellStyle name="Header2 15 5 2 2" xfId="5930" xr:uid="{00000000-0005-0000-0000-00006F060000}"/>
    <cellStyle name="Header2 15 5 2 2 2" xfId="13746" xr:uid="{00000000-0005-0000-0000-000070060000}"/>
    <cellStyle name="Header2 15 5 3" xfId="4700" xr:uid="{00000000-0005-0000-0000-000071060000}"/>
    <cellStyle name="Header2 15 5 3 2" xfId="6905" xr:uid="{00000000-0005-0000-0000-000072060000}"/>
    <cellStyle name="Header2 15 5 3 2 2" xfId="12476" xr:uid="{00000000-0005-0000-0000-000073060000}"/>
    <cellStyle name="Header2 15 5 3 2 3" xfId="13473" xr:uid="{00000000-0005-0000-0000-000074060000}"/>
    <cellStyle name="Header2 15 5 3 2 4" xfId="14616" xr:uid="{00000000-0005-0000-0000-000075060000}"/>
    <cellStyle name="Header2 15 5 3 2 5" xfId="15434" xr:uid="{00000000-0005-0000-0000-000076060000}"/>
    <cellStyle name="Header2 15 5 3 3" xfId="10644" xr:uid="{00000000-0005-0000-0000-000077060000}"/>
    <cellStyle name="Header2 15 5 3 4" xfId="8680" xr:uid="{00000000-0005-0000-0000-000078060000}"/>
    <cellStyle name="Header2 15 5 3 5" xfId="14866" xr:uid="{00000000-0005-0000-0000-000079060000}"/>
    <cellStyle name="Header2 15 5 4" xfId="5059" xr:uid="{00000000-0005-0000-0000-00007A060000}"/>
    <cellStyle name="Header2 15 5 4 2" xfId="10970" xr:uid="{00000000-0005-0000-0000-00007B060000}"/>
    <cellStyle name="Header2 15 5 4 3" xfId="9108" xr:uid="{00000000-0005-0000-0000-00007C060000}"/>
    <cellStyle name="Header2 15 5 4 4" xfId="10284" xr:uid="{00000000-0005-0000-0000-00007D060000}"/>
    <cellStyle name="Header2 15 5 4 5" xfId="15085" xr:uid="{00000000-0005-0000-0000-00007E060000}"/>
    <cellStyle name="Header2 15 5 5" xfId="8160" xr:uid="{00000000-0005-0000-0000-00007F060000}"/>
    <cellStyle name="Header2 15 5 6" xfId="10141" xr:uid="{00000000-0005-0000-0000-000080060000}"/>
    <cellStyle name="Header2 15 5 7" xfId="10194" xr:uid="{00000000-0005-0000-0000-000081060000}"/>
    <cellStyle name="Header2 15 6" xfId="1706" xr:uid="{00000000-0005-0000-0000-000082060000}"/>
    <cellStyle name="Header2 15 6 2" xfId="2987" xr:uid="{00000000-0005-0000-0000-000083060000}"/>
    <cellStyle name="Header2 15 6 2 2" xfId="6092" xr:uid="{00000000-0005-0000-0000-000084060000}"/>
    <cellStyle name="Header2 15 6 2 2 2" xfId="13873" xr:uid="{00000000-0005-0000-0000-000085060000}"/>
    <cellStyle name="Header2 15 6 3" xfId="4878" xr:uid="{00000000-0005-0000-0000-000086060000}"/>
    <cellStyle name="Header2 15 6 3 2" xfId="6985" xr:uid="{00000000-0005-0000-0000-000087060000}"/>
    <cellStyle name="Header2 15 6 3 2 2" xfId="12556" xr:uid="{00000000-0005-0000-0000-000088060000}"/>
    <cellStyle name="Header2 15 6 3 2 3" xfId="13553" xr:uid="{00000000-0005-0000-0000-000089060000}"/>
    <cellStyle name="Header2 15 6 3 2 4" xfId="14696" xr:uid="{00000000-0005-0000-0000-00008A060000}"/>
    <cellStyle name="Header2 15 6 3 2 5" xfId="15514" xr:uid="{00000000-0005-0000-0000-00008B060000}"/>
    <cellStyle name="Header2 15 6 3 3" xfId="10799" xr:uid="{00000000-0005-0000-0000-00008C060000}"/>
    <cellStyle name="Header2 15 6 3 4" xfId="12786" xr:uid="{00000000-0005-0000-0000-00008D060000}"/>
    <cellStyle name="Header2 15 6 3 5" xfId="14946" xr:uid="{00000000-0005-0000-0000-00008E060000}"/>
    <cellStyle name="Header2 15 6 4" xfId="5105" xr:uid="{00000000-0005-0000-0000-00008F060000}"/>
    <cellStyle name="Header2 15 6 4 2" xfId="11016" xr:uid="{00000000-0005-0000-0000-000090060000}"/>
    <cellStyle name="Header2 15 6 4 3" xfId="9380" xr:uid="{00000000-0005-0000-0000-000091060000}"/>
    <cellStyle name="Header2 15 6 4 4" xfId="11253" xr:uid="{00000000-0005-0000-0000-000092060000}"/>
    <cellStyle name="Header2 15 6 4 5" xfId="15130" xr:uid="{00000000-0005-0000-0000-000093060000}"/>
    <cellStyle name="Header2 15 6 5" xfId="8328" xr:uid="{00000000-0005-0000-0000-000094060000}"/>
    <cellStyle name="Header2 15 6 6" xfId="11524" xr:uid="{00000000-0005-0000-0000-000095060000}"/>
    <cellStyle name="Header2 15 6 7" xfId="12739" xr:uid="{00000000-0005-0000-0000-000096060000}"/>
    <cellStyle name="Header2 15 7" xfId="1477" xr:uid="{00000000-0005-0000-0000-000097060000}"/>
    <cellStyle name="Header2 15 7 2" xfId="2768" xr:uid="{00000000-0005-0000-0000-000098060000}"/>
    <cellStyle name="Header2 15 7 2 2" xfId="5907" xr:uid="{00000000-0005-0000-0000-000099060000}"/>
    <cellStyle name="Header2 15 7 2 2 2" xfId="13724" xr:uid="{00000000-0005-0000-0000-00009A060000}"/>
    <cellStyle name="Header2 15 7 3" xfId="2122" xr:uid="{00000000-0005-0000-0000-00009B060000}"/>
    <cellStyle name="Header2 15 7 3 2" xfId="5422" xr:uid="{00000000-0005-0000-0000-00009C060000}"/>
    <cellStyle name="Header2 15 7 3 2 2" xfId="11291" xr:uid="{00000000-0005-0000-0000-00009D060000}"/>
    <cellStyle name="Header2 15 7 3 2 3" xfId="7035" xr:uid="{00000000-0005-0000-0000-00009E060000}"/>
    <cellStyle name="Header2 15 7 3 2 4" xfId="7986" xr:uid="{00000000-0005-0000-0000-00009F060000}"/>
    <cellStyle name="Header2 15 7 3 2 5" xfId="15267" xr:uid="{00000000-0005-0000-0000-0000A0060000}"/>
    <cellStyle name="Header2 15 7 3 3" xfId="8678" xr:uid="{00000000-0005-0000-0000-0000A1060000}"/>
    <cellStyle name="Header2 15 7 3 4" xfId="11775" xr:uid="{00000000-0005-0000-0000-0000A2060000}"/>
    <cellStyle name="Header2 15 7 3 5" xfId="12813" xr:uid="{00000000-0005-0000-0000-0000A3060000}"/>
    <cellStyle name="Header2 15 7 4" xfId="5039" xr:uid="{00000000-0005-0000-0000-0000A4060000}"/>
    <cellStyle name="Header2 15 7 4 2" xfId="10950" xr:uid="{00000000-0005-0000-0000-0000A5060000}"/>
    <cellStyle name="Header2 15 7 4 3" xfId="9181" xr:uid="{00000000-0005-0000-0000-0000A6060000}"/>
    <cellStyle name="Header2 15 7 4 4" xfId="7411" xr:uid="{00000000-0005-0000-0000-0000A7060000}"/>
    <cellStyle name="Header2 15 7 4 5" xfId="15065" xr:uid="{00000000-0005-0000-0000-0000A8060000}"/>
    <cellStyle name="Header2 15 7 5" xfId="8132" xr:uid="{00000000-0005-0000-0000-0000A9060000}"/>
    <cellStyle name="Header2 15 7 6" xfId="12583" xr:uid="{00000000-0005-0000-0000-0000AA060000}"/>
    <cellStyle name="Header2 15 7 7" xfId="12959" xr:uid="{00000000-0005-0000-0000-0000AB060000}"/>
    <cellStyle name="Header2 15 8" xfId="1711" xr:uid="{00000000-0005-0000-0000-0000AC060000}"/>
    <cellStyle name="Header2 15 8 2" xfId="2992" xr:uid="{00000000-0005-0000-0000-0000AD060000}"/>
    <cellStyle name="Header2 15 8 2 2" xfId="6097" xr:uid="{00000000-0005-0000-0000-0000AE060000}"/>
    <cellStyle name="Header2 15 8 2 2 2" xfId="13874" xr:uid="{00000000-0005-0000-0000-0000AF060000}"/>
    <cellStyle name="Header2 15 8 3" xfId="4577" xr:uid="{00000000-0005-0000-0000-0000B0060000}"/>
    <cellStyle name="Header2 15 8 3 2" xfId="6860" xr:uid="{00000000-0005-0000-0000-0000B1060000}"/>
    <cellStyle name="Header2 15 8 3 2 2" xfId="12431" xr:uid="{00000000-0005-0000-0000-0000B2060000}"/>
    <cellStyle name="Header2 15 8 3 2 3" xfId="13428" xr:uid="{00000000-0005-0000-0000-0000B3060000}"/>
    <cellStyle name="Header2 15 8 3 2 4" xfId="14571" xr:uid="{00000000-0005-0000-0000-0000B4060000}"/>
    <cellStyle name="Header2 15 8 3 2 5" xfId="15389" xr:uid="{00000000-0005-0000-0000-0000B5060000}"/>
    <cellStyle name="Header2 15 8 3 3" xfId="10544" xr:uid="{00000000-0005-0000-0000-0000B6060000}"/>
    <cellStyle name="Header2 15 8 3 4" xfId="8968" xr:uid="{00000000-0005-0000-0000-0000B7060000}"/>
    <cellStyle name="Header2 15 8 3 5" xfId="14821" xr:uid="{00000000-0005-0000-0000-0000B8060000}"/>
    <cellStyle name="Header2 15 8 4" xfId="5106" xr:uid="{00000000-0005-0000-0000-0000B9060000}"/>
    <cellStyle name="Header2 15 8 4 2" xfId="11017" xr:uid="{00000000-0005-0000-0000-0000BA060000}"/>
    <cellStyle name="Header2 15 8 4 3" xfId="11609" xr:uid="{00000000-0005-0000-0000-0000BB060000}"/>
    <cellStyle name="Header2 15 8 4 4" xfId="9434" xr:uid="{00000000-0005-0000-0000-0000BC060000}"/>
    <cellStyle name="Header2 15 8 4 5" xfId="15131" xr:uid="{00000000-0005-0000-0000-0000BD060000}"/>
    <cellStyle name="Header2 15 8 5" xfId="8333" xr:uid="{00000000-0005-0000-0000-0000BE060000}"/>
    <cellStyle name="Header2 15 8 6" xfId="10262" xr:uid="{00000000-0005-0000-0000-0000BF060000}"/>
    <cellStyle name="Header2 15 8 7" xfId="8067" xr:uid="{00000000-0005-0000-0000-0000C0060000}"/>
    <cellStyle name="Header2 15 9" xfId="1764" xr:uid="{00000000-0005-0000-0000-0000C1060000}"/>
    <cellStyle name="Header2 15 9 2" xfId="3045" xr:uid="{00000000-0005-0000-0000-0000C2060000}"/>
    <cellStyle name="Header2 15 9 2 2" xfId="6150" xr:uid="{00000000-0005-0000-0000-0000C3060000}"/>
    <cellStyle name="Header2 15 9 2 2 2" xfId="13923" xr:uid="{00000000-0005-0000-0000-0000C4060000}"/>
    <cellStyle name="Header2 15 9 3" xfId="4909" xr:uid="{00000000-0005-0000-0000-0000C5060000}"/>
    <cellStyle name="Header2 15 9 3 2" xfId="6997" xr:uid="{00000000-0005-0000-0000-0000C6060000}"/>
    <cellStyle name="Header2 15 9 3 2 2" xfId="12568" xr:uid="{00000000-0005-0000-0000-0000C7060000}"/>
    <cellStyle name="Header2 15 9 3 2 3" xfId="13565" xr:uid="{00000000-0005-0000-0000-0000C8060000}"/>
    <cellStyle name="Header2 15 9 3 2 4" xfId="14708" xr:uid="{00000000-0005-0000-0000-0000C9060000}"/>
    <cellStyle name="Header2 15 9 3 2 5" xfId="15526" xr:uid="{00000000-0005-0000-0000-0000CA060000}"/>
    <cellStyle name="Header2 15 9 3 3" xfId="10823" xr:uid="{00000000-0005-0000-0000-0000CB060000}"/>
    <cellStyle name="Header2 15 9 3 4" xfId="9290" xr:uid="{00000000-0005-0000-0000-0000CC060000}"/>
    <cellStyle name="Header2 15 9 3 5" xfId="14958" xr:uid="{00000000-0005-0000-0000-0000CD060000}"/>
    <cellStyle name="Header2 15 9 4" xfId="5155" xr:uid="{00000000-0005-0000-0000-0000CE060000}"/>
    <cellStyle name="Header2 15 9 4 2" xfId="11066" xr:uid="{00000000-0005-0000-0000-0000CF060000}"/>
    <cellStyle name="Header2 15 9 4 3" xfId="9110" xr:uid="{00000000-0005-0000-0000-0000D0060000}"/>
    <cellStyle name="Header2 15 9 4 4" xfId="7994" xr:uid="{00000000-0005-0000-0000-0000D1060000}"/>
    <cellStyle name="Header2 15 9 4 5" xfId="15180" xr:uid="{00000000-0005-0000-0000-0000D2060000}"/>
    <cellStyle name="Header2 15 9 5" xfId="8386" xr:uid="{00000000-0005-0000-0000-0000D3060000}"/>
    <cellStyle name="Header2 15 9 6" xfId="7051" xr:uid="{00000000-0005-0000-0000-0000D4060000}"/>
    <cellStyle name="Header2 15 9 7" xfId="7509" xr:uid="{00000000-0005-0000-0000-0000D5060000}"/>
    <cellStyle name="Header2 16" xfId="835" xr:uid="{00000000-0005-0000-0000-0000D6060000}"/>
    <cellStyle name="Header2 16 10" xfId="3258" xr:uid="{00000000-0005-0000-0000-0000D7060000}"/>
    <cellStyle name="Header2 16 10 2" xfId="4293" xr:uid="{00000000-0005-0000-0000-0000D8060000}"/>
    <cellStyle name="Header2 16 10 2 2" xfId="6697" xr:uid="{00000000-0005-0000-0000-0000D9060000}"/>
    <cellStyle name="Header2 16 10 2 2 2" xfId="14442" xr:uid="{00000000-0005-0000-0000-0000DA060000}"/>
    <cellStyle name="Header2 16 10 3" xfId="4117" xr:uid="{00000000-0005-0000-0000-0000DB060000}"/>
    <cellStyle name="Header2 16 10 3 2" xfId="6539" xr:uid="{00000000-0005-0000-0000-0000DC060000}"/>
    <cellStyle name="Header2 16 10 3 2 2" xfId="12173" xr:uid="{00000000-0005-0000-0000-0000DD060000}"/>
    <cellStyle name="Header2 16 10 3 2 3" xfId="13209" xr:uid="{00000000-0005-0000-0000-0000DE060000}"/>
    <cellStyle name="Header2 16 10 3 2 4" xfId="14287" xr:uid="{00000000-0005-0000-0000-0000DF060000}"/>
    <cellStyle name="Header2 16 10 3 2 5" xfId="15361" xr:uid="{00000000-0005-0000-0000-0000E0060000}"/>
    <cellStyle name="Header2 16 10 3 3" xfId="10193" xr:uid="{00000000-0005-0000-0000-0000E1060000}"/>
    <cellStyle name="Header2 16 10 3 4" xfId="13023" xr:uid="{00000000-0005-0000-0000-0000E2060000}"/>
    <cellStyle name="Header2 16 10 3 5" xfId="14793" xr:uid="{00000000-0005-0000-0000-0000E3060000}"/>
    <cellStyle name="Header2 16 10 4" xfId="6208" xr:uid="{00000000-0005-0000-0000-0000E4060000}"/>
    <cellStyle name="Header2 16 10 4 2" xfId="13977" xr:uid="{00000000-0005-0000-0000-0000E5060000}"/>
    <cellStyle name="Header2 16 11" xfId="2246" xr:uid="{00000000-0005-0000-0000-0000E6060000}"/>
    <cellStyle name="Header2 16 11 2" xfId="5459" xr:uid="{00000000-0005-0000-0000-0000E7060000}"/>
    <cellStyle name="Header2 16 11 2 2" xfId="7423" xr:uid="{00000000-0005-0000-0000-0000E8060000}"/>
    <cellStyle name="Header2 16 12" xfId="1930" xr:uid="{00000000-0005-0000-0000-0000E9060000}"/>
    <cellStyle name="Header2 16 12 2" xfId="5261" xr:uid="{00000000-0005-0000-0000-0000EA060000}"/>
    <cellStyle name="Header2 16 12 2 2" xfId="11163" xr:uid="{00000000-0005-0000-0000-0000EB060000}"/>
    <cellStyle name="Header2 16 12 2 3" xfId="7589" xr:uid="{00000000-0005-0000-0000-0000EC060000}"/>
    <cellStyle name="Header2 16 12 2 4" xfId="12777" xr:uid="{00000000-0005-0000-0000-0000ED060000}"/>
    <cellStyle name="Header2 16 12 2 5" xfId="15251" xr:uid="{00000000-0005-0000-0000-0000EE060000}"/>
    <cellStyle name="Header2 16 12 3" xfId="8525" xr:uid="{00000000-0005-0000-0000-0000EF060000}"/>
    <cellStyle name="Header2 16 12 4" xfId="25" xr:uid="{00000000-0005-0000-0000-0000F0060000}"/>
    <cellStyle name="Header2 16 12 5" xfId="8606" xr:uid="{00000000-0005-0000-0000-0000F1060000}"/>
    <cellStyle name="Header2 16 13" xfId="4944" xr:uid="{00000000-0005-0000-0000-0000F2060000}"/>
    <cellStyle name="Header2 16 13 2" xfId="10855" xr:uid="{00000000-0005-0000-0000-0000F3060000}"/>
    <cellStyle name="Header2 16 13 3" xfId="11661" xr:uid="{00000000-0005-0000-0000-0000F4060000}"/>
    <cellStyle name="Header2 16 13 4" xfId="12611" xr:uid="{00000000-0005-0000-0000-0000F5060000}"/>
    <cellStyle name="Header2 16 13 5" xfId="14972" xr:uid="{00000000-0005-0000-0000-0000F6060000}"/>
    <cellStyle name="Header2 16 14" xfId="7636" xr:uid="{00000000-0005-0000-0000-0000F7060000}"/>
    <cellStyle name="Header2 16 15" xfId="9494" xr:uid="{00000000-0005-0000-0000-0000F8060000}"/>
    <cellStyle name="Header2 16 16" xfId="12876" xr:uid="{00000000-0005-0000-0000-0000F9060000}"/>
    <cellStyle name="Header2 16 17" xfId="13864" xr:uid="{00000000-0005-0000-0000-0000FA060000}"/>
    <cellStyle name="Header2 16 2" xfId="1210" xr:uid="{00000000-0005-0000-0000-0000FB060000}"/>
    <cellStyle name="Header2 16 2 2" xfId="3392" xr:uid="{00000000-0005-0000-0000-0000FC060000}"/>
    <cellStyle name="Header2 16 2 2 2" xfId="9868" xr:uid="{00000000-0005-0000-0000-0000FD060000}"/>
    <cellStyle name="Header2 16 2 3" xfId="2503" xr:uid="{00000000-0005-0000-0000-0000FE060000}"/>
    <cellStyle name="Header2 16 2 3 2" xfId="8756" xr:uid="{00000000-0005-0000-0000-0000FF060000}"/>
    <cellStyle name="Header2 16 2 4" xfId="12328" xr:uid="{00000000-0005-0000-0000-000000070000}"/>
    <cellStyle name="Header2 16 3" xfId="1492" xr:uid="{00000000-0005-0000-0000-000001070000}"/>
    <cellStyle name="Header2 16 3 2" xfId="3471" xr:uid="{00000000-0005-0000-0000-000002070000}"/>
    <cellStyle name="Header2 16 3 2 2" xfId="13175" xr:uid="{00000000-0005-0000-0000-000003070000}"/>
    <cellStyle name="Header2 16 3 3" xfId="2783" xr:uid="{00000000-0005-0000-0000-000004070000}"/>
    <cellStyle name="Header2 16 3 3 2" xfId="5914" xr:uid="{00000000-0005-0000-0000-000005070000}"/>
    <cellStyle name="Header2 16 3 3 2 2" xfId="13731" xr:uid="{00000000-0005-0000-0000-000006070000}"/>
    <cellStyle name="Header2 16 3 4" xfId="4783" xr:uid="{00000000-0005-0000-0000-000007070000}"/>
    <cellStyle name="Header2 16 3 4 2" xfId="6956" xr:uid="{00000000-0005-0000-0000-000008070000}"/>
    <cellStyle name="Header2 16 3 4 2 2" xfId="12527" xr:uid="{00000000-0005-0000-0000-000009070000}"/>
    <cellStyle name="Header2 16 3 4 2 3" xfId="13524" xr:uid="{00000000-0005-0000-0000-00000A070000}"/>
    <cellStyle name="Header2 16 3 4 2 4" xfId="14667" xr:uid="{00000000-0005-0000-0000-00000B070000}"/>
    <cellStyle name="Header2 16 3 4 2 5" xfId="15485" xr:uid="{00000000-0005-0000-0000-00000C070000}"/>
    <cellStyle name="Header2 16 3 4 3" xfId="10718" xr:uid="{00000000-0005-0000-0000-00000D070000}"/>
    <cellStyle name="Header2 16 3 4 4" xfId="11640" xr:uid="{00000000-0005-0000-0000-00000E070000}"/>
    <cellStyle name="Header2 16 3 4 5" xfId="14917" xr:uid="{00000000-0005-0000-0000-00000F070000}"/>
    <cellStyle name="Header2 16 3 5" xfId="5046" xr:uid="{00000000-0005-0000-0000-000010070000}"/>
    <cellStyle name="Header2 16 3 5 2" xfId="10957" xr:uid="{00000000-0005-0000-0000-000011070000}"/>
    <cellStyle name="Header2 16 3 5 3" xfId="9629" xr:uid="{00000000-0005-0000-0000-000012070000}"/>
    <cellStyle name="Header2 16 3 5 4" xfId="10714" xr:uid="{00000000-0005-0000-0000-000013070000}"/>
    <cellStyle name="Header2 16 3 5 5" xfId="15072" xr:uid="{00000000-0005-0000-0000-000014070000}"/>
    <cellStyle name="Header2 16 3 6" xfId="8145" xr:uid="{00000000-0005-0000-0000-000015070000}"/>
    <cellStyle name="Header2 16 3 7" xfId="7539" xr:uid="{00000000-0005-0000-0000-000016070000}"/>
    <cellStyle name="Header2 16 4" xfId="1604" xr:uid="{00000000-0005-0000-0000-000017070000}"/>
    <cellStyle name="Header2 16 4 2" xfId="2885" xr:uid="{00000000-0005-0000-0000-000018070000}"/>
    <cellStyle name="Header2 16 4 2 2" xfId="11170" xr:uid="{00000000-0005-0000-0000-000019070000}"/>
    <cellStyle name="Header2 16 5" xfId="1507" xr:uid="{00000000-0005-0000-0000-00001A070000}"/>
    <cellStyle name="Header2 16 5 2" xfId="2798" xr:uid="{00000000-0005-0000-0000-00001B070000}"/>
    <cellStyle name="Header2 16 5 2 2" xfId="5929" xr:uid="{00000000-0005-0000-0000-00001C070000}"/>
    <cellStyle name="Header2 16 5 2 2 2" xfId="13745" xr:uid="{00000000-0005-0000-0000-00001D070000}"/>
    <cellStyle name="Header2 16 5 3" xfId="4728" xr:uid="{00000000-0005-0000-0000-00001E070000}"/>
    <cellStyle name="Header2 16 5 3 2" xfId="6920" xr:uid="{00000000-0005-0000-0000-00001F070000}"/>
    <cellStyle name="Header2 16 5 3 2 2" xfId="12491" xr:uid="{00000000-0005-0000-0000-000020070000}"/>
    <cellStyle name="Header2 16 5 3 2 3" xfId="13488" xr:uid="{00000000-0005-0000-0000-000021070000}"/>
    <cellStyle name="Header2 16 5 3 2 4" xfId="14631" xr:uid="{00000000-0005-0000-0000-000022070000}"/>
    <cellStyle name="Header2 16 5 3 2 5" xfId="15449" xr:uid="{00000000-0005-0000-0000-000023070000}"/>
    <cellStyle name="Header2 16 5 3 3" xfId="10668" xr:uid="{00000000-0005-0000-0000-000024070000}"/>
    <cellStyle name="Header2 16 5 3 4" xfId="8631" xr:uid="{00000000-0005-0000-0000-000025070000}"/>
    <cellStyle name="Header2 16 5 3 5" xfId="14881" xr:uid="{00000000-0005-0000-0000-000026070000}"/>
    <cellStyle name="Header2 16 5 4" xfId="5058" xr:uid="{00000000-0005-0000-0000-000027070000}"/>
    <cellStyle name="Header2 16 5 4 2" xfId="10969" xr:uid="{00000000-0005-0000-0000-000028070000}"/>
    <cellStyle name="Header2 16 5 4 3" xfId="11608" xr:uid="{00000000-0005-0000-0000-000029070000}"/>
    <cellStyle name="Header2 16 5 4 4" xfId="8568" xr:uid="{00000000-0005-0000-0000-00002A070000}"/>
    <cellStyle name="Header2 16 5 4 5" xfId="15084" xr:uid="{00000000-0005-0000-0000-00002B070000}"/>
    <cellStyle name="Header2 16 5 5" xfId="8159" xr:uid="{00000000-0005-0000-0000-00002C070000}"/>
    <cellStyle name="Header2 16 5 6" xfId="13081" xr:uid="{00000000-0005-0000-0000-00002D070000}"/>
    <cellStyle name="Header2 16 5 7" xfId="7652" xr:uid="{00000000-0005-0000-0000-00002E070000}"/>
    <cellStyle name="Header2 16 6" xfId="1714" xr:uid="{00000000-0005-0000-0000-00002F070000}"/>
    <cellStyle name="Header2 16 6 2" xfId="2995" xr:uid="{00000000-0005-0000-0000-000030070000}"/>
    <cellStyle name="Header2 16 6 2 2" xfId="6100" xr:uid="{00000000-0005-0000-0000-000031070000}"/>
    <cellStyle name="Header2 16 6 2 2 2" xfId="13877" xr:uid="{00000000-0005-0000-0000-000032070000}"/>
    <cellStyle name="Header2 16 6 3" xfId="4659" xr:uid="{00000000-0005-0000-0000-000033070000}"/>
    <cellStyle name="Header2 16 6 3 2" xfId="6891" xr:uid="{00000000-0005-0000-0000-000034070000}"/>
    <cellStyle name="Header2 16 6 3 2 2" xfId="12462" xr:uid="{00000000-0005-0000-0000-000035070000}"/>
    <cellStyle name="Header2 16 6 3 2 3" xfId="13459" xr:uid="{00000000-0005-0000-0000-000036070000}"/>
    <cellStyle name="Header2 16 6 3 2 4" xfId="14602" xr:uid="{00000000-0005-0000-0000-000037070000}"/>
    <cellStyle name="Header2 16 6 3 2 5" xfId="15420" xr:uid="{00000000-0005-0000-0000-000038070000}"/>
    <cellStyle name="Header2 16 6 3 3" xfId="10613" xr:uid="{00000000-0005-0000-0000-000039070000}"/>
    <cellStyle name="Header2 16 6 3 4" xfId="10585" xr:uid="{00000000-0005-0000-0000-00003A070000}"/>
    <cellStyle name="Header2 16 6 3 5" xfId="14852" xr:uid="{00000000-0005-0000-0000-00003B070000}"/>
    <cellStyle name="Header2 16 6 4" xfId="5109" xr:uid="{00000000-0005-0000-0000-00003C070000}"/>
    <cellStyle name="Header2 16 6 4 2" xfId="11020" xr:uid="{00000000-0005-0000-0000-00003D070000}"/>
    <cellStyle name="Header2 16 6 4 3" xfId="9149" xr:uid="{00000000-0005-0000-0000-00003E070000}"/>
    <cellStyle name="Header2 16 6 4 4" xfId="12781" xr:uid="{00000000-0005-0000-0000-00003F070000}"/>
    <cellStyle name="Header2 16 6 4 5" xfId="15134" xr:uid="{00000000-0005-0000-0000-000040070000}"/>
    <cellStyle name="Header2 16 6 5" xfId="8336" xr:uid="{00000000-0005-0000-0000-000041070000}"/>
    <cellStyle name="Header2 16 6 6" xfId="7396" xr:uid="{00000000-0005-0000-0000-000042070000}"/>
    <cellStyle name="Header2 16 6 7" xfId="11238" xr:uid="{00000000-0005-0000-0000-000043070000}"/>
    <cellStyle name="Header2 16 7" xfId="1416" xr:uid="{00000000-0005-0000-0000-000044070000}"/>
    <cellStyle name="Header2 16 7 2" xfId="2707" xr:uid="{00000000-0005-0000-0000-000045070000}"/>
    <cellStyle name="Header2 16 7 2 2" xfId="5848" xr:uid="{00000000-0005-0000-0000-000046070000}"/>
    <cellStyle name="Header2 16 7 2 2 2" xfId="13683" xr:uid="{00000000-0005-0000-0000-000047070000}"/>
    <cellStyle name="Header2 16 7 3" xfId="3842" xr:uid="{00000000-0005-0000-0000-000048070000}"/>
    <cellStyle name="Header2 16 7 3 2" xfId="6400" xr:uid="{00000000-0005-0000-0000-000049070000}"/>
    <cellStyle name="Header2 16 7 3 2 2" xfId="12048" xr:uid="{00000000-0005-0000-0000-00004A070000}"/>
    <cellStyle name="Header2 16 7 3 2 3" xfId="13132" xr:uid="{00000000-0005-0000-0000-00004B070000}"/>
    <cellStyle name="Header2 16 7 3 2 4" xfId="14167" xr:uid="{00000000-0005-0000-0000-00004C070000}"/>
    <cellStyle name="Header2 16 7 3 2 5" xfId="15325" xr:uid="{00000000-0005-0000-0000-00004D070000}"/>
    <cellStyle name="Header2 16 7 3 3" xfId="9966" xr:uid="{00000000-0005-0000-0000-00004E070000}"/>
    <cellStyle name="Header2 16 7 3 4" xfId="8834" xr:uid="{00000000-0005-0000-0000-00004F070000}"/>
    <cellStyle name="Header2 16 7 3 5" xfId="14757" xr:uid="{00000000-0005-0000-0000-000050070000}"/>
    <cellStyle name="Header2 16 7 4" xfId="5016" xr:uid="{00000000-0005-0000-0000-000051070000}"/>
    <cellStyle name="Header2 16 7 4 2" xfId="10927" xr:uid="{00000000-0005-0000-0000-000052070000}"/>
    <cellStyle name="Header2 16 7 4 3" xfId="9245" xr:uid="{00000000-0005-0000-0000-000053070000}"/>
    <cellStyle name="Header2 16 7 4 4" xfId="8986" xr:uid="{00000000-0005-0000-0000-000054070000}"/>
    <cellStyle name="Header2 16 7 4 5" xfId="15042" xr:uid="{00000000-0005-0000-0000-000055070000}"/>
    <cellStyle name="Header2 16 7 5" xfId="8081" xr:uid="{00000000-0005-0000-0000-000056070000}"/>
    <cellStyle name="Header2 16 7 6" xfId="10049" xr:uid="{00000000-0005-0000-0000-000057070000}"/>
    <cellStyle name="Header2 16 7 7" xfId="8590" xr:uid="{00000000-0005-0000-0000-000058070000}"/>
    <cellStyle name="Header2 16 8" xfId="1785" xr:uid="{00000000-0005-0000-0000-000059070000}"/>
    <cellStyle name="Header2 16 8 2" xfId="3066" xr:uid="{00000000-0005-0000-0000-00005A070000}"/>
    <cellStyle name="Header2 16 8 2 2" xfId="6171" xr:uid="{00000000-0005-0000-0000-00005B070000}"/>
    <cellStyle name="Header2 16 8 2 2 2" xfId="13943" xr:uid="{00000000-0005-0000-0000-00005C070000}"/>
    <cellStyle name="Header2 16 8 3" xfId="4719" xr:uid="{00000000-0005-0000-0000-00005D070000}"/>
    <cellStyle name="Header2 16 8 3 2" xfId="6915" xr:uid="{00000000-0005-0000-0000-00005E070000}"/>
    <cellStyle name="Header2 16 8 3 2 2" xfId="12486" xr:uid="{00000000-0005-0000-0000-00005F070000}"/>
    <cellStyle name="Header2 16 8 3 2 3" xfId="13483" xr:uid="{00000000-0005-0000-0000-000060070000}"/>
    <cellStyle name="Header2 16 8 3 2 4" xfId="14626" xr:uid="{00000000-0005-0000-0000-000061070000}"/>
    <cellStyle name="Header2 16 8 3 2 5" xfId="15444" xr:uid="{00000000-0005-0000-0000-000062070000}"/>
    <cellStyle name="Header2 16 8 3 3" xfId="10662" xr:uid="{00000000-0005-0000-0000-000063070000}"/>
    <cellStyle name="Header2 16 8 3 4" xfId="9046" xr:uid="{00000000-0005-0000-0000-000064070000}"/>
    <cellStyle name="Header2 16 8 3 5" xfId="14876" xr:uid="{00000000-0005-0000-0000-000065070000}"/>
    <cellStyle name="Header2 16 8 4" xfId="5175" xr:uid="{00000000-0005-0000-0000-000066070000}"/>
    <cellStyle name="Header2 16 8 4 2" xfId="11086" xr:uid="{00000000-0005-0000-0000-000067070000}"/>
    <cellStyle name="Header2 16 8 4 3" xfId="7629" xr:uid="{00000000-0005-0000-0000-000068070000}"/>
    <cellStyle name="Header2 16 8 4 4" xfId="12906" xr:uid="{00000000-0005-0000-0000-000069070000}"/>
    <cellStyle name="Header2 16 8 4 5" xfId="15200" xr:uid="{00000000-0005-0000-0000-00006A070000}"/>
    <cellStyle name="Header2 16 8 5" xfId="8406" xr:uid="{00000000-0005-0000-0000-00006B070000}"/>
    <cellStyle name="Header2 16 8 6" xfId="11579" xr:uid="{00000000-0005-0000-0000-00006C070000}"/>
    <cellStyle name="Header2 16 8 7" xfId="7034" xr:uid="{00000000-0005-0000-0000-00006D070000}"/>
    <cellStyle name="Header2 16 9" xfId="1763" xr:uid="{00000000-0005-0000-0000-00006E070000}"/>
    <cellStyle name="Header2 16 9 2" xfId="3044" xr:uid="{00000000-0005-0000-0000-00006F070000}"/>
    <cellStyle name="Header2 16 9 2 2" xfId="6149" xr:uid="{00000000-0005-0000-0000-000070070000}"/>
    <cellStyle name="Header2 16 9 2 2 2" xfId="13922" xr:uid="{00000000-0005-0000-0000-000071070000}"/>
    <cellStyle name="Header2 16 9 3" xfId="4595" xr:uid="{00000000-0005-0000-0000-000072070000}"/>
    <cellStyle name="Header2 16 9 3 2" xfId="6871" xr:uid="{00000000-0005-0000-0000-000073070000}"/>
    <cellStyle name="Header2 16 9 3 2 2" xfId="12442" xr:uid="{00000000-0005-0000-0000-000074070000}"/>
    <cellStyle name="Header2 16 9 3 2 3" xfId="13439" xr:uid="{00000000-0005-0000-0000-000075070000}"/>
    <cellStyle name="Header2 16 9 3 2 4" xfId="14582" xr:uid="{00000000-0005-0000-0000-000076070000}"/>
    <cellStyle name="Header2 16 9 3 2 5" xfId="15400" xr:uid="{00000000-0005-0000-0000-000077070000}"/>
    <cellStyle name="Header2 16 9 3 3" xfId="10560" xr:uid="{00000000-0005-0000-0000-000078070000}"/>
    <cellStyle name="Header2 16 9 3 4" xfId="7849" xr:uid="{00000000-0005-0000-0000-000079070000}"/>
    <cellStyle name="Header2 16 9 3 5" xfId="14832" xr:uid="{00000000-0005-0000-0000-00007A070000}"/>
    <cellStyle name="Header2 16 9 4" xfId="5154" xr:uid="{00000000-0005-0000-0000-00007B070000}"/>
    <cellStyle name="Header2 16 9 4 2" xfId="11065" xr:uid="{00000000-0005-0000-0000-00007C070000}"/>
    <cellStyle name="Header2 16 9 4 3" xfId="11610" xr:uid="{00000000-0005-0000-0000-00007D070000}"/>
    <cellStyle name="Header2 16 9 4 4" xfId="8904" xr:uid="{00000000-0005-0000-0000-00007E070000}"/>
    <cellStyle name="Header2 16 9 4 5" xfId="15179" xr:uid="{00000000-0005-0000-0000-00007F070000}"/>
    <cellStyle name="Header2 16 9 5" xfId="8385" xr:uid="{00000000-0005-0000-0000-000080070000}"/>
    <cellStyle name="Header2 16 9 6" xfId="8223" xr:uid="{00000000-0005-0000-0000-000081070000}"/>
    <cellStyle name="Header2 16 9 7" xfId="11540" xr:uid="{00000000-0005-0000-0000-000082070000}"/>
    <cellStyle name="Header2 17" xfId="836" xr:uid="{00000000-0005-0000-0000-000083070000}"/>
    <cellStyle name="Header2 17 10" xfId="3259" xr:uid="{00000000-0005-0000-0000-000084070000}"/>
    <cellStyle name="Header2 17 10 2" xfId="4294" xr:uid="{00000000-0005-0000-0000-000085070000}"/>
    <cellStyle name="Header2 17 10 2 2" xfId="6698" xr:uid="{00000000-0005-0000-0000-000086070000}"/>
    <cellStyle name="Header2 17 10 2 2 2" xfId="14443" xr:uid="{00000000-0005-0000-0000-000087070000}"/>
    <cellStyle name="Header2 17 10 3" xfId="3760" xr:uid="{00000000-0005-0000-0000-000088070000}"/>
    <cellStyle name="Header2 17 10 3 2" xfId="6361" xr:uid="{00000000-0005-0000-0000-000089070000}"/>
    <cellStyle name="Header2 17 10 3 2 2" xfId="12013" xr:uid="{00000000-0005-0000-0000-00008A070000}"/>
    <cellStyle name="Header2 17 10 3 2 3" xfId="13103" xr:uid="{00000000-0005-0000-0000-00008B070000}"/>
    <cellStyle name="Header2 17 10 3 2 4" xfId="14128" xr:uid="{00000000-0005-0000-0000-00008C070000}"/>
    <cellStyle name="Header2 17 10 3 2 5" xfId="15316" xr:uid="{00000000-0005-0000-0000-00008D070000}"/>
    <cellStyle name="Header2 17 10 3 3" xfId="9904" xr:uid="{00000000-0005-0000-0000-00008E070000}"/>
    <cellStyle name="Header2 17 10 3 4" xfId="9783" xr:uid="{00000000-0005-0000-0000-00008F070000}"/>
    <cellStyle name="Header2 17 10 3 5" xfId="14748" xr:uid="{00000000-0005-0000-0000-000090070000}"/>
    <cellStyle name="Header2 17 10 4" xfId="6209" xr:uid="{00000000-0005-0000-0000-000091070000}"/>
    <cellStyle name="Header2 17 10 4 2" xfId="13978" xr:uid="{00000000-0005-0000-0000-000092070000}"/>
    <cellStyle name="Header2 17 11" xfId="2247" xr:uid="{00000000-0005-0000-0000-000093070000}"/>
    <cellStyle name="Header2 17 11 2" xfId="5460" xr:uid="{00000000-0005-0000-0000-000094070000}"/>
    <cellStyle name="Header2 17 11 2 2" xfId="7888" xr:uid="{00000000-0005-0000-0000-000095070000}"/>
    <cellStyle name="Header2 17 12" xfId="4796" xr:uid="{00000000-0005-0000-0000-000096070000}"/>
    <cellStyle name="Header2 17 12 2" xfId="6961" xr:uid="{00000000-0005-0000-0000-000097070000}"/>
    <cellStyle name="Header2 17 12 2 2" xfId="12532" xr:uid="{00000000-0005-0000-0000-000098070000}"/>
    <cellStyle name="Header2 17 12 2 3" xfId="13529" xr:uid="{00000000-0005-0000-0000-000099070000}"/>
    <cellStyle name="Header2 17 12 2 4" xfId="14672" xr:uid="{00000000-0005-0000-0000-00009A070000}"/>
    <cellStyle name="Header2 17 12 2 5" xfId="15490" xr:uid="{00000000-0005-0000-0000-00009B070000}"/>
    <cellStyle name="Header2 17 12 3" xfId="10730" xr:uid="{00000000-0005-0000-0000-00009C070000}"/>
    <cellStyle name="Header2 17 12 4" xfId="12856" xr:uid="{00000000-0005-0000-0000-00009D070000}"/>
    <cellStyle name="Header2 17 12 5" xfId="14922" xr:uid="{00000000-0005-0000-0000-00009E070000}"/>
    <cellStyle name="Header2 17 13" xfId="4945" xr:uid="{00000000-0005-0000-0000-00009F070000}"/>
    <cellStyle name="Header2 17 13 2" xfId="10856" xr:uid="{00000000-0005-0000-0000-0000A0070000}"/>
    <cellStyle name="Header2 17 13 3" xfId="9169" xr:uid="{00000000-0005-0000-0000-0000A1070000}"/>
    <cellStyle name="Header2 17 13 4" xfId="7269" xr:uid="{00000000-0005-0000-0000-0000A2070000}"/>
    <cellStyle name="Header2 17 13 5" xfId="14973" xr:uid="{00000000-0005-0000-0000-0000A3070000}"/>
    <cellStyle name="Header2 17 14" xfId="7637" xr:uid="{00000000-0005-0000-0000-0000A4070000}"/>
    <cellStyle name="Header2 17 15" xfId="10611" xr:uid="{00000000-0005-0000-0000-0000A5070000}"/>
    <cellStyle name="Header2 17 16" xfId="8551" xr:uid="{00000000-0005-0000-0000-0000A6070000}"/>
    <cellStyle name="Header2 17 17" xfId="11180" xr:uid="{00000000-0005-0000-0000-0000A7070000}"/>
    <cellStyle name="Header2 17 2" xfId="1211" xr:uid="{00000000-0005-0000-0000-0000A8070000}"/>
    <cellStyle name="Header2 17 2 2" xfId="3393" xr:uid="{00000000-0005-0000-0000-0000A9070000}"/>
    <cellStyle name="Header2 17 2 2 2" xfId="7987" xr:uid="{00000000-0005-0000-0000-0000AA070000}"/>
    <cellStyle name="Header2 17 2 3" xfId="2504" xr:uid="{00000000-0005-0000-0000-0000AB070000}"/>
    <cellStyle name="Header2 17 2 3 2" xfId="8780" xr:uid="{00000000-0005-0000-0000-0000AC070000}"/>
    <cellStyle name="Header2 17 2 4" xfId="8717" xr:uid="{00000000-0005-0000-0000-0000AD070000}"/>
    <cellStyle name="Header2 17 3" xfId="1493" xr:uid="{00000000-0005-0000-0000-0000AE070000}"/>
    <cellStyle name="Header2 17 3 2" xfId="3472" xr:uid="{00000000-0005-0000-0000-0000AF070000}"/>
    <cellStyle name="Header2 17 3 2 2" xfId="7763" xr:uid="{00000000-0005-0000-0000-0000B0070000}"/>
    <cellStyle name="Header2 17 3 3" xfId="2784" xr:uid="{00000000-0005-0000-0000-0000B1070000}"/>
    <cellStyle name="Header2 17 3 3 2" xfId="5915" xr:uid="{00000000-0005-0000-0000-0000B2070000}"/>
    <cellStyle name="Header2 17 3 3 2 2" xfId="13732" xr:uid="{00000000-0005-0000-0000-0000B3070000}"/>
    <cellStyle name="Header2 17 3 4" xfId="4772" xr:uid="{00000000-0005-0000-0000-0000B4070000}"/>
    <cellStyle name="Header2 17 3 4 2" xfId="6950" xr:uid="{00000000-0005-0000-0000-0000B5070000}"/>
    <cellStyle name="Header2 17 3 4 2 2" xfId="12521" xr:uid="{00000000-0005-0000-0000-0000B6070000}"/>
    <cellStyle name="Header2 17 3 4 2 3" xfId="13518" xr:uid="{00000000-0005-0000-0000-0000B7070000}"/>
    <cellStyle name="Header2 17 3 4 2 4" xfId="14661" xr:uid="{00000000-0005-0000-0000-0000B8070000}"/>
    <cellStyle name="Header2 17 3 4 2 5" xfId="15479" xr:uid="{00000000-0005-0000-0000-0000B9070000}"/>
    <cellStyle name="Header2 17 3 4 3" xfId="10707" xr:uid="{00000000-0005-0000-0000-0000BA070000}"/>
    <cellStyle name="Header2 17 3 4 4" xfId="10073" xr:uid="{00000000-0005-0000-0000-0000BB070000}"/>
    <cellStyle name="Header2 17 3 4 5" xfId="14911" xr:uid="{00000000-0005-0000-0000-0000BC070000}"/>
    <cellStyle name="Header2 17 3 5" xfId="5047" xr:uid="{00000000-0005-0000-0000-0000BD070000}"/>
    <cellStyle name="Header2 17 3 5 2" xfId="10958" xr:uid="{00000000-0005-0000-0000-0000BE070000}"/>
    <cellStyle name="Header2 17 3 5 3" xfId="7913" xr:uid="{00000000-0005-0000-0000-0000BF070000}"/>
    <cellStyle name="Header2 17 3 5 4" xfId="10721" xr:uid="{00000000-0005-0000-0000-0000C0070000}"/>
    <cellStyle name="Header2 17 3 5 5" xfId="15073" xr:uid="{00000000-0005-0000-0000-0000C1070000}"/>
    <cellStyle name="Header2 17 3 6" xfId="8146" xr:uid="{00000000-0005-0000-0000-0000C2070000}"/>
    <cellStyle name="Header2 17 3 7" xfId="9738" xr:uid="{00000000-0005-0000-0000-0000C3070000}"/>
    <cellStyle name="Header2 17 4" xfId="1485" xr:uid="{00000000-0005-0000-0000-0000C4070000}"/>
    <cellStyle name="Header2 17 4 2" xfId="2776" xr:uid="{00000000-0005-0000-0000-0000C5070000}"/>
    <cellStyle name="Header2 17 4 2 2" xfId="11884" xr:uid="{00000000-0005-0000-0000-0000C6070000}"/>
    <cellStyle name="Header2 17 5" xfId="1506" xr:uid="{00000000-0005-0000-0000-0000C7070000}"/>
    <cellStyle name="Header2 17 5 2" xfId="2797" xr:uid="{00000000-0005-0000-0000-0000C8070000}"/>
    <cellStyle name="Header2 17 5 2 2" xfId="5928" xr:uid="{00000000-0005-0000-0000-0000C9070000}"/>
    <cellStyle name="Header2 17 5 2 2 2" xfId="13744" xr:uid="{00000000-0005-0000-0000-0000CA070000}"/>
    <cellStyle name="Header2 17 5 3" xfId="4746" xr:uid="{00000000-0005-0000-0000-0000CB070000}"/>
    <cellStyle name="Header2 17 5 3 2" xfId="6932" xr:uid="{00000000-0005-0000-0000-0000CC070000}"/>
    <cellStyle name="Header2 17 5 3 2 2" xfId="12503" xr:uid="{00000000-0005-0000-0000-0000CD070000}"/>
    <cellStyle name="Header2 17 5 3 2 3" xfId="13500" xr:uid="{00000000-0005-0000-0000-0000CE070000}"/>
    <cellStyle name="Header2 17 5 3 2 4" xfId="14643" xr:uid="{00000000-0005-0000-0000-0000CF070000}"/>
    <cellStyle name="Header2 17 5 3 2 5" xfId="15461" xr:uid="{00000000-0005-0000-0000-0000D0070000}"/>
    <cellStyle name="Header2 17 5 3 3" xfId="10683" xr:uid="{00000000-0005-0000-0000-0000D1070000}"/>
    <cellStyle name="Header2 17 5 3 4" xfId="12748" xr:uid="{00000000-0005-0000-0000-0000D2070000}"/>
    <cellStyle name="Header2 17 5 3 5" xfId="14893" xr:uid="{00000000-0005-0000-0000-0000D3070000}"/>
    <cellStyle name="Header2 17 5 4" xfId="5057" xr:uid="{00000000-0005-0000-0000-0000D4070000}"/>
    <cellStyle name="Header2 17 5 4 2" xfId="10968" xr:uid="{00000000-0005-0000-0000-0000D5070000}"/>
    <cellStyle name="Header2 17 5 4 3" xfId="9379" xr:uid="{00000000-0005-0000-0000-0000D6070000}"/>
    <cellStyle name="Header2 17 5 4 4" xfId="12722" xr:uid="{00000000-0005-0000-0000-0000D7070000}"/>
    <cellStyle name="Header2 17 5 4 5" xfId="15083" xr:uid="{00000000-0005-0000-0000-0000D8070000}"/>
    <cellStyle name="Header2 17 5 5" xfId="8158" xr:uid="{00000000-0005-0000-0000-0000D9070000}"/>
    <cellStyle name="Header2 17 5 6" xfId="11628" xr:uid="{00000000-0005-0000-0000-0000DA070000}"/>
    <cellStyle name="Header2 17 5 7" xfId="7047" xr:uid="{00000000-0005-0000-0000-0000DB070000}"/>
    <cellStyle name="Header2 17 6" xfId="1713" xr:uid="{00000000-0005-0000-0000-0000DC070000}"/>
    <cellStyle name="Header2 17 6 2" xfId="2994" xr:uid="{00000000-0005-0000-0000-0000DD070000}"/>
    <cellStyle name="Header2 17 6 2 2" xfId="6099" xr:uid="{00000000-0005-0000-0000-0000DE070000}"/>
    <cellStyle name="Header2 17 6 2 2 2" xfId="13876" xr:uid="{00000000-0005-0000-0000-0000DF070000}"/>
    <cellStyle name="Header2 17 6 3" xfId="4571" xr:uid="{00000000-0005-0000-0000-0000E0070000}"/>
    <cellStyle name="Header2 17 6 3 2" xfId="6856" xr:uid="{00000000-0005-0000-0000-0000E1070000}"/>
    <cellStyle name="Header2 17 6 3 2 2" xfId="12427" xr:uid="{00000000-0005-0000-0000-0000E2070000}"/>
    <cellStyle name="Header2 17 6 3 2 3" xfId="13424" xr:uid="{00000000-0005-0000-0000-0000E3070000}"/>
    <cellStyle name="Header2 17 6 3 2 4" xfId="14567" xr:uid="{00000000-0005-0000-0000-0000E4070000}"/>
    <cellStyle name="Header2 17 6 3 2 5" xfId="15385" xr:uid="{00000000-0005-0000-0000-0000E5070000}"/>
    <cellStyle name="Header2 17 6 3 3" xfId="10538" xr:uid="{00000000-0005-0000-0000-0000E6070000}"/>
    <cellStyle name="Header2 17 6 3 4" xfId="8444" xr:uid="{00000000-0005-0000-0000-0000E7070000}"/>
    <cellStyle name="Header2 17 6 3 5" xfId="14817" xr:uid="{00000000-0005-0000-0000-0000E8070000}"/>
    <cellStyle name="Header2 17 6 4" xfId="5108" xr:uid="{00000000-0005-0000-0000-0000E9070000}"/>
    <cellStyle name="Header2 17 6 4 2" xfId="11019" xr:uid="{00000000-0005-0000-0000-0000EA070000}"/>
    <cellStyle name="Header2 17 6 4 3" xfId="11643" xr:uid="{00000000-0005-0000-0000-0000EB070000}"/>
    <cellStyle name="Header2 17 6 4 4" xfId="11632" xr:uid="{00000000-0005-0000-0000-0000EC070000}"/>
    <cellStyle name="Header2 17 6 4 5" xfId="15133" xr:uid="{00000000-0005-0000-0000-0000ED070000}"/>
    <cellStyle name="Header2 17 6 5" xfId="8335" xr:uid="{00000000-0005-0000-0000-0000EE070000}"/>
    <cellStyle name="Header2 17 6 6" xfId="8712" xr:uid="{00000000-0005-0000-0000-0000EF070000}"/>
    <cellStyle name="Header2 17 6 7" xfId="11429" xr:uid="{00000000-0005-0000-0000-0000F0070000}"/>
    <cellStyle name="Header2 17 7" xfId="1588" xr:uid="{00000000-0005-0000-0000-0000F1070000}"/>
    <cellStyle name="Header2 17 7 2" xfId="2870" xr:uid="{00000000-0005-0000-0000-0000F2070000}"/>
    <cellStyle name="Header2 17 7 2 2" xfId="6000" xr:uid="{00000000-0005-0000-0000-0000F3070000}"/>
    <cellStyle name="Header2 17 7 2 2 2" xfId="13801" xr:uid="{00000000-0005-0000-0000-0000F4070000}"/>
    <cellStyle name="Header2 17 7 3" xfId="2029" xr:uid="{00000000-0005-0000-0000-0000F5070000}"/>
    <cellStyle name="Header2 17 7 3 2" xfId="5342" xr:uid="{00000000-0005-0000-0000-0000F6070000}"/>
    <cellStyle name="Header2 17 7 3 2 2" xfId="11226" xr:uid="{00000000-0005-0000-0000-0000F7070000}"/>
    <cellStyle name="Header2 17 7 3 2 3" xfId="7057" xr:uid="{00000000-0005-0000-0000-0000F8070000}"/>
    <cellStyle name="Header2 17 7 3 2 4" xfId="7450" xr:uid="{00000000-0005-0000-0000-0000F9070000}"/>
    <cellStyle name="Header2 17 7 3 2 5" xfId="15257" xr:uid="{00000000-0005-0000-0000-0000FA070000}"/>
    <cellStyle name="Header2 17 7 3 3" xfId="8603" xr:uid="{00000000-0005-0000-0000-0000FB070000}"/>
    <cellStyle name="Header2 17 7 3 4" xfId="8612" xr:uid="{00000000-0005-0000-0000-0000FC070000}"/>
    <cellStyle name="Header2 17 7 3 5" xfId="10525" xr:uid="{00000000-0005-0000-0000-0000FD070000}"/>
    <cellStyle name="Header2 17 7 4" xfId="5074" xr:uid="{00000000-0005-0000-0000-0000FE070000}"/>
    <cellStyle name="Header2 17 7 4 2" xfId="10985" xr:uid="{00000000-0005-0000-0000-0000FF070000}"/>
    <cellStyle name="Header2 17 7 4 3" xfId="11893" xr:uid="{00000000-0005-0000-0000-000000080000}"/>
    <cellStyle name="Header2 17 7 4 4" xfId="8929" xr:uid="{00000000-0005-0000-0000-000001080000}"/>
    <cellStyle name="Header2 17 7 4 5" xfId="15099" xr:uid="{00000000-0005-0000-0000-000002080000}"/>
    <cellStyle name="Header2 17 7 5" xfId="8226" xr:uid="{00000000-0005-0000-0000-000003080000}"/>
    <cellStyle name="Header2 17 7 6" xfId="8060" xr:uid="{00000000-0005-0000-0000-000004080000}"/>
    <cellStyle name="Header2 17 7 7" xfId="8026" xr:uid="{00000000-0005-0000-0000-000005080000}"/>
    <cellStyle name="Header2 17 8" xfId="1471" xr:uid="{00000000-0005-0000-0000-000006080000}"/>
    <cellStyle name="Header2 17 8 2" xfId="2762" xr:uid="{00000000-0005-0000-0000-000007080000}"/>
    <cellStyle name="Header2 17 8 2 2" xfId="5902" xr:uid="{00000000-0005-0000-0000-000008080000}"/>
    <cellStyle name="Header2 17 8 2 2 2" xfId="13723" xr:uid="{00000000-0005-0000-0000-000009080000}"/>
    <cellStyle name="Header2 17 8 3" xfId="4773" xr:uid="{00000000-0005-0000-0000-00000A080000}"/>
    <cellStyle name="Header2 17 8 3 2" xfId="6951" xr:uid="{00000000-0005-0000-0000-00000B080000}"/>
    <cellStyle name="Header2 17 8 3 2 2" xfId="12522" xr:uid="{00000000-0005-0000-0000-00000C080000}"/>
    <cellStyle name="Header2 17 8 3 2 3" xfId="13519" xr:uid="{00000000-0005-0000-0000-00000D080000}"/>
    <cellStyle name="Header2 17 8 3 2 4" xfId="14662" xr:uid="{00000000-0005-0000-0000-00000E080000}"/>
    <cellStyle name="Header2 17 8 3 2 5" xfId="15480" xr:uid="{00000000-0005-0000-0000-00000F080000}"/>
    <cellStyle name="Header2 17 8 3 3" xfId="10708" xr:uid="{00000000-0005-0000-0000-000010080000}"/>
    <cellStyle name="Header2 17 8 3 4" xfId="9991" xr:uid="{00000000-0005-0000-0000-000011080000}"/>
    <cellStyle name="Header2 17 8 3 5" xfId="14912" xr:uid="{00000000-0005-0000-0000-000012080000}"/>
    <cellStyle name="Header2 17 8 4" xfId="5038" xr:uid="{00000000-0005-0000-0000-000013080000}"/>
    <cellStyle name="Header2 17 8 4 2" xfId="10949" xr:uid="{00000000-0005-0000-0000-000014080000}"/>
    <cellStyle name="Header2 17 8 4 3" xfId="11673" xr:uid="{00000000-0005-0000-0000-000015080000}"/>
    <cellStyle name="Header2 17 8 4 4" xfId="10598" xr:uid="{00000000-0005-0000-0000-000016080000}"/>
    <cellStyle name="Header2 17 8 4 5" xfId="15064" xr:uid="{00000000-0005-0000-0000-000017080000}"/>
    <cellStyle name="Header2 17 8 5" xfId="8129" xr:uid="{00000000-0005-0000-0000-000018080000}"/>
    <cellStyle name="Header2 17 8 6" xfId="13365" xr:uid="{00000000-0005-0000-0000-000019080000}"/>
    <cellStyle name="Header2 17 8 7" xfId="13117" xr:uid="{00000000-0005-0000-0000-00001A080000}"/>
    <cellStyle name="Header2 17 9" xfId="1762" xr:uid="{00000000-0005-0000-0000-00001B080000}"/>
    <cellStyle name="Header2 17 9 2" xfId="3043" xr:uid="{00000000-0005-0000-0000-00001C080000}"/>
    <cellStyle name="Header2 17 9 2 2" xfId="6148" xr:uid="{00000000-0005-0000-0000-00001D080000}"/>
    <cellStyle name="Header2 17 9 2 2 2" xfId="13921" xr:uid="{00000000-0005-0000-0000-00001E080000}"/>
    <cellStyle name="Header2 17 9 3" xfId="4563" xr:uid="{00000000-0005-0000-0000-00001F080000}"/>
    <cellStyle name="Header2 17 9 3 2" xfId="6853" xr:uid="{00000000-0005-0000-0000-000020080000}"/>
    <cellStyle name="Header2 17 9 3 2 2" xfId="12424" xr:uid="{00000000-0005-0000-0000-000021080000}"/>
    <cellStyle name="Header2 17 9 3 2 3" xfId="13421" xr:uid="{00000000-0005-0000-0000-000022080000}"/>
    <cellStyle name="Header2 17 9 3 2 4" xfId="14564" xr:uid="{00000000-0005-0000-0000-000023080000}"/>
    <cellStyle name="Header2 17 9 3 2 5" xfId="15382" xr:uid="{00000000-0005-0000-0000-000024080000}"/>
    <cellStyle name="Header2 17 9 3 3" xfId="10532" xr:uid="{00000000-0005-0000-0000-000025080000}"/>
    <cellStyle name="Header2 17 9 3 4" xfId="11428" xr:uid="{00000000-0005-0000-0000-000026080000}"/>
    <cellStyle name="Header2 17 9 3 5" xfId="14814" xr:uid="{00000000-0005-0000-0000-000027080000}"/>
    <cellStyle name="Header2 17 9 4" xfId="5153" xr:uid="{00000000-0005-0000-0000-000028080000}"/>
    <cellStyle name="Header2 17 9 4 2" xfId="11064" xr:uid="{00000000-0005-0000-0000-000029080000}"/>
    <cellStyle name="Header2 17 9 4 3" xfId="9381" xr:uid="{00000000-0005-0000-0000-00002A080000}"/>
    <cellStyle name="Header2 17 9 4 4" xfId="9263" xr:uid="{00000000-0005-0000-0000-00002B080000}"/>
    <cellStyle name="Header2 17 9 4 5" xfId="15178" xr:uid="{00000000-0005-0000-0000-00002C080000}"/>
    <cellStyle name="Header2 17 9 5" xfId="8384" xr:uid="{00000000-0005-0000-0000-00002D080000}"/>
    <cellStyle name="Header2 17 9 6" xfId="11888" xr:uid="{00000000-0005-0000-0000-00002E080000}"/>
    <cellStyle name="Header2 17 9 7" xfId="9589" xr:uid="{00000000-0005-0000-0000-00002F080000}"/>
    <cellStyle name="Header2 18" xfId="1276" xr:uid="{00000000-0005-0000-0000-000030080000}"/>
    <cellStyle name="Header2 18 2" xfId="3422" xr:uid="{00000000-0005-0000-0000-000031080000}"/>
    <cellStyle name="Header2 18 2 2" xfId="4445" xr:uid="{00000000-0005-0000-0000-000032080000}"/>
    <cellStyle name="Header2 18 2 2 2" xfId="6819" xr:uid="{00000000-0005-0000-0000-000033080000}"/>
    <cellStyle name="Header2 18 2 2 2 2" xfId="14547" xr:uid="{00000000-0005-0000-0000-000034080000}"/>
    <cellStyle name="Header2 18 2 3" xfId="4928" xr:uid="{00000000-0005-0000-0000-000035080000}"/>
    <cellStyle name="Header2 18 2 3 2" xfId="7003" xr:uid="{00000000-0005-0000-0000-000036080000}"/>
    <cellStyle name="Header2 18 2 3 2 2" xfId="12574" xr:uid="{00000000-0005-0000-0000-000037080000}"/>
    <cellStyle name="Header2 18 2 3 2 3" xfId="13571" xr:uid="{00000000-0005-0000-0000-000038080000}"/>
    <cellStyle name="Header2 18 2 3 2 4" xfId="14714" xr:uid="{00000000-0005-0000-0000-000039080000}"/>
    <cellStyle name="Header2 18 2 3 2 5" xfId="15532" xr:uid="{00000000-0005-0000-0000-00003A080000}"/>
    <cellStyle name="Header2 18 2 3 3" xfId="10839" xr:uid="{00000000-0005-0000-0000-00003B080000}"/>
    <cellStyle name="Header2 18 2 3 4" xfId="13328" xr:uid="{00000000-0005-0000-0000-00003C080000}"/>
    <cellStyle name="Header2 18 2 3 5" xfId="14964" xr:uid="{00000000-0005-0000-0000-00003D080000}"/>
    <cellStyle name="Header2 18 2 4" xfId="6234" xr:uid="{00000000-0005-0000-0000-00003E080000}"/>
    <cellStyle name="Header2 18 2 4 2" xfId="14003" xr:uid="{00000000-0005-0000-0000-00003F080000}"/>
    <cellStyle name="Header2 18 3" xfId="2568" xr:uid="{00000000-0005-0000-0000-000040080000}"/>
    <cellStyle name="Header2 18 3 2" xfId="5711" xr:uid="{00000000-0005-0000-0000-000041080000}"/>
    <cellStyle name="Header2 18 3 2 2" xfId="13580" xr:uid="{00000000-0005-0000-0000-000042080000}"/>
    <cellStyle name="Header2 18 4" xfId="3881" xr:uid="{00000000-0005-0000-0000-000043080000}"/>
    <cellStyle name="Header2 18 4 2" xfId="6425" xr:uid="{00000000-0005-0000-0000-000044080000}"/>
    <cellStyle name="Header2 18 4 2 2" xfId="12070" xr:uid="{00000000-0005-0000-0000-000045080000}"/>
    <cellStyle name="Header2 18 4 2 3" xfId="13152" xr:uid="{00000000-0005-0000-0000-000046080000}"/>
    <cellStyle name="Header2 18 4 2 4" xfId="14192" xr:uid="{00000000-0005-0000-0000-000047080000}"/>
    <cellStyle name="Header2 18 4 2 5" xfId="15333" xr:uid="{00000000-0005-0000-0000-000048080000}"/>
    <cellStyle name="Header2 18 4 3" xfId="9998" xr:uid="{00000000-0005-0000-0000-000049080000}"/>
    <cellStyle name="Header2 18 4 4" xfId="9620" xr:uid="{00000000-0005-0000-0000-00004A080000}"/>
    <cellStyle name="Header2 18 4 5" xfId="14765" xr:uid="{00000000-0005-0000-0000-00004B080000}"/>
    <cellStyle name="Header2 18 5" xfId="4978" xr:uid="{00000000-0005-0000-0000-00004C080000}"/>
    <cellStyle name="Header2 18 5 2" xfId="10889" xr:uid="{00000000-0005-0000-0000-00004D080000}"/>
    <cellStyle name="Header2 18 5 3" xfId="11913" xr:uid="{00000000-0005-0000-0000-00004E080000}"/>
    <cellStyle name="Header2 18 5 4" xfId="7247" xr:uid="{00000000-0005-0000-0000-00004F080000}"/>
    <cellStyle name="Header2 18 5 5" xfId="15005" xr:uid="{00000000-0005-0000-0000-000050080000}"/>
    <cellStyle name="Header2 18 6" xfId="7971" xr:uid="{00000000-0005-0000-0000-000051080000}"/>
    <cellStyle name="Header2 18 7" xfId="9728" xr:uid="{00000000-0005-0000-0000-000052080000}"/>
    <cellStyle name="Header2 18 8" xfId="7513" xr:uid="{00000000-0005-0000-0000-000053080000}"/>
    <cellStyle name="Header2 18 9" xfId="9789" xr:uid="{00000000-0005-0000-0000-000054080000}"/>
    <cellStyle name="Header2 19" xfId="1404" xr:uid="{00000000-0005-0000-0000-000055080000}"/>
    <cellStyle name="Header2 19 2" xfId="3446" xr:uid="{00000000-0005-0000-0000-000056080000}"/>
    <cellStyle name="Header2 19 2 2" xfId="7938" xr:uid="{00000000-0005-0000-0000-000057080000}"/>
    <cellStyle name="Header2 19 3" xfId="2695" xr:uid="{00000000-0005-0000-0000-000058080000}"/>
    <cellStyle name="Header2 19 3 2" xfId="5836" xr:uid="{00000000-0005-0000-0000-000059080000}"/>
    <cellStyle name="Header2 19 3 2 2" xfId="13675" xr:uid="{00000000-0005-0000-0000-00005A080000}"/>
    <cellStyle name="Header2 19 4" xfId="2338" xr:uid="{00000000-0005-0000-0000-00005B080000}"/>
    <cellStyle name="Header2 19 4 2" xfId="5515" xr:uid="{00000000-0005-0000-0000-00005C080000}"/>
    <cellStyle name="Header2 19 4 2 2" xfId="11369" xr:uid="{00000000-0005-0000-0000-00005D080000}"/>
    <cellStyle name="Header2 19 4 2 3" xfId="11876" xr:uid="{00000000-0005-0000-0000-00005E080000}"/>
    <cellStyle name="Header2 19 4 2 4" xfId="9561" xr:uid="{00000000-0005-0000-0000-00005F080000}"/>
    <cellStyle name="Header2 19 4 2 5" xfId="15286" xr:uid="{00000000-0005-0000-0000-000060080000}"/>
    <cellStyle name="Header2 19 4 3" xfId="8844" xr:uid="{00000000-0005-0000-0000-000061080000}"/>
    <cellStyle name="Header2 19 4 4" xfId="9565" xr:uid="{00000000-0005-0000-0000-000062080000}"/>
    <cellStyle name="Header2 19 4 5" xfId="14718" xr:uid="{00000000-0005-0000-0000-000063080000}"/>
    <cellStyle name="Header2 19 5" xfId="5010" xr:uid="{00000000-0005-0000-0000-000064080000}"/>
    <cellStyle name="Header2 19 5 2" xfId="10921" xr:uid="{00000000-0005-0000-0000-000065080000}"/>
    <cellStyle name="Header2 19 5 3" xfId="11607" xr:uid="{00000000-0005-0000-0000-000066080000}"/>
    <cellStyle name="Header2 19 5 4" xfId="11840" xr:uid="{00000000-0005-0000-0000-000067080000}"/>
    <cellStyle name="Header2 19 5 5" xfId="15036" xr:uid="{00000000-0005-0000-0000-000068080000}"/>
    <cellStyle name="Header2 19 6" xfId="8072" xr:uid="{00000000-0005-0000-0000-000069080000}"/>
    <cellStyle name="Header2 19 7" xfId="12389" xr:uid="{00000000-0005-0000-0000-00006A080000}"/>
    <cellStyle name="Header2 2" xfId="634" xr:uid="{00000000-0005-0000-0000-00006B080000}"/>
    <cellStyle name="Header2 2 2" xfId="3249" xr:uid="{00000000-0005-0000-0000-00006C080000}"/>
    <cellStyle name="Header2 2 2 2" xfId="13223" xr:uid="{00000000-0005-0000-0000-00006D080000}"/>
    <cellStyle name="Header2 2 3" xfId="2145" xr:uid="{00000000-0005-0000-0000-00006E080000}"/>
    <cellStyle name="Header2 2 3 2" xfId="9038" xr:uid="{00000000-0005-0000-0000-00006F080000}"/>
    <cellStyle name="Header2 2 4" xfId="7852" xr:uid="{00000000-0005-0000-0000-000070080000}"/>
    <cellStyle name="Header2 20" xfId="1467" xr:uid="{00000000-0005-0000-0000-000071080000}"/>
    <cellStyle name="Header2 20 2" xfId="2758" xr:uid="{00000000-0005-0000-0000-000072080000}"/>
    <cellStyle name="Header2 20 2 2" xfId="10393" xr:uid="{00000000-0005-0000-0000-000073080000}"/>
    <cellStyle name="Header2 21" xfId="1577" xr:uid="{00000000-0005-0000-0000-000074080000}"/>
    <cellStyle name="Header2 21 2" xfId="2860" xr:uid="{00000000-0005-0000-0000-000075080000}"/>
    <cellStyle name="Header2 21 2 2" xfId="5991" xr:uid="{00000000-0005-0000-0000-000076080000}"/>
    <cellStyle name="Header2 21 2 2 2" xfId="13796" xr:uid="{00000000-0005-0000-0000-000077080000}"/>
    <cellStyle name="Header2 21 3" xfId="2033" xr:uid="{00000000-0005-0000-0000-000078080000}"/>
    <cellStyle name="Header2 21 3 2" xfId="5346" xr:uid="{00000000-0005-0000-0000-000079080000}"/>
    <cellStyle name="Header2 21 3 2 2" xfId="11228" xr:uid="{00000000-0005-0000-0000-00007A080000}"/>
    <cellStyle name="Header2 21 3 2 3" xfId="7055" xr:uid="{00000000-0005-0000-0000-00007B080000}"/>
    <cellStyle name="Header2 21 3 2 4" xfId="8181" xr:uid="{00000000-0005-0000-0000-00007C080000}"/>
    <cellStyle name="Header2 21 3 2 5" xfId="15258" xr:uid="{00000000-0005-0000-0000-00007D080000}"/>
    <cellStyle name="Header2 21 3 3" xfId="8605" xr:uid="{00000000-0005-0000-0000-00007E080000}"/>
    <cellStyle name="Header2 21 3 4" xfId="8237" xr:uid="{00000000-0005-0000-0000-00007F080000}"/>
    <cellStyle name="Header2 21 3 5" xfId="9171" xr:uid="{00000000-0005-0000-0000-000080080000}"/>
    <cellStyle name="Header2 21 4" xfId="5070" xr:uid="{00000000-0005-0000-0000-000081080000}"/>
    <cellStyle name="Header2 21 4 2" xfId="10981" xr:uid="{00000000-0005-0000-0000-000082080000}"/>
    <cellStyle name="Header2 21 4 3" xfId="9628" xr:uid="{00000000-0005-0000-0000-000083080000}"/>
    <cellStyle name="Header2 21 4 4" xfId="7123" xr:uid="{00000000-0005-0000-0000-000084080000}"/>
    <cellStyle name="Header2 21 4 5" xfId="15095" xr:uid="{00000000-0005-0000-0000-000085080000}"/>
    <cellStyle name="Header2 21 5" xfId="8215" xr:uid="{00000000-0005-0000-0000-000086080000}"/>
    <cellStyle name="Header2 21 6" xfId="8566" xr:uid="{00000000-0005-0000-0000-000087080000}"/>
    <cellStyle name="Header2 21 7" xfId="10761" xr:uid="{00000000-0005-0000-0000-000088080000}"/>
    <cellStyle name="Header2 22" xfId="1689" xr:uid="{00000000-0005-0000-0000-000089080000}"/>
    <cellStyle name="Header2 22 2" xfId="2970" xr:uid="{00000000-0005-0000-0000-00008A080000}"/>
    <cellStyle name="Header2 22 2 2" xfId="6076" xr:uid="{00000000-0005-0000-0000-00008B080000}"/>
    <cellStyle name="Header2 22 2 2 2" xfId="13865" xr:uid="{00000000-0005-0000-0000-00008C080000}"/>
    <cellStyle name="Header2 22 3" xfId="4572" xr:uid="{00000000-0005-0000-0000-00008D080000}"/>
    <cellStyle name="Header2 22 3 2" xfId="6857" xr:uid="{00000000-0005-0000-0000-00008E080000}"/>
    <cellStyle name="Header2 22 3 2 2" xfId="12428" xr:uid="{00000000-0005-0000-0000-00008F080000}"/>
    <cellStyle name="Header2 22 3 2 3" xfId="13425" xr:uid="{00000000-0005-0000-0000-000090080000}"/>
    <cellStyle name="Header2 22 3 2 4" xfId="14568" xr:uid="{00000000-0005-0000-0000-000091080000}"/>
    <cellStyle name="Header2 22 3 2 5" xfId="15386" xr:uid="{00000000-0005-0000-0000-000092080000}"/>
    <cellStyle name="Header2 22 3 3" xfId="10539" xr:uid="{00000000-0005-0000-0000-000093080000}"/>
    <cellStyle name="Header2 22 3 4" xfId="11599" xr:uid="{00000000-0005-0000-0000-000094080000}"/>
    <cellStyle name="Header2 22 3 5" xfId="14818" xr:uid="{00000000-0005-0000-0000-000095080000}"/>
    <cellStyle name="Header2 22 4" xfId="5100" xr:uid="{00000000-0005-0000-0000-000096080000}"/>
    <cellStyle name="Header2 22 4 2" xfId="11011" xr:uid="{00000000-0005-0000-0000-000097080000}"/>
    <cellStyle name="Header2 22 4 3" xfId="10320" xr:uid="{00000000-0005-0000-0000-000098080000}"/>
    <cellStyle name="Header2 22 4 4" xfId="11488" xr:uid="{00000000-0005-0000-0000-000099080000}"/>
    <cellStyle name="Header2 22 4 5" xfId="15125" xr:uid="{00000000-0005-0000-0000-00009A080000}"/>
    <cellStyle name="Header2 22 5" xfId="8315" xr:uid="{00000000-0005-0000-0000-00009B080000}"/>
    <cellStyle name="Header2 22 6" xfId="7692" xr:uid="{00000000-0005-0000-0000-00009C080000}"/>
    <cellStyle name="Header2 22 7" xfId="10411" xr:uid="{00000000-0005-0000-0000-00009D080000}"/>
    <cellStyle name="Header2 23" xfId="1469" xr:uid="{00000000-0005-0000-0000-00009E080000}"/>
    <cellStyle name="Header2 23 2" xfId="2760" xr:uid="{00000000-0005-0000-0000-00009F080000}"/>
    <cellStyle name="Header2 23 2 2" xfId="5900" xr:uid="{00000000-0005-0000-0000-0000A0080000}"/>
    <cellStyle name="Header2 23 2 2 2" xfId="13722" xr:uid="{00000000-0005-0000-0000-0000A1080000}"/>
    <cellStyle name="Header2 23 3" xfId="4887" xr:uid="{00000000-0005-0000-0000-0000A2080000}"/>
    <cellStyle name="Header2 23 3 2" xfId="6990" xr:uid="{00000000-0005-0000-0000-0000A3080000}"/>
    <cellStyle name="Header2 23 3 2 2" xfId="12561" xr:uid="{00000000-0005-0000-0000-0000A4080000}"/>
    <cellStyle name="Header2 23 3 2 3" xfId="13558" xr:uid="{00000000-0005-0000-0000-0000A5080000}"/>
    <cellStyle name="Header2 23 3 2 4" xfId="14701" xr:uid="{00000000-0005-0000-0000-0000A6080000}"/>
    <cellStyle name="Header2 23 3 2 5" xfId="15519" xr:uid="{00000000-0005-0000-0000-0000A7080000}"/>
    <cellStyle name="Header2 23 3 3" xfId="10806" xr:uid="{00000000-0005-0000-0000-0000A8080000}"/>
    <cellStyle name="Header2 23 3 4" xfId="10456" xr:uid="{00000000-0005-0000-0000-0000A9080000}"/>
    <cellStyle name="Header2 23 3 5" xfId="14951" xr:uid="{00000000-0005-0000-0000-0000AA080000}"/>
    <cellStyle name="Header2 23 4" xfId="5037" xr:uid="{00000000-0005-0000-0000-0000AB080000}"/>
    <cellStyle name="Header2 23 4 2" xfId="10948" xr:uid="{00000000-0005-0000-0000-0000AC080000}"/>
    <cellStyle name="Header2 23 4 3" xfId="9318" xr:uid="{00000000-0005-0000-0000-0000AD080000}"/>
    <cellStyle name="Header2 23 4 4" xfId="12231" xr:uid="{00000000-0005-0000-0000-0000AE080000}"/>
    <cellStyle name="Header2 23 4 5" xfId="15063" xr:uid="{00000000-0005-0000-0000-0000AF080000}"/>
    <cellStyle name="Header2 23 5" xfId="8127" xr:uid="{00000000-0005-0000-0000-0000B0080000}"/>
    <cellStyle name="Header2 23 6" xfId="9001" xr:uid="{00000000-0005-0000-0000-0000B1080000}"/>
    <cellStyle name="Header2 23 7" xfId="12673" xr:uid="{00000000-0005-0000-0000-0000B2080000}"/>
    <cellStyle name="Header2 24" xfId="1385" xr:uid="{00000000-0005-0000-0000-0000B3080000}"/>
    <cellStyle name="Header2 24 2" xfId="2676" xr:uid="{00000000-0005-0000-0000-0000B4080000}"/>
    <cellStyle name="Header2 24 2 2" xfId="5817" xr:uid="{00000000-0005-0000-0000-0000B5080000}"/>
    <cellStyle name="Header2 24 2 2 2" xfId="13664" xr:uid="{00000000-0005-0000-0000-0000B6080000}"/>
    <cellStyle name="Header2 24 3" xfId="3865" xr:uid="{00000000-0005-0000-0000-0000B7080000}"/>
    <cellStyle name="Header2 24 3 2" xfId="6422" xr:uid="{00000000-0005-0000-0000-0000B8080000}"/>
    <cellStyle name="Header2 24 3 2 2" xfId="12067" xr:uid="{00000000-0005-0000-0000-0000B9080000}"/>
    <cellStyle name="Header2 24 3 2 3" xfId="13149" xr:uid="{00000000-0005-0000-0000-0000BA080000}"/>
    <cellStyle name="Header2 24 3 2 4" xfId="14189" xr:uid="{00000000-0005-0000-0000-0000BB080000}"/>
    <cellStyle name="Header2 24 3 2 5" xfId="15330" xr:uid="{00000000-0005-0000-0000-0000BC080000}"/>
    <cellStyle name="Header2 24 3 3" xfId="9985" xr:uid="{00000000-0005-0000-0000-0000BD080000}"/>
    <cellStyle name="Header2 24 3 4" xfId="10119" xr:uid="{00000000-0005-0000-0000-0000BE080000}"/>
    <cellStyle name="Header2 24 3 5" xfId="14762" xr:uid="{00000000-0005-0000-0000-0000BF080000}"/>
    <cellStyle name="Header2 24 4" xfId="5003" xr:uid="{00000000-0005-0000-0000-0000C0080000}"/>
    <cellStyle name="Header2 24 4 2" xfId="10914" xr:uid="{00000000-0005-0000-0000-0000C1080000}"/>
    <cellStyle name="Header2 24 4 3" xfId="12296" xr:uid="{00000000-0005-0000-0000-0000C2080000}"/>
    <cellStyle name="Header2 24 4 4" xfId="12613" xr:uid="{00000000-0005-0000-0000-0000C3080000}"/>
    <cellStyle name="Header2 24 4 5" xfId="15029" xr:uid="{00000000-0005-0000-0000-0000C4080000}"/>
    <cellStyle name="Header2 24 5" xfId="8054" xr:uid="{00000000-0005-0000-0000-0000C5080000}"/>
    <cellStyle name="Header2 24 6" xfId="8472" xr:uid="{00000000-0005-0000-0000-0000C6080000}"/>
    <cellStyle name="Header2 24 7" xfId="7972" xr:uid="{00000000-0005-0000-0000-0000C7080000}"/>
    <cellStyle name="Header2 25" xfId="1594" xr:uid="{00000000-0005-0000-0000-0000C8080000}"/>
    <cellStyle name="Header2 25 2" xfId="2876" xr:uid="{00000000-0005-0000-0000-0000C9080000}"/>
    <cellStyle name="Header2 25 2 2" xfId="6006" xr:uid="{00000000-0005-0000-0000-0000CA080000}"/>
    <cellStyle name="Header2 25 2 2 2" xfId="13804" xr:uid="{00000000-0005-0000-0000-0000CB080000}"/>
    <cellStyle name="Header2 25 3" xfId="4741" xr:uid="{00000000-0005-0000-0000-0000CC080000}"/>
    <cellStyle name="Header2 25 3 2" xfId="6930" xr:uid="{00000000-0005-0000-0000-0000CD080000}"/>
    <cellStyle name="Header2 25 3 2 2" xfId="12501" xr:uid="{00000000-0005-0000-0000-0000CE080000}"/>
    <cellStyle name="Header2 25 3 2 3" xfId="13498" xr:uid="{00000000-0005-0000-0000-0000CF080000}"/>
    <cellStyle name="Header2 25 3 2 4" xfId="14641" xr:uid="{00000000-0005-0000-0000-0000D0080000}"/>
    <cellStyle name="Header2 25 3 2 5" xfId="15459" xr:uid="{00000000-0005-0000-0000-0000D1080000}"/>
    <cellStyle name="Header2 25 3 3" xfId="10681" xr:uid="{00000000-0005-0000-0000-0000D2080000}"/>
    <cellStyle name="Header2 25 3 4" xfId="9770" xr:uid="{00000000-0005-0000-0000-0000D3080000}"/>
    <cellStyle name="Header2 25 3 5" xfId="14891" xr:uid="{00000000-0005-0000-0000-0000D4080000}"/>
    <cellStyle name="Header2 25 4" xfId="5077" xr:uid="{00000000-0005-0000-0000-0000D5080000}"/>
    <cellStyle name="Header2 25 4 2" xfId="10988" xr:uid="{00000000-0005-0000-0000-0000D6080000}"/>
    <cellStyle name="Header2 25 4 3" xfId="9524" xr:uid="{00000000-0005-0000-0000-0000D7080000}"/>
    <cellStyle name="Header2 25 4 4" xfId="7877" xr:uid="{00000000-0005-0000-0000-0000D8080000}"/>
    <cellStyle name="Header2 25 4 5" xfId="15102" xr:uid="{00000000-0005-0000-0000-0000D9080000}"/>
    <cellStyle name="Header2 25 5" xfId="8231" xr:uid="{00000000-0005-0000-0000-0000DA080000}"/>
    <cellStyle name="Header2 25 6" xfId="9612" xr:uid="{00000000-0005-0000-0000-0000DB080000}"/>
    <cellStyle name="Header2 25 7" xfId="11995" xr:uid="{00000000-0005-0000-0000-0000DC080000}"/>
    <cellStyle name="Header2 26" xfId="1870" xr:uid="{00000000-0005-0000-0000-0000DD080000}"/>
    <cellStyle name="Header2 26 2" xfId="5220" xr:uid="{00000000-0005-0000-0000-0000DE080000}"/>
    <cellStyle name="Header2 26 2 2" xfId="7226" xr:uid="{00000000-0005-0000-0000-0000DF080000}"/>
    <cellStyle name="Header2 27" xfId="2133" xr:uid="{00000000-0005-0000-0000-0000E0080000}"/>
    <cellStyle name="Header2 27 2" xfId="5427" xr:uid="{00000000-0005-0000-0000-0000E1080000}"/>
    <cellStyle name="Header2 27 2 2" xfId="11296" xr:uid="{00000000-0005-0000-0000-0000E2080000}"/>
    <cellStyle name="Header2 27 2 3" xfId="9881" xr:uid="{00000000-0005-0000-0000-0000E3080000}"/>
    <cellStyle name="Header2 27 2 4" xfId="12004" xr:uid="{00000000-0005-0000-0000-0000E4080000}"/>
    <cellStyle name="Header2 27 2 5" xfId="15270" xr:uid="{00000000-0005-0000-0000-0000E5080000}"/>
    <cellStyle name="Header2 27 3" xfId="8687" xr:uid="{00000000-0005-0000-0000-0000E6080000}"/>
    <cellStyle name="Header2 27 4" xfId="12150" xr:uid="{00000000-0005-0000-0000-0000E7080000}"/>
    <cellStyle name="Header2 27 5" xfId="10280" xr:uid="{00000000-0005-0000-0000-0000E8080000}"/>
    <cellStyle name="Header2 3" xfId="837" xr:uid="{00000000-0005-0000-0000-0000E9080000}"/>
    <cellStyle name="Header2 3 10" xfId="3260" xr:uid="{00000000-0005-0000-0000-0000EA080000}"/>
    <cellStyle name="Header2 3 10 2" xfId="4295" xr:uid="{00000000-0005-0000-0000-0000EB080000}"/>
    <cellStyle name="Header2 3 10 2 2" xfId="6699" xr:uid="{00000000-0005-0000-0000-0000EC080000}"/>
    <cellStyle name="Header2 3 10 2 2 2" xfId="14444" xr:uid="{00000000-0005-0000-0000-0000ED080000}"/>
    <cellStyle name="Header2 3 10 3" xfId="4131" xr:uid="{00000000-0005-0000-0000-0000EE080000}"/>
    <cellStyle name="Header2 3 10 3 2" xfId="6542" xr:uid="{00000000-0005-0000-0000-0000EF080000}"/>
    <cellStyle name="Header2 3 10 3 2 2" xfId="12176" xr:uid="{00000000-0005-0000-0000-0000F0080000}"/>
    <cellStyle name="Header2 3 10 3 2 3" xfId="13212" xr:uid="{00000000-0005-0000-0000-0000F1080000}"/>
    <cellStyle name="Header2 3 10 3 2 4" xfId="14290" xr:uid="{00000000-0005-0000-0000-0000F2080000}"/>
    <cellStyle name="Header2 3 10 3 2 5" xfId="15364" xr:uid="{00000000-0005-0000-0000-0000F3080000}"/>
    <cellStyle name="Header2 3 10 3 3" xfId="10204" xr:uid="{00000000-0005-0000-0000-0000F4080000}"/>
    <cellStyle name="Header2 3 10 3 4" xfId="12966" xr:uid="{00000000-0005-0000-0000-0000F5080000}"/>
    <cellStyle name="Header2 3 10 3 5" xfId="14796" xr:uid="{00000000-0005-0000-0000-0000F6080000}"/>
    <cellStyle name="Header2 3 10 4" xfId="6210" xr:uid="{00000000-0005-0000-0000-0000F7080000}"/>
    <cellStyle name="Header2 3 10 4 2" xfId="13979" xr:uid="{00000000-0005-0000-0000-0000F8080000}"/>
    <cellStyle name="Header2 3 11" xfId="2248" xr:uid="{00000000-0005-0000-0000-0000F9080000}"/>
    <cellStyle name="Header2 3 11 2" xfId="5461" xr:uid="{00000000-0005-0000-0000-0000FA080000}"/>
    <cellStyle name="Header2 3 11 2 2" xfId="8277" xr:uid="{00000000-0005-0000-0000-0000FB080000}"/>
    <cellStyle name="Header2 3 12" xfId="1929" xr:uid="{00000000-0005-0000-0000-0000FC080000}"/>
    <cellStyle name="Header2 3 12 2" xfId="5260" xr:uid="{00000000-0005-0000-0000-0000FD080000}"/>
    <cellStyle name="Header2 3 12 2 2" xfId="11162" xr:uid="{00000000-0005-0000-0000-0000FE080000}"/>
    <cellStyle name="Header2 3 12 2 3" xfId="7590" xr:uid="{00000000-0005-0000-0000-0000FF080000}"/>
    <cellStyle name="Header2 3 12 2 4" xfId="11814" xr:uid="{00000000-0005-0000-0000-000000090000}"/>
    <cellStyle name="Header2 3 12 2 5" xfId="15250" xr:uid="{00000000-0005-0000-0000-000001090000}"/>
    <cellStyle name="Header2 3 12 3" xfId="8524" xr:uid="{00000000-0005-0000-0000-000002090000}"/>
    <cellStyle name="Header2 3 12 4" xfId="13278" xr:uid="{00000000-0005-0000-0000-000003090000}"/>
    <cellStyle name="Header2 3 12 5" xfId="9467" xr:uid="{00000000-0005-0000-0000-000004090000}"/>
    <cellStyle name="Header2 3 13" xfId="4946" xr:uid="{00000000-0005-0000-0000-000005090000}"/>
    <cellStyle name="Header2 3 13 2" xfId="10857" xr:uid="{00000000-0005-0000-0000-000006090000}"/>
    <cellStyle name="Header2 3 13 3" xfId="9691" xr:uid="{00000000-0005-0000-0000-000007090000}"/>
    <cellStyle name="Header2 3 13 4" xfId="9310" xr:uid="{00000000-0005-0000-0000-000008090000}"/>
    <cellStyle name="Header2 3 13 5" xfId="14974" xr:uid="{00000000-0005-0000-0000-000009090000}"/>
    <cellStyle name="Header2 3 14" xfId="7638" xr:uid="{00000000-0005-0000-0000-00000A090000}"/>
    <cellStyle name="Header2 3 15" xfId="12090" xr:uid="{00000000-0005-0000-0000-00000B090000}"/>
    <cellStyle name="Header2 3 16" xfId="9479" xr:uid="{00000000-0005-0000-0000-00000C090000}"/>
    <cellStyle name="Header2 3 17" xfId="12280" xr:uid="{00000000-0005-0000-0000-00000D090000}"/>
    <cellStyle name="Header2 3 2" xfId="1212" xr:uid="{00000000-0005-0000-0000-00000E090000}"/>
    <cellStyle name="Header2 3 2 2" xfId="3394" xr:uid="{00000000-0005-0000-0000-00000F090000}"/>
    <cellStyle name="Header2 3 2 2 2" xfId="9026" xr:uid="{00000000-0005-0000-0000-000010090000}"/>
    <cellStyle name="Header2 3 2 3" xfId="2505" xr:uid="{00000000-0005-0000-0000-000011090000}"/>
    <cellStyle name="Header2 3 2 3 2" xfId="7313" xr:uid="{00000000-0005-0000-0000-000012090000}"/>
    <cellStyle name="Header2 3 2 4" xfId="8022" xr:uid="{00000000-0005-0000-0000-000013090000}"/>
    <cellStyle name="Header2 3 3" xfId="1494" xr:uid="{00000000-0005-0000-0000-000014090000}"/>
    <cellStyle name="Header2 3 3 2" xfId="3473" xr:uid="{00000000-0005-0000-0000-000015090000}"/>
    <cellStyle name="Header2 3 3 2 2" xfId="13410" xr:uid="{00000000-0005-0000-0000-000016090000}"/>
    <cellStyle name="Header2 3 3 3" xfId="2785" xr:uid="{00000000-0005-0000-0000-000017090000}"/>
    <cellStyle name="Header2 3 3 3 2" xfId="5916" xr:uid="{00000000-0005-0000-0000-000018090000}"/>
    <cellStyle name="Header2 3 3 3 2 2" xfId="13733" xr:uid="{00000000-0005-0000-0000-000019090000}"/>
    <cellStyle name="Header2 3 3 4" xfId="4762" xr:uid="{00000000-0005-0000-0000-00001A090000}"/>
    <cellStyle name="Header2 3 3 4 2" xfId="6943" xr:uid="{00000000-0005-0000-0000-00001B090000}"/>
    <cellStyle name="Header2 3 3 4 2 2" xfId="12514" xr:uid="{00000000-0005-0000-0000-00001C090000}"/>
    <cellStyle name="Header2 3 3 4 2 3" xfId="13511" xr:uid="{00000000-0005-0000-0000-00001D090000}"/>
    <cellStyle name="Header2 3 3 4 2 4" xfId="14654" xr:uid="{00000000-0005-0000-0000-00001E090000}"/>
    <cellStyle name="Header2 3 3 4 2 5" xfId="15472" xr:uid="{00000000-0005-0000-0000-00001F090000}"/>
    <cellStyle name="Header2 3 3 4 3" xfId="10698" xr:uid="{00000000-0005-0000-0000-000020090000}"/>
    <cellStyle name="Header2 3 3 4 4" xfId="12259" xr:uid="{00000000-0005-0000-0000-000021090000}"/>
    <cellStyle name="Header2 3 3 4 5" xfId="14904" xr:uid="{00000000-0005-0000-0000-000022090000}"/>
    <cellStyle name="Header2 3 3 5" xfId="5048" xr:uid="{00000000-0005-0000-0000-000023090000}"/>
    <cellStyle name="Header2 3 3 5 2" xfId="10959" xr:uid="{00000000-0005-0000-0000-000024090000}"/>
    <cellStyle name="Header2 3 3 5 3" xfId="11327" xr:uid="{00000000-0005-0000-0000-000025090000}"/>
    <cellStyle name="Header2 3 3 5 4" xfId="8974" xr:uid="{00000000-0005-0000-0000-000026090000}"/>
    <cellStyle name="Header2 3 3 5 5" xfId="15074" xr:uid="{00000000-0005-0000-0000-000027090000}"/>
    <cellStyle name="Header2 3 3 6" xfId="8147" xr:uid="{00000000-0005-0000-0000-000028090000}"/>
    <cellStyle name="Header2 3 3 7" xfId="8862" xr:uid="{00000000-0005-0000-0000-000029090000}"/>
    <cellStyle name="Header2 3 4" xfId="1484" xr:uid="{00000000-0005-0000-0000-00002A090000}"/>
    <cellStyle name="Header2 3 4 2" xfId="2775" xr:uid="{00000000-0005-0000-0000-00002B090000}"/>
    <cellStyle name="Header2 3 4 2 2" xfId="8316" xr:uid="{00000000-0005-0000-0000-00002C090000}"/>
    <cellStyle name="Header2 3 5" xfId="1412" xr:uid="{00000000-0005-0000-0000-00002D090000}"/>
    <cellStyle name="Header2 3 5 2" xfId="2703" xr:uid="{00000000-0005-0000-0000-00002E090000}"/>
    <cellStyle name="Header2 3 5 2 2" xfId="5844" xr:uid="{00000000-0005-0000-0000-00002F090000}"/>
    <cellStyle name="Header2 3 5 2 2 2" xfId="13680" xr:uid="{00000000-0005-0000-0000-000030090000}"/>
    <cellStyle name="Header2 3 5 3" xfId="1906" xr:uid="{00000000-0005-0000-0000-000031090000}"/>
    <cellStyle name="Header2 3 5 3 2" xfId="5241" xr:uid="{00000000-0005-0000-0000-000032090000}"/>
    <cellStyle name="Header2 3 5 3 2 2" xfId="11150" xr:uid="{00000000-0005-0000-0000-000033090000}"/>
    <cellStyle name="Header2 3 5 3 2 3" xfId="7092" xr:uid="{00000000-0005-0000-0000-000034090000}"/>
    <cellStyle name="Header2 3 5 3 2 4" xfId="9593" xr:uid="{00000000-0005-0000-0000-000035090000}"/>
    <cellStyle name="Header2 3 5 3 2 5" xfId="15247" xr:uid="{00000000-0005-0000-0000-000036090000}"/>
    <cellStyle name="Header2 3 5 3 3" xfId="8512" xr:uid="{00000000-0005-0000-0000-000037090000}"/>
    <cellStyle name="Header2 3 5 3 4" xfId="13279" xr:uid="{00000000-0005-0000-0000-000038090000}"/>
    <cellStyle name="Header2 3 5 3 5" xfId="11172" xr:uid="{00000000-0005-0000-0000-000039090000}"/>
    <cellStyle name="Header2 3 5 4" xfId="5013" xr:uid="{00000000-0005-0000-0000-00003A090000}"/>
    <cellStyle name="Header2 3 5 4 2" xfId="10924" xr:uid="{00000000-0005-0000-0000-00003B090000}"/>
    <cellStyle name="Header2 3 5 4 3" xfId="9324" xr:uid="{00000000-0005-0000-0000-00003C090000}"/>
    <cellStyle name="Header2 3 5 4 4" xfId="9674" xr:uid="{00000000-0005-0000-0000-00003D090000}"/>
    <cellStyle name="Header2 3 5 4 5" xfId="15039" xr:uid="{00000000-0005-0000-0000-00003E090000}"/>
    <cellStyle name="Header2 3 5 5" xfId="8077" xr:uid="{00000000-0005-0000-0000-00003F090000}"/>
    <cellStyle name="Header2 3 5 6" xfId="9771" xr:uid="{00000000-0005-0000-0000-000040090000}"/>
    <cellStyle name="Header2 3 5 7" xfId="13228" xr:uid="{00000000-0005-0000-0000-000041090000}"/>
    <cellStyle name="Header2 3 6" xfId="1274" xr:uid="{00000000-0005-0000-0000-000042090000}"/>
    <cellStyle name="Header2 3 6 2" xfId="2566" xr:uid="{00000000-0005-0000-0000-000043090000}"/>
    <cellStyle name="Header2 3 6 2 2" xfId="5709" xr:uid="{00000000-0005-0000-0000-000044090000}"/>
    <cellStyle name="Header2 3 6 2 2 2" xfId="13578" xr:uid="{00000000-0005-0000-0000-000045090000}"/>
    <cellStyle name="Header2 3 6 3" xfId="4062" xr:uid="{00000000-0005-0000-0000-000046090000}"/>
    <cellStyle name="Header2 3 6 3 2" xfId="6527" xr:uid="{00000000-0005-0000-0000-000047090000}"/>
    <cellStyle name="Header2 3 6 3 2 2" xfId="12161" xr:uid="{00000000-0005-0000-0000-000048090000}"/>
    <cellStyle name="Header2 3 6 3 2 3" xfId="13197" xr:uid="{00000000-0005-0000-0000-000049090000}"/>
    <cellStyle name="Header2 3 6 3 2 4" xfId="14275" xr:uid="{00000000-0005-0000-0000-00004A090000}"/>
    <cellStyle name="Header2 3 6 3 2 5" xfId="15349" xr:uid="{00000000-0005-0000-0000-00004B090000}"/>
    <cellStyle name="Header2 3 6 3 3" xfId="10151" xr:uid="{00000000-0005-0000-0000-00004C090000}"/>
    <cellStyle name="Header2 3 6 3 4" xfId="9062" xr:uid="{00000000-0005-0000-0000-00004D090000}"/>
    <cellStyle name="Header2 3 6 3 5" xfId="14781" xr:uid="{00000000-0005-0000-0000-00004E090000}"/>
    <cellStyle name="Header2 3 6 4" xfId="4976" xr:uid="{00000000-0005-0000-0000-00004F090000}"/>
    <cellStyle name="Header2 3 6 4 2" xfId="10887" xr:uid="{00000000-0005-0000-0000-000050090000}"/>
    <cellStyle name="Header2 3 6 4 3" xfId="11508" xr:uid="{00000000-0005-0000-0000-000051090000}"/>
    <cellStyle name="Header2 3 6 4 4" xfId="9903" xr:uid="{00000000-0005-0000-0000-000052090000}"/>
    <cellStyle name="Header2 3 6 4 5" xfId="15003" xr:uid="{00000000-0005-0000-0000-000053090000}"/>
    <cellStyle name="Header2 3 6 5" xfId="7969" xr:uid="{00000000-0005-0000-0000-000054090000}"/>
    <cellStyle name="Header2 3 6 6" xfId="13058" xr:uid="{00000000-0005-0000-0000-000055090000}"/>
    <cellStyle name="Header2 3 6 7" xfId="10691" xr:uid="{00000000-0005-0000-0000-000056090000}"/>
    <cellStyle name="Header2 3 7" xfId="1741" xr:uid="{00000000-0005-0000-0000-000057090000}"/>
    <cellStyle name="Header2 3 7 2" xfId="3022" xr:uid="{00000000-0005-0000-0000-000058090000}"/>
    <cellStyle name="Header2 3 7 2 2" xfId="6127" xr:uid="{00000000-0005-0000-0000-000059090000}"/>
    <cellStyle name="Header2 3 7 2 2 2" xfId="13901" xr:uid="{00000000-0005-0000-0000-00005A090000}"/>
    <cellStyle name="Header2 3 7 3" xfId="4606" xr:uid="{00000000-0005-0000-0000-00005B090000}"/>
    <cellStyle name="Header2 3 7 3 2" xfId="6878" xr:uid="{00000000-0005-0000-0000-00005C090000}"/>
    <cellStyle name="Header2 3 7 3 2 2" xfId="12449" xr:uid="{00000000-0005-0000-0000-00005D090000}"/>
    <cellStyle name="Header2 3 7 3 2 3" xfId="13446" xr:uid="{00000000-0005-0000-0000-00005E090000}"/>
    <cellStyle name="Header2 3 7 3 2 4" xfId="14589" xr:uid="{00000000-0005-0000-0000-00005F090000}"/>
    <cellStyle name="Header2 3 7 3 2 5" xfId="15407" xr:uid="{00000000-0005-0000-0000-000060090000}"/>
    <cellStyle name="Header2 3 7 3 3" xfId="10571" xr:uid="{00000000-0005-0000-0000-000061090000}"/>
    <cellStyle name="Header2 3 7 3 4" xfId="8302" xr:uid="{00000000-0005-0000-0000-000062090000}"/>
    <cellStyle name="Header2 3 7 3 5" xfId="14839" xr:uid="{00000000-0005-0000-0000-000063090000}"/>
    <cellStyle name="Header2 3 7 4" xfId="5133" xr:uid="{00000000-0005-0000-0000-000064090000}"/>
    <cellStyle name="Header2 3 7 4 2" xfId="11044" xr:uid="{00000000-0005-0000-0000-000065090000}"/>
    <cellStyle name="Header2 3 7 4 3" xfId="9316" xr:uid="{00000000-0005-0000-0000-000066090000}"/>
    <cellStyle name="Header2 3 7 4 4" xfId="12723" xr:uid="{00000000-0005-0000-0000-000067090000}"/>
    <cellStyle name="Header2 3 7 4 5" xfId="15158" xr:uid="{00000000-0005-0000-0000-000068090000}"/>
    <cellStyle name="Header2 3 7 5" xfId="8363" xr:uid="{00000000-0005-0000-0000-000069090000}"/>
    <cellStyle name="Header2 3 7 6" xfId="10257" xr:uid="{00000000-0005-0000-0000-00006A090000}"/>
    <cellStyle name="Header2 3 7 7" xfId="8104" xr:uid="{00000000-0005-0000-0000-00006B090000}"/>
    <cellStyle name="Header2 3 8" xfId="1784" xr:uid="{00000000-0005-0000-0000-00006C090000}"/>
    <cellStyle name="Header2 3 8 2" xfId="3065" xr:uid="{00000000-0005-0000-0000-00006D090000}"/>
    <cellStyle name="Header2 3 8 2 2" xfId="6170" xr:uid="{00000000-0005-0000-0000-00006E090000}"/>
    <cellStyle name="Header2 3 8 2 2 2" xfId="13942" xr:uid="{00000000-0005-0000-0000-00006F090000}"/>
    <cellStyle name="Header2 3 8 3" xfId="4653" xr:uid="{00000000-0005-0000-0000-000070090000}"/>
    <cellStyle name="Header2 3 8 3 2" xfId="6889" xr:uid="{00000000-0005-0000-0000-000071090000}"/>
    <cellStyle name="Header2 3 8 3 2 2" xfId="12460" xr:uid="{00000000-0005-0000-0000-000072090000}"/>
    <cellStyle name="Header2 3 8 3 2 3" xfId="13457" xr:uid="{00000000-0005-0000-0000-000073090000}"/>
    <cellStyle name="Header2 3 8 3 2 4" xfId="14600" xr:uid="{00000000-0005-0000-0000-000074090000}"/>
    <cellStyle name="Header2 3 8 3 2 5" xfId="15418" xr:uid="{00000000-0005-0000-0000-000075090000}"/>
    <cellStyle name="Header2 3 8 3 3" xfId="10608" xr:uid="{00000000-0005-0000-0000-000076090000}"/>
    <cellStyle name="Header2 3 8 3 4" xfId="12949" xr:uid="{00000000-0005-0000-0000-000077090000}"/>
    <cellStyle name="Header2 3 8 3 5" xfId="14850" xr:uid="{00000000-0005-0000-0000-000078090000}"/>
    <cellStyle name="Header2 3 8 4" xfId="5174" xr:uid="{00000000-0005-0000-0000-000079090000}"/>
    <cellStyle name="Header2 3 8 4 2" xfId="11085" xr:uid="{00000000-0005-0000-0000-00007A090000}"/>
    <cellStyle name="Header2 3 8 4 3" xfId="7119" xr:uid="{00000000-0005-0000-0000-00007B090000}"/>
    <cellStyle name="Header2 3 8 4 4" xfId="11838" xr:uid="{00000000-0005-0000-0000-00007C090000}"/>
    <cellStyle name="Header2 3 8 4 5" xfId="15199" xr:uid="{00000000-0005-0000-0000-00007D090000}"/>
    <cellStyle name="Header2 3 8 5" xfId="8405" xr:uid="{00000000-0005-0000-0000-00007E090000}"/>
    <cellStyle name="Header2 3 8 6" xfId="7052" xr:uid="{00000000-0005-0000-0000-00007F090000}"/>
    <cellStyle name="Header2 3 8 7" xfId="7315" xr:uid="{00000000-0005-0000-0000-000080090000}"/>
    <cellStyle name="Header2 3 9" xfId="1761" xr:uid="{00000000-0005-0000-0000-000081090000}"/>
    <cellStyle name="Header2 3 9 2" xfId="3042" xr:uid="{00000000-0005-0000-0000-000082090000}"/>
    <cellStyle name="Header2 3 9 2 2" xfId="6147" xr:uid="{00000000-0005-0000-0000-000083090000}"/>
    <cellStyle name="Header2 3 9 2 2 2" xfId="13920" xr:uid="{00000000-0005-0000-0000-000084090000}"/>
    <cellStyle name="Header2 3 9 3" xfId="1824" xr:uid="{00000000-0005-0000-0000-000085090000}"/>
    <cellStyle name="Header2 3 9 3 2" xfId="5205" xr:uid="{00000000-0005-0000-0000-000086090000}"/>
    <cellStyle name="Header2 3 9 3 2 2" xfId="11116" xr:uid="{00000000-0005-0000-0000-000087090000}"/>
    <cellStyle name="Header2 3 9 3 2 3" xfId="7611" xr:uid="{00000000-0005-0000-0000-000088090000}"/>
    <cellStyle name="Header2 3 9 3 2 4" xfId="12972" xr:uid="{00000000-0005-0000-0000-000089090000}"/>
    <cellStyle name="Header2 3 9 3 2 5" xfId="15229" xr:uid="{00000000-0005-0000-0000-00008A090000}"/>
    <cellStyle name="Header2 3 9 3 3" xfId="8441" xr:uid="{00000000-0005-0000-0000-00008B090000}"/>
    <cellStyle name="Header2 3 9 3 4" xfId="8809" xr:uid="{00000000-0005-0000-0000-00008C090000}"/>
    <cellStyle name="Header2 3 9 3 5" xfId="7743" xr:uid="{00000000-0005-0000-0000-00008D090000}"/>
    <cellStyle name="Header2 3 9 4" xfId="5152" xr:uid="{00000000-0005-0000-0000-00008E090000}"/>
    <cellStyle name="Header2 3 9 4 2" xfId="11063" xr:uid="{00000000-0005-0000-0000-00008F090000}"/>
    <cellStyle name="Header2 3 9 4 3" xfId="11870" xr:uid="{00000000-0005-0000-0000-000090090000}"/>
    <cellStyle name="Header2 3 9 4 4" xfId="11568" xr:uid="{00000000-0005-0000-0000-000091090000}"/>
    <cellStyle name="Header2 3 9 4 5" xfId="15177" xr:uid="{00000000-0005-0000-0000-000092090000}"/>
    <cellStyle name="Header2 3 9 5" xfId="8383" xr:uid="{00000000-0005-0000-0000-000093090000}"/>
    <cellStyle name="Header2 3 9 6" xfId="7343" xr:uid="{00000000-0005-0000-0000-000094090000}"/>
    <cellStyle name="Header2 3 9 7" xfId="8759" xr:uid="{00000000-0005-0000-0000-000095090000}"/>
    <cellStyle name="Header2 4" xfId="838" xr:uid="{00000000-0005-0000-0000-000096090000}"/>
    <cellStyle name="Header2 4 10" xfId="3261" xr:uid="{00000000-0005-0000-0000-000097090000}"/>
    <cellStyle name="Header2 4 10 2" xfId="4296" xr:uid="{00000000-0005-0000-0000-000098090000}"/>
    <cellStyle name="Header2 4 10 2 2" xfId="6700" xr:uid="{00000000-0005-0000-0000-000099090000}"/>
    <cellStyle name="Header2 4 10 2 2 2" xfId="14445" xr:uid="{00000000-0005-0000-0000-00009A090000}"/>
    <cellStyle name="Header2 4 10 3" xfId="4307" xr:uid="{00000000-0005-0000-0000-00009B090000}"/>
    <cellStyle name="Header2 4 10 3 2" xfId="6706" xr:uid="{00000000-0005-0000-0000-00009C090000}"/>
    <cellStyle name="Header2 4 10 3 2 2" xfId="12303" xr:uid="{00000000-0005-0000-0000-00009D090000}"/>
    <cellStyle name="Header2 4 10 3 2 3" xfId="13334" xr:uid="{00000000-0005-0000-0000-00009E090000}"/>
    <cellStyle name="Header2 4 10 3 2 4" xfId="14451" xr:uid="{00000000-0005-0000-0000-00009F090000}"/>
    <cellStyle name="Header2 4 10 3 2 5" xfId="15368" xr:uid="{00000000-0005-0000-0000-0000A0090000}"/>
    <cellStyle name="Header2 4 10 3 3" xfId="10337" xr:uid="{00000000-0005-0000-0000-0000A1090000}"/>
    <cellStyle name="Header2 4 10 3 4" xfId="9347" xr:uid="{00000000-0005-0000-0000-0000A2090000}"/>
    <cellStyle name="Header2 4 10 3 5" xfId="14800" xr:uid="{00000000-0005-0000-0000-0000A3090000}"/>
    <cellStyle name="Header2 4 10 4" xfId="6211" xr:uid="{00000000-0005-0000-0000-0000A4090000}"/>
    <cellStyle name="Header2 4 10 4 2" xfId="13980" xr:uid="{00000000-0005-0000-0000-0000A5090000}"/>
    <cellStyle name="Header2 4 11" xfId="2249" xr:uid="{00000000-0005-0000-0000-0000A6090000}"/>
    <cellStyle name="Header2 4 11 2" xfId="5462" xr:uid="{00000000-0005-0000-0000-0000A7090000}"/>
    <cellStyle name="Header2 4 11 2 2" xfId="9274" xr:uid="{00000000-0005-0000-0000-0000A8090000}"/>
    <cellStyle name="Header2 4 12" xfId="4795" xr:uid="{00000000-0005-0000-0000-0000A9090000}"/>
    <cellStyle name="Header2 4 12 2" xfId="6960" xr:uid="{00000000-0005-0000-0000-0000AA090000}"/>
    <cellStyle name="Header2 4 12 2 2" xfId="12531" xr:uid="{00000000-0005-0000-0000-0000AB090000}"/>
    <cellStyle name="Header2 4 12 2 3" xfId="13528" xr:uid="{00000000-0005-0000-0000-0000AC090000}"/>
    <cellStyle name="Header2 4 12 2 4" xfId="14671" xr:uid="{00000000-0005-0000-0000-0000AD090000}"/>
    <cellStyle name="Header2 4 12 2 5" xfId="15489" xr:uid="{00000000-0005-0000-0000-0000AE090000}"/>
    <cellStyle name="Header2 4 12 3" xfId="10729" xr:uid="{00000000-0005-0000-0000-0000AF090000}"/>
    <cellStyle name="Header2 4 12 4" xfId="10448" xr:uid="{00000000-0005-0000-0000-0000B0090000}"/>
    <cellStyle name="Header2 4 12 5" xfId="14921" xr:uid="{00000000-0005-0000-0000-0000B1090000}"/>
    <cellStyle name="Header2 4 13" xfId="4947" xr:uid="{00000000-0005-0000-0000-0000B2090000}"/>
    <cellStyle name="Header2 4 13 2" xfId="10858" xr:uid="{00000000-0005-0000-0000-0000B3090000}"/>
    <cellStyle name="Header2 4 13 3" xfId="8965" xr:uid="{00000000-0005-0000-0000-0000B4090000}"/>
    <cellStyle name="Header2 4 13 4" xfId="8439" xr:uid="{00000000-0005-0000-0000-0000B5090000}"/>
    <cellStyle name="Header2 4 13 5" xfId="14975" xr:uid="{00000000-0005-0000-0000-0000B6090000}"/>
    <cellStyle name="Header2 4 14" xfId="7639" xr:uid="{00000000-0005-0000-0000-0000B7090000}"/>
    <cellStyle name="Header2 4 15" xfId="10043" xr:uid="{00000000-0005-0000-0000-0000B8090000}"/>
    <cellStyle name="Header2 4 16" xfId="7878" xr:uid="{00000000-0005-0000-0000-0000B9090000}"/>
    <cellStyle name="Header2 4 17" xfId="11250" xr:uid="{00000000-0005-0000-0000-0000BA090000}"/>
    <cellStyle name="Header2 4 2" xfId="1213" xr:uid="{00000000-0005-0000-0000-0000BB090000}"/>
    <cellStyle name="Header2 4 2 2" xfId="3395" xr:uid="{00000000-0005-0000-0000-0000BC090000}"/>
    <cellStyle name="Header2 4 2 2 2" xfId="11521" xr:uid="{00000000-0005-0000-0000-0000BD090000}"/>
    <cellStyle name="Header2 4 2 3" xfId="2506" xr:uid="{00000000-0005-0000-0000-0000BE090000}"/>
    <cellStyle name="Header2 4 2 3 2" xfId="8742" xr:uid="{00000000-0005-0000-0000-0000BF090000}"/>
    <cellStyle name="Header2 4 2 4" xfId="7308" xr:uid="{00000000-0005-0000-0000-0000C0090000}"/>
    <cellStyle name="Header2 4 3" xfId="1495" xr:uid="{00000000-0005-0000-0000-0000C1090000}"/>
    <cellStyle name="Header2 4 3 2" xfId="3474" xr:uid="{00000000-0005-0000-0000-0000C2090000}"/>
    <cellStyle name="Header2 4 3 2 2" xfId="9118" xr:uid="{00000000-0005-0000-0000-0000C3090000}"/>
    <cellStyle name="Header2 4 3 3" xfId="2786" xr:uid="{00000000-0005-0000-0000-0000C4090000}"/>
    <cellStyle name="Header2 4 3 3 2" xfId="5917" xr:uid="{00000000-0005-0000-0000-0000C5090000}"/>
    <cellStyle name="Header2 4 3 3 2 2" xfId="13734" xr:uid="{00000000-0005-0000-0000-0000C6090000}"/>
    <cellStyle name="Header2 4 3 4" xfId="4747" xr:uid="{00000000-0005-0000-0000-0000C7090000}"/>
    <cellStyle name="Header2 4 3 4 2" xfId="6933" xr:uid="{00000000-0005-0000-0000-0000C8090000}"/>
    <cellStyle name="Header2 4 3 4 2 2" xfId="12504" xr:uid="{00000000-0005-0000-0000-0000C9090000}"/>
    <cellStyle name="Header2 4 3 4 2 3" xfId="13501" xr:uid="{00000000-0005-0000-0000-0000CA090000}"/>
    <cellStyle name="Header2 4 3 4 2 4" xfId="14644" xr:uid="{00000000-0005-0000-0000-0000CB090000}"/>
    <cellStyle name="Header2 4 3 4 2 5" xfId="15462" xr:uid="{00000000-0005-0000-0000-0000CC090000}"/>
    <cellStyle name="Header2 4 3 4 3" xfId="10684" xr:uid="{00000000-0005-0000-0000-0000CD090000}"/>
    <cellStyle name="Header2 4 3 4 4" xfId="10582" xr:uid="{00000000-0005-0000-0000-0000CE090000}"/>
    <cellStyle name="Header2 4 3 4 5" xfId="14894" xr:uid="{00000000-0005-0000-0000-0000CF090000}"/>
    <cellStyle name="Header2 4 3 5" xfId="5049" xr:uid="{00000000-0005-0000-0000-0000D0090000}"/>
    <cellStyle name="Header2 4 3 5 2" xfId="10960" xr:uid="{00000000-0005-0000-0000-0000D1090000}"/>
    <cellStyle name="Header2 4 3 5 3" xfId="8771" xr:uid="{00000000-0005-0000-0000-0000D2090000}"/>
    <cellStyle name="Header2 4 3 5 4" xfId="12953" xr:uid="{00000000-0005-0000-0000-0000D3090000}"/>
    <cellStyle name="Header2 4 3 5 5" xfId="15075" xr:uid="{00000000-0005-0000-0000-0000D4090000}"/>
    <cellStyle name="Header2 4 3 6" xfId="8148" xr:uid="{00000000-0005-0000-0000-0000D5090000}"/>
    <cellStyle name="Header2 4 3 7" xfId="7868" xr:uid="{00000000-0005-0000-0000-0000D6090000}"/>
    <cellStyle name="Header2 4 4" xfId="1483" xr:uid="{00000000-0005-0000-0000-0000D7090000}"/>
    <cellStyle name="Header2 4 4 2" xfId="2774" xr:uid="{00000000-0005-0000-0000-0000D8090000}"/>
    <cellStyle name="Header2 4 4 2 2" xfId="10099" xr:uid="{00000000-0005-0000-0000-0000D9090000}"/>
    <cellStyle name="Header2 4 5" xfId="1599" xr:uid="{00000000-0005-0000-0000-0000DA090000}"/>
    <cellStyle name="Header2 4 5 2" xfId="2881" xr:uid="{00000000-0005-0000-0000-0000DB090000}"/>
    <cellStyle name="Header2 4 5 2 2" xfId="6011" xr:uid="{00000000-0005-0000-0000-0000DC090000}"/>
    <cellStyle name="Header2 4 5 2 2 2" xfId="13809" xr:uid="{00000000-0005-0000-0000-0000DD090000}"/>
    <cellStyle name="Header2 4 5 3" xfId="2028" xr:uid="{00000000-0005-0000-0000-0000DE090000}"/>
    <cellStyle name="Header2 4 5 3 2" xfId="5341" xr:uid="{00000000-0005-0000-0000-0000DF090000}"/>
    <cellStyle name="Header2 4 5 3 2 2" xfId="11225" xr:uid="{00000000-0005-0000-0000-0000E0090000}"/>
    <cellStyle name="Header2 4 5 3 2 3" xfId="23" xr:uid="{00000000-0005-0000-0000-0000E1090000}"/>
    <cellStyle name="Header2 4 5 3 2 4" xfId="7449" xr:uid="{00000000-0005-0000-0000-0000E2090000}"/>
    <cellStyle name="Header2 4 5 3 2 5" xfId="15256" xr:uid="{00000000-0005-0000-0000-0000E3090000}"/>
    <cellStyle name="Header2 4 5 3 3" xfId="8602" xr:uid="{00000000-0005-0000-0000-0000E4090000}"/>
    <cellStyle name="Header2 4 5 3 4" xfId="7563" xr:uid="{00000000-0005-0000-0000-0000E5090000}"/>
    <cellStyle name="Header2 4 5 3 5" xfId="11463" xr:uid="{00000000-0005-0000-0000-0000E6090000}"/>
    <cellStyle name="Header2 4 5 4" xfId="5081" xr:uid="{00000000-0005-0000-0000-0000E7090000}"/>
    <cellStyle name="Header2 4 5 4 2" xfId="10992" xr:uid="{00000000-0005-0000-0000-0000E8090000}"/>
    <cellStyle name="Header2 4 5 4 3" xfId="9033" xr:uid="{00000000-0005-0000-0000-0000E9090000}"/>
    <cellStyle name="Header2 4 5 4 4" xfId="13004" xr:uid="{00000000-0005-0000-0000-0000EA090000}"/>
    <cellStyle name="Header2 4 5 4 5" xfId="15106" xr:uid="{00000000-0005-0000-0000-0000EB090000}"/>
    <cellStyle name="Header2 4 5 5" xfId="8236" xr:uid="{00000000-0005-0000-0000-0000EC090000}"/>
    <cellStyle name="Header2 4 5 6" xfId="7335" xr:uid="{00000000-0005-0000-0000-0000ED090000}"/>
    <cellStyle name="Header2 4 5 7" xfId="7353" xr:uid="{00000000-0005-0000-0000-0000EE090000}"/>
    <cellStyle name="Header2 4 6" xfId="1431" xr:uid="{00000000-0005-0000-0000-0000EF090000}"/>
    <cellStyle name="Header2 4 6 2" xfId="2722" xr:uid="{00000000-0005-0000-0000-0000F0090000}"/>
    <cellStyle name="Header2 4 6 2 2" xfId="5863" xr:uid="{00000000-0005-0000-0000-0000F1090000}"/>
    <cellStyle name="Header2 4 6 2 2 2" xfId="13696" xr:uid="{00000000-0005-0000-0000-0000F2090000}"/>
    <cellStyle name="Header2 4 6 3" xfId="3831" xr:uid="{00000000-0005-0000-0000-0000F3090000}"/>
    <cellStyle name="Header2 4 6 3 2" xfId="6396" xr:uid="{00000000-0005-0000-0000-0000F4090000}"/>
    <cellStyle name="Header2 4 6 3 2 2" xfId="12044" xr:uid="{00000000-0005-0000-0000-0000F5090000}"/>
    <cellStyle name="Header2 4 6 3 2 3" xfId="13128" xr:uid="{00000000-0005-0000-0000-0000F6090000}"/>
    <cellStyle name="Header2 4 6 3 2 4" xfId="14163" xr:uid="{00000000-0005-0000-0000-0000F7090000}"/>
    <cellStyle name="Header2 4 6 3 2 5" xfId="15321" xr:uid="{00000000-0005-0000-0000-0000F8090000}"/>
    <cellStyle name="Header2 4 6 3 3" xfId="9956" xr:uid="{00000000-0005-0000-0000-0000F9090000}"/>
    <cellStyle name="Header2 4 6 3 4" xfId="12622" xr:uid="{00000000-0005-0000-0000-0000FA090000}"/>
    <cellStyle name="Header2 4 6 3 5" xfId="14753" xr:uid="{00000000-0005-0000-0000-0000FB090000}"/>
    <cellStyle name="Header2 4 6 4" xfId="5026" xr:uid="{00000000-0005-0000-0000-0000FC090000}"/>
    <cellStyle name="Header2 4 6 4 2" xfId="10937" xr:uid="{00000000-0005-0000-0000-0000FD090000}"/>
    <cellStyle name="Header2 4 6 4 3" xfId="11895" xr:uid="{00000000-0005-0000-0000-0000FE090000}"/>
    <cellStyle name="Header2 4 6 4 4" xfId="11847" xr:uid="{00000000-0005-0000-0000-0000FF090000}"/>
    <cellStyle name="Header2 4 6 4 5" xfId="15052" xr:uid="{00000000-0005-0000-0000-0000000A0000}"/>
    <cellStyle name="Header2 4 6 5" xfId="8096" xr:uid="{00000000-0005-0000-0000-0000010A0000}"/>
    <cellStyle name="Header2 4 6 6" xfId="7256" xr:uid="{00000000-0005-0000-0000-0000020A0000}"/>
    <cellStyle name="Header2 4 6 7" xfId="13050" xr:uid="{00000000-0005-0000-0000-0000030A0000}"/>
    <cellStyle name="Header2 4 7" xfId="1740" xr:uid="{00000000-0005-0000-0000-0000040A0000}"/>
    <cellStyle name="Header2 4 7 2" xfId="3021" xr:uid="{00000000-0005-0000-0000-0000050A0000}"/>
    <cellStyle name="Header2 4 7 2 2" xfId="6126" xr:uid="{00000000-0005-0000-0000-0000060A0000}"/>
    <cellStyle name="Header2 4 7 2 2 2" xfId="13900" xr:uid="{00000000-0005-0000-0000-0000070A0000}"/>
    <cellStyle name="Header2 4 7 3" xfId="4911" xr:uid="{00000000-0005-0000-0000-0000080A0000}"/>
    <cellStyle name="Header2 4 7 3 2" xfId="6999" xr:uid="{00000000-0005-0000-0000-0000090A0000}"/>
    <cellStyle name="Header2 4 7 3 2 2" xfId="12570" xr:uid="{00000000-0005-0000-0000-00000A0A0000}"/>
    <cellStyle name="Header2 4 7 3 2 3" xfId="13567" xr:uid="{00000000-0005-0000-0000-00000B0A0000}"/>
    <cellStyle name="Header2 4 7 3 2 4" xfId="14710" xr:uid="{00000000-0005-0000-0000-00000C0A0000}"/>
    <cellStyle name="Header2 4 7 3 2 5" xfId="15528" xr:uid="{00000000-0005-0000-0000-00000D0A0000}"/>
    <cellStyle name="Header2 4 7 3 3" xfId="10825" xr:uid="{00000000-0005-0000-0000-00000E0A0000}"/>
    <cellStyle name="Header2 4 7 3 4" xfId="11192" xr:uid="{00000000-0005-0000-0000-00000F0A0000}"/>
    <cellStyle name="Header2 4 7 3 5" xfId="14960" xr:uid="{00000000-0005-0000-0000-0000100A0000}"/>
    <cellStyle name="Header2 4 7 4" xfId="5132" xr:uid="{00000000-0005-0000-0000-0000110A0000}"/>
    <cellStyle name="Header2 4 7 4 2" xfId="11043" xr:uid="{00000000-0005-0000-0000-0000120A0000}"/>
    <cellStyle name="Header2 4 7 4 3" xfId="11803" xr:uid="{00000000-0005-0000-0000-0000130A0000}"/>
    <cellStyle name="Header2 4 7 4 4" xfId="12011" xr:uid="{00000000-0005-0000-0000-0000140A0000}"/>
    <cellStyle name="Header2 4 7 4 5" xfId="15157" xr:uid="{00000000-0005-0000-0000-0000150A0000}"/>
    <cellStyle name="Header2 4 7 5" xfId="8362" xr:uid="{00000000-0005-0000-0000-0000160A0000}"/>
    <cellStyle name="Header2 4 7 6" xfId="8100" xr:uid="{00000000-0005-0000-0000-0000170A0000}"/>
    <cellStyle name="Header2 4 7 7" xfId="10230" xr:uid="{00000000-0005-0000-0000-0000180A0000}"/>
    <cellStyle name="Header2 4 8" xfId="1384" xr:uid="{00000000-0005-0000-0000-0000190A0000}"/>
    <cellStyle name="Header2 4 8 2" xfId="2675" xr:uid="{00000000-0005-0000-0000-00001A0A0000}"/>
    <cellStyle name="Header2 4 8 2 2" xfId="5816" xr:uid="{00000000-0005-0000-0000-00001B0A0000}"/>
    <cellStyle name="Header2 4 8 2 2 2" xfId="13663" xr:uid="{00000000-0005-0000-0000-00001C0A0000}"/>
    <cellStyle name="Header2 4 8 3" xfId="4098" xr:uid="{00000000-0005-0000-0000-00001D0A0000}"/>
    <cellStyle name="Header2 4 8 3 2" xfId="6534" xr:uid="{00000000-0005-0000-0000-00001E0A0000}"/>
    <cellStyle name="Header2 4 8 3 2 2" xfId="12168" xr:uid="{00000000-0005-0000-0000-00001F0A0000}"/>
    <cellStyle name="Header2 4 8 3 2 3" xfId="13204" xr:uid="{00000000-0005-0000-0000-0000200A0000}"/>
    <cellStyle name="Header2 4 8 3 2 4" xfId="14282" xr:uid="{00000000-0005-0000-0000-0000210A0000}"/>
    <cellStyle name="Header2 4 8 3 2 5" xfId="15356" xr:uid="{00000000-0005-0000-0000-0000220A0000}"/>
    <cellStyle name="Header2 4 8 3 3" xfId="10178" xr:uid="{00000000-0005-0000-0000-0000230A0000}"/>
    <cellStyle name="Header2 4 8 3 4" xfId="12946" xr:uid="{00000000-0005-0000-0000-0000240A0000}"/>
    <cellStyle name="Header2 4 8 3 5" xfId="14788" xr:uid="{00000000-0005-0000-0000-0000250A0000}"/>
    <cellStyle name="Header2 4 8 4" xfId="5002" xr:uid="{00000000-0005-0000-0000-0000260A0000}"/>
    <cellStyle name="Header2 4 8 4 2" xfId="10913" xr:uid="{00000000-0005-0000-0000-0000270A0000}"/>
    <cellStyle name="Header2 4 8 4 3" xfId="11896" xr:uid="{00000000-0005-0000-0000-0000280A0000}"/>
    <cellStyle name="Header2 4 8 4 4" xfId="11667" xr:uid="{00000000-0005-0000-0000-0000290A0000}"/>
    <cellStyle name="Header2 4 8 4 5" xfId="15028" xr:uid="{00000000-0005-0000-0000-00002A0A0000}"/>
    <cellStyle name="Header2 4 8 5" xfId="8053" xr:uid="{00000000-0005-0000-0000-00002B0A0000}"/>
    <cellStyle name="Header2 4 8 6" xfId="11703" xr:uid="{00000000-0005-0000-0000-00002C0A0000}"/>
    <cellStyle name="Header2 4 8 7" xfId="11340" xr:uid="{00000000-0005-0000-0000-00002D0A0000}"/>
    <cellStyle name="Header2 4 9" xfId="1760" xr:uid="{00000000-0005-0000-0000-00002E0A0000}"/>
    <cellStyle name="Header2 4 9 2" xfId="3041" xr:uid="{00000000-0005-0000-0000-00002F0A0000}"/>
    <cellStyle name="Header2 4 9 2 2" xfId="6146" xr:uid="{00000000-0005-0000-0000-0000300A0000}"/>
    <cellStyle name="Header2 4 9 2 2 2" xfId="13919" xr:uid="{00000000-0005-0000-0000-0000310A0000}"/>
    <cellStyle name="Header2 4 9 3" xfId="4737" xr:uid="{00000000-0005-0000-0000-0000320A0000}"/>
    <cellStyle name="Header2 4 9 3 2" xfId="6927" xr:uid="{00000000-0005-0000-0000-0000330A0000}"/>
    <cellStyle name="Header2 4 9 3 2 2" xfId="12498" xr:uid="{00000000-0005-0000-0000-0000340A0000}"/>
    <cellStyle name="Header2 4 9 3 2 3" xfId="13495" xr:uid="{00000000-0005-0000-0000-0000350A0000}"/>
    <cellStyle name="Header2 4 9 3 2 4" xfId="14638" xr:uid="{00000000-0005-0000-0000-0000360A0000}"/>
    <cellStyle name="Header2 4 9 3 2 5" xfId="15456" xr:uid="{00000000-0005-0000-0000-0000370A0000}"/>
    <cellStyle name="Header2 4 9 3 3" xfId="10677" xr:uid="{00000000-0005-0000-0000-0000380A0000}"/>
    <cellStyle name="Header2 4 9 3 4" xfId="8230" xr:uid="{00000000-0005-0000-0000-0000390A0000}"/>
    <cellStyle name="Header2 4 9 3 5" xfId="14888" xr:uid="{00000000-0005-0000-0000-00003A0A0000}"/>
    <cellStyle name="Header2 4 9 4" xfId="5151" xr:uid="{00000000-0005-0000-0000-00003B0A0000}"/>
    <cellStyle name="Header2 4 9 4 2" xfId="11062" xr:uid="{00000000-0005-0000-0000-00003C0A0000}"/>
    <cellStyle name="Header2 4 9 4 3" xfId="9365" xr:uid="{00000000-0005-0000-0000-00003D0A0000}"/>
    <cellStyle name="Header2 4 9 4 4" xfId="11215" xr:uid="{00000000-0005-0000-0000-00003E0A0000}"/>
    <cellStyle name="Header2 4 9 4 5" xfId="15176" xr:uid="{00000000-0005-0000-0000-00003F0A0000}"/>
    <cellStyle name="Header2 4 9 5" xfId="8382" xr:uid="{00000000-0005-0000-0000-0000400A0000}"/>
    <cellStyle name="Header2 4 9 6" xfId="12365" xr:uid="{00000000-0005-0000-0000-0000410A0000}"/>
    <cellStyle name="Header2 4 9 7" xfId="11509" xr:uid="{00000000-0005-0000-0000-0000420A0000}"/>
    <cellStyle name="Header2 5" xfId="839" xr:uid="{00000000-0005-0000-0000-0000430A0000}"/>
    <cellStyle name="Header2 5 10" xfId="3262" xr:uid="{00000000-0005-0000-0000-0000440A0000}"/>
    <cellStyle name="Header2 5 10 2" xfId="4297" xr:uid="{00000000-0005-0000-0000-0000450A0000}"/>
    <cellStyle name="Header2 5 10 2 2" xfId="6701" xr:uid="{00000000-0005-0000-0000-0000460A0000}"/>
    <cellStyle name="Header2 5 10 2 2 2" xfId="14446" xr:uid="{00000000-0005-0000-0000-0000470A0000}"/>
    <cellStyle name="Header2 5 10 3" xfId="2193" xr:uid="{00000000-0005-0000-0000-0000480A0000}"/>
    <cellStyle name="Header2 5 10 3 2" xfId="5440" xr:uid="{00000000-0005-0000-0000-0000490A0000}"/>
    <cellStyle name="Header2 5 10 3 2 2" xfId="11309" xr:uid="{00000000-0005-0000-0000-00004A0A0000}"/>
    <cellStyle name="Header2 5 10 3 2 3" xfId="11497" xr:uid="{00000000-0005-0000-0000-00004B0A0000}"/>
    <cellStyle name="Header2 5 10 3 2 4" xfId="11275" xr:uid="{00000000-0005-0000-0000-00004C0A0000}"/>
    <cellStyle name="Header2 5 10 3 2 5" xfId="15273" xr:uid="{00000000-0005-0000-0000-00004D0A0000}"/>
    <cellStyle name="Header2 5 10 3 3" xfId="8726" xr:uid="{00000000-0005-0000-0000-00004E0A0000}"/>
    <cellStyle name="Header2 5 10 3 4" xfId="11302" xr:uid="{00000000-0005-0000-0000-00004F0A0000}"/>
    <cellStyle name="Header2 5 10 3 5" xfId="7502" xr:uid="{00000000-0005-0000-0000-0000500A0000}"/>
    <cellStyle name="Header2 5 10 4" xfId="6212" xr:uid="{00000000-0005-0000-0000-0000510A0000}"/>
    <cellStyle name="Header2 5 10 4 2" xfId="13981" xr:uid="{00000000-0005-0000-0000-0000520A0000}"/>
    <cellStyle name="Header2 5 11" xfId="2250" xr:uid="{00000000-0005-0000-0000-0000530A0000}"/>
    <cellStyle name="Header2 5 11 2" xfId="5463" xr:uid="{00000000-0005-0000-0000-0000540A0000}"/>
    <cellStyle name="Header2 5 11 2 2" xfId="11766" xr:uid="{00000000-0005-0000-0000-0000550A0000}"/>
    <cellStyle name="Header2 5 12" xfId="1926" xr:uid="{00000000-0005-0000-0000-0000560A0000}"/>
    <cellStyle name="Header2 5 12 2" xfId="5258" xr:uid="{00000000-0005-0000-0000-0000570A0000}"/>
    <cellStyle name="Header2 5 12 2 2" xfId="11161" xr:uid="{00000000-0005-0000-0000-0000580A0000}"/>
    <cellStyle name="Header2 5 12 2 3" xfId="7591" xr:uid="{00000000-0005-0000-0000-0000590A0000}"/>
    <cellStyle name="Header2 5 12 2 4" xfId="7225" xr:uid="{00000000-0005-0000-0000-00005A0A0000}"/>
    <cellStyle name="Header2 5 12 2 5" xfId="15249" xr:uid="{00000000-0005-0000-0000-00005B0A0000}"/>
    <cellStyle name="Header2 5 12 3" xfId="8523" xr:uid="{00000000-0005-0000-0000-00005C0A0000}"/>
    <cellStyle name="Header2 5 12 4" xfId="7059" xr:uid="{00000000-0005-0000-0000-00005D0A0000}"/>
    <cellStyle name="Header2 5 12 5" xfId="9906" xr:uid="{00000000-0005-0000-0000-00005E0A0000}"/>
    <cellStyle name="Header2 5 13" xfId="4948" xr:uid="{00000000-0005-0000-0000-00005F0A0000}"/>
    <cellStyle name="Header2 5 13 2" xfId="10859" xr:uid="{00000000-0005-0000-0000-0000600A0000}"/>
    <cellStyle name="Header2 5 13 3" xfId="9632" xr:uid="{00000000-0005-0000-0000-0000610A0000}"/>
    <cellStyle name="Header2 5 13 4" xfId="12719" xr:uid="{00000000-0005-0000-0000-0000620A0000}"/>
    <cellStyle name="Header2 5 13 5" xfId="14976" xr:uid="{00000000-0005-0000-0000-0000630A0000}"/>
    <cellStyle name="Header2 5 14" xfId="7640" xr:uid="{00000000-0005-0000-0000-0000640A0000}"/>
    <cellStyle name="Header2 5 15" xfId="11696" xr:uid="{00000000-0005-0000-0000-0000650A0000}"/>
    <cellStyle name="Header2 5 16" xfId="12144" xr:uid="{00000000-0005-0000-0000-0000660A0000}"/>
    <cellStyle name="Header2 5 17" xfId="13869" xr:uid="{00000000-0005-0000-0000-0000670A0000}"/>
    <cellStyle name="Header2 5 2" xfId="1214" xr:uid="{00000000-0005-0000-0000-0000680A0000}"/>
    <cellStyle name="Header2 5 2 2" xfId="3396" xr:uid="{00000000-0005-0000-0000-0000690A0000}"/>
    <cellStyle name="Header2 5 2 2 2" xfId="9886" xr:uid="{00000000-0005-0000-0000-00006A0A0000}"/>
    <cellStyle name="Header2 5 2 3" xfId="2507" xr:uid="{00000000-0005-0000-0000-00006B0A0000}"/>
    <cellStyle name="Header2 5 2 3 2" xfId="11618" xr:uid="{00000000-0005-0000-0000-00006C0A0000}"/>
    <cellStyle name="Header2 5 2 4" xfId="13368" xr:uid="{00000000-0005-0000-0000-00006D0A0000}"/>
    <cellStyle name="Header2 5 3" xfId="1496" xr:uid="{00000000-0005-0000-0000-00006E0A0000}"/>
    <cellStyle name="Header2 5 3 2" xfId="3475" xr:uid="{00000000-0005-0000-0000-00006F0A0000}"/>
    <cellStyle name="Header2 5 3 2 2" xfId="8906" xr:uid="{00000000-0005-0000-0000-0000700A0000}"/>
    <cellStyle name="Header2 5 3 3" xfId="2787" xr:uid="{00000000-0005-0000-0000-0000710A0000}"/>
    <cellStyle name="Header2 5 3 3 2" xfId="5918" xr:uid="{00000000-0005-0000-0000-0000720A0000}"/>
    <cellStyle name="Header2 5 3 3 2 2" xfId="13735" xr:uid="{00000000-0005-0000-0000-0000730A0000}"/>
    <cellStyle name="Header2 5 3 4" xfId="4729" xr:uid="{00000000-0005-0000-0000-0000740A0000}"/>
    <cellStyle name="Header2 5 3 4 2" xfId="6921" xr:uid="{00000000-0005-0000-0000-0000750A0000}"/>
    <cellStyle name="Header2 5 3 4 2 2" xfId="12492" xr:uid="{00000000-0005-0000-0000-0000760A0000}"/>
    <cellStyle name="Header2 5 3 4 2 3" xfId="13489" xr:uid="{00000000-0005-0000-0000-0000770A0000}"/>
    <cellStyle name="Header2 5 3 4 2 4" xfId="14632" xr:uid="{00000000-0005-0000-0000-0000780A0000}"/>
    <cellStyle name="Header2 5 3 4 2 5" xfId="15450" xr:uid="{00000000-0005-0000-0000-0000790A0000}"/>
    <cellStyle name="Header2 5 3 4 3" xfId="10669" xr:uid="{00000000-0005-0000-0000-00007A0A0000}"/>
    <cellStyle name="Header2 5 3 4 4" xfId="11482" xr:uid="{00000000-0005-0000-0000-00007B0A0000}"/>
    <cellStyle name="Header2 5 3 4 5" xfId="14882" xr:uid="{00000000-0005-0000-0000-00007C0A0000}"/>
    <cellStyle name="Header2 5 3 5" xfId="5050" xr:uid="{00000000-0005-0000-0000-00007D0A0000}"/>
    <cellStyle name="Header2 5 3 5 2" xfId="10961" xr:uid="{00000000-0005-0000-0000-00007E0A0000}"/>
    <cellStyle name="Header2 5 3 5 3" xfId="11894" xr:uid="{00000000-0005-0000-0000-00007F0A0000}"/>
    <cellStyle name="Header2 5 3 5 4" xfId="8725" xr:uid="{00000000-0005-0000-0000-0000800A0000}"/>
    <cellStyle name="Header2 5 3 5 5" xfId="15076" xr:uid="{00000000-0005-0000-0000-0000810A0000}"/>
    <cellStyle name="Header2 5 3 6" xfId="8149" xr:uid="{00000000-0005-0000-0000-0000820A0000}"/>
    <cellStyle name="Header2 5 3 7" xfId="13233" xr:uid="{00000000-0005-0000-0000-0000830A0000}"/>
    <cellStyle name="Header2 5 4" xfId="1482" xr:uid="{00000000-0005-0000-0000-0000840A0000}"/>
    <cellStyle name="Header2 5 4 2" xfId="2773" xr:uid="{00000000-0005-0000-0000-0000850A0000}"/>
    <cellStyle name="Header2 5 4 2 2" xfId="12676" xr:uid="{00000000-0005-0000-0000-0000860A0000}"/>
    <cellStyle name="Header2 5 5" xfId="1411" xr:uid="{00000000-0005-0000-0000-0000870A0000}"/>
    <cellStyle name="Header2 5 5 2" xfId="2702" xr:uid="{00000000-0005-0000-0000-0000880A0000}"/>
    <cellStyle name="Header2 5 5 2 2" xfId="5843" xr:uid="{00000000-0005-0000-0000-0000890A0000}"/>
    <cellStyle name="Header2 5 5 2 2 2" xfId="13679" xr:uid="{00000000-0005-0000-0000-00008A0A0000}"/>
    <cellStyle name="Header2 5 5 3" xfId="4495" xr:uid="{00000000-0005-0000-0000-00008B0A0000}"/>
    <cellStyle name="Header2 5 5 3 2" xfId="6826" xr:uid="{00000000-0005-0000-0000-00008C0A0000}"/>
    <cellStyle name="Header2 5 5 3 2 2" xfId="12397" xr:uid="{00000000-0005-0000-0000-00008D0A0000}"/>
    <cellStyle name="Header2 5 5 3 2 3" xfId="13403" xr:uid="{00000000-0005-0000-0000-00008E0A0000}"/>
    <cellStyle name="Header2 5 5 3 2 4" xfId="14554" xr:uid="{00000000-0005-0000-0000-00008F0A0000}"/>
    <cellStyle name="Header2 5 5 3 2 5" xfId="15373" xr:uid="{00000000-0005-0000-0000-0000900A0000}"/>
    <cellStyle name="Header2 5 5 3 3" xfId="10480" xr:uid="{00000000-0005-0000-0000-0000910A0000}"/>
    <cellStyle name="Header2 5 5 3 4" xfId="9642" xr:uid="{00000000-0005-0000-0000-0000920A0000}"/>
    <cellStyle name="Header2 5 5 3 5" xfId="14805" xr:uid="{00000000-0005-0000-0000-0000930A0000}"/>
    <cellStyle name="Header2 5 5 4" xfId="5012" xr:uid="{00000000-0005-0000-0000-0000940A0000}"/>
    <cellStyle name="Header2 5 5 4 2" xfId="10923" xr:uid="{00000000-0005-0000-0000-0000950A0000}"/>
    <cellStyle name="Header2 5 5 4 3" xfId="11811" xr:uid="{00000000-0005-0000-0000-0000960A0000}"/>
    <cellStyle name="Header2 5 5 4 4" xfId="8916" xr:uid="{00000000-0005-0000-0000-0000970A0000}"/>
    <cellStyle name="Header2 5 5 4 5" xfId="15038" xr:uid="{00000000-0005-0000-0000-0000980A0000}"/>
    <cellStyle name="Header2 5 5 5" xfId="8076" xr:uid="{00000000-0005-0000-0000-0000990A0000}"/>
    <cellStyle name="Header2 5 5 6" xfId="13079" xr:uid="{00000000-0005-0000-0000-00009A0A0000}"/>
    <cellStyle name="Header2 5 5 7" xfId="11701" xr:uid="{00000000-0005-0000-0000-00009B0A0000}"/>
    <cellStyle name="Header2 5 6" xfId="1295" xr:uid="{00000000-0005-0000-0000-00009C0A0000}"/>
    <cellStyle name="Header2 5 6 2" xfId="2586" xr:uid="{00000000-0005-0000-0000-00009D0A0000}"/>
    <cellStyle name="Header2 5 6 2 2" xfId="5729" xr:uid="{00000000-0005-0000-0000-00009E0A0000}"/>
    <cellStyle name="Header2 5 6 2 2 2" xfId="13592" xr:uid="{00000000-0005-0000-0000-00009F0A0000}"/>
    <cellStyle name="Header2 5 6 3" xfId="4099" xr:uid="{00000000-0005-0000-0000-0000A00A0000}"/>
    <cellStyle name="Header2 5 6 3 2" xfId="6535" xr:uid="{00000000-0005-0000-0000-0000A10A0000}"/>
    <cellStyle name="Header2 5 6 3 2 2" xfId="12169" xr:uid="{00000000-0005-0000-0000-0000A20A0000}"/>
    <cellStyle name="Header2 5 6 3 2 3" xfId="13205" xr:uid="{00000000-0005-0000-0000-0000A30A0000}"/>
    <cellStyle name="Header2 5 6 3 2 4" xfId="14283" xr:uid="{00000000-0005-0000-0000-0000A40A0000}"/>
    <cellStyle name="Header2 5 6 3 2 5" xfId="15357" xr:uid="{00000000-0005-0000-0000-0000A50A0000}"/>
    <cellStyle name="Header2 5 6 3 3" xfId="10179" xr:uid="{00000000-0005-0000-0000-0000A60A0000}"/>
    <cellStyle name="Header2 5 6 3 4" xfId="11561" xr:uid="{00000000-0005-0000-0000-0000A70A0000}"/>
    <cellStyle name="Header2 5 6 3 5" xfId="14789" xr:uid="{00000000-0005-0000-0000-0000A80A0000}"/>
    <cellStyle name="Header2 5 6 4" xfId="4983" xr:uid="{00000000-0005-0000-0000-0000A90A0000}"/>
    <cellStyle name="Header2 5 6 4 2" xfId="10894" xr:uid="{00000000-0005-0000-0000-0000AA0A0000}"/>
    <cellStyle name="Header2 5 6 4 3" xfId="9361" xr:uid="{00000000-0005-0000-0000-0000AB0A0000}"/>
    <cellStyle name="Header2 5 6 4 4" xfId="9122" xr:uid="{00000000-0005-0000-0000-0000AC0A0000}"/>
    <cellStyle name="Header2 5 6 4 5" xfId="15010" xr:uid="{00000000-0005-0000-0000-0000AD0A0000}"/>
    <cellStyle name="Header2 5 6 5" xfId="7984" xr:uid="{00000000-0005-0000-0000-0000AE0A0000}"/>
    <cellStyle name="Header2 5 6 6" xfId="10083" xr:uid="{00000000-0005-0000-0000-0000AF0A0000}"/>
    <cellStyle name="Header2 5 6 7" xfId="7850" xr:uid="{00000000-0005-0000-0000-0000B00A0000}"/>
    <cellStyle name="Header2 5 7" xfId="1739" xr:uid="{00000000-0005-0000-0000-0000B10A0000}"/>
    <cellStyle name="Header2 5 7 2" xfId="3020" xr:uid="{00000000-0005-0000-0000-0000B20A0000}"/>
    <cellStyle name="Header2 5 7 2 2" xfId="6125" xr:uid="{00000000-0005-0000-0000-0000B30A0000}"/>
    <cellStyle name="Header2 5 7 2 2 2" xfId="13899" xr:uid="{00000000-0005-0000-0000-0000B40A0000}"/>
    <cellStyle name="Header2 5 7 3" xfId="4593" xr:uid="{00000000-0005-0000-0000-0000B50A0000}"/>
    <cellStyle name="Header2 5 7 3 2" xfId="6869" xr:uid="{00000000-0005-0000-0000-0000B60A0000}"/>
    <cellStyle name="Header2 5 7 3 2 2" xfId="12440" xr:uid="{00000000-0005-0000-0000-0000B70A0000}"/>
    <cellStyle name="Header2 5 7 3 2 3" xfId="13437" xr:uid="{00000000-0005-0000-0000-0000B80A0000}"/>
    <cellStyle name="Header2 5 7 3 2 4" xfId="14580" xr:uid="{00000000-0005-0000-0000-0000B90A0000}"/>
    <cellStyle name="Header2 5 7 3 2 5" xfId="15398" xr:uid="{00000000-0005-0000-0000-0000BA0A0000}"/>
    <cellStyle name="Header2 5 7 3 3" xfId="10558" xr:uid="{00000000-0005-0000-0000-0000BB0A0000}"/>
    <cellStyle name="Header2 5 7 3 4" xfId="7221" xr:uid="{00000000-0005-0000-0000-0000BC0A0000}"/>
    <cellStyle name="Header2 5 7 3 5" xfId="14830" xr:uid="{00000000-0005-0000-0000-0000BD0A0000}"/>
    <cellStyle name="Header2 5 7 4" xfId="5131" xr:uid="{00000000-0005-0000-0000-0000BE0A0000}"/>
    <cellStyle name="Header2 5 7 4 2" xfId="11042" xr:uid="{00000000-0005-0000-0000-0000BF0A0000}"/>
    <cellStyle name="Header2 5 7 4 3" xfId="9098" xr:uid="{00000000-0005-0000-0000-0000C00A0000}"/>
    <cellStyle name="Header2 5 7 4 4" xfId="10172" xr:uid="{00000000-0005-0000-0000-0000C10A0000}"/>
    <cellStyle name="Header2 5 7 4 5" xfId="15156" xr:uid="{00000000-0005-0000-0000-0000C20A0000}"/>
    <cellStyle name="Header2 5 7 5" xfId="8361" xr:uid="{00000000-0005-0000-0000-0000C30A0000}"/>
    <cellStyle name="Header2 5 7 6" xfId="10439" xr:uid="{00000000-0005-0000-0000-0000C40A0000}"/>
    <cellStyle name="Header2 5 7 7" xfId="8134" xr:uid="{00000000-0005-0000-0000-0000C50A0000}"/>
    <cellStyle name="Header2 5 8" xfId="1451" xr:uid="{00000000-0005-0000-0000-0000C60A0000}"/>
    <cellStyle name="Header2 5 8 2" xfId="2742" xr:uid="{00000000-0005-0000-0000-0000C70A0000}"/>
    <cellStyle name="Header2 5 8 2 2" xfId="5883" xr:uid="{00000000-0005-0000-0000-0000C80A0000}"/>
    <cellStyle name="Header2 5 8 2 2 2" xfId="13716" xr:uid="{00000000-0005-0000-0000-0000C90A0000}"/>
    <cellStyle name="Header2 5 8 3" xfId="2207" xr:uid="{00000000-0005-0000-0000-0000CA0A0000}"/>
    <cellStyle name="Header2 5 8 3 2" xfId="5443" xr:uid="{00000000-0005-0000-0000-0000CB0A0000}"/>
    <cellStyle name="Header2 5 8 3 2 2" xfId="11312" xr:uid="{00000000-0005-0000-0000-0000CC0A0000}"/>
    <cellStyle name="Header2 5 8 3 2 3" xfId="10146" xr:uid="{00000000-0005-0000-0000-0000CD0A0000}"/>
    <cellStyle name="Header2 5 8 3 2 4" xfId="11530" xr:uid="{00000000-0005-0000-0000-0000CE0A0000}"/>
    <cellStyle name="Header2 5 8 3 2 5" xfId="15276" xr:uid="{00000000-0005-0000-0000-0000CF0A0000}"/>
    <cellStyle name="Header2 5 8 3 3" xfId="8738" xr:uid="{00000000-0005-0000-0000-0000D00A0000}"/>
    <cellStyle name="Header2 5 8 3 4" xfId="11601" xr:uid="{00000000-0005-0000-0000-0000D10A0000}"/>
    <cellStyle name="Header2 5 8 3 5" xfId="10710" xr:uid="{00000000-0005-0000-0000-0000D20A0000}"/>
    <cellStyle name="Header2 5 8 4" xfId="5031" xr:uid="{00000000-0005-0000-0000-0000D30A0000}"/>
    <cellStyle name="Header2 5 8 4 2" xfId="10942" xr:uid="{00000000-0005-0000-0000-0000D40A0000}"/>
    <cellStyle name="Header2 5 8 4 3" xfId="9363" xr:uid="{00000000-0005-0000-0000-0000D50A0000}"/>
    <cellStyle name="Header2 5 8 4 4" xfId="11707" xr:uid="{00000000-0005-0000-0000-0000D60A0000}"/>
    <cellStyle name="Header2 5 8 4 5" xfId="15057" xr:uid="{00000000-0005-0000-0000-0000D70A0000}"/>
    <cellStyle name="Header2 5 8 5" xfId="8110" xr:uid="{00000000-0005-0000-0000-0000D80A0000}"/>
    <cellStyle name="Header2 5 8 6" xfId="11537" xr:uid="{00000000-0005-0000-0000-0000D90A0000}"/>
    <cellStyle name="Header2 5 8 7" xfId="8301" xr:uid="{00000000-0005-0000-0000-0000DA0A0000}"/>
    <cellStyle name="Header2 5 9" xfId="1397" xr:uid="{00000000-0005-0000-0000-0000DB0A0000}"/>
    <cellStyle name="Header2 5 9 2" xfId="2688" xr:uid="{00000000-0005-0000-0000-0000DC0A0000}"/>
    <cellStyle name="Header2 5 9 2 2" xfId="5829" xr:uid="{00000000-0005-0000-0000-0000DD0A0000}"/>
    <cellStyle name="Header2 5 9 2 2 2" xfId="13671" xr:uid="{00000000-0005-0000-0000-0000DE0A0000}"/>
    <cellStyle name="Header2 5 9 3" xfId="3846" xr:uid="{00000000-0005-0000-0000-0000DF0A0000}"/>
    <cellStyle name="Header2 5 9 3 2" xfId="6403" xr:uid="{00000000-0005-0000-0000-0000E00A0000}"/>
    <cellStyle name="Header2 5 9 3 2 2" xfId="12051" xr:uid="{00000000-0005-0000-0000-0000E10A0000}"/>
    <cellStyle name="Header2 5 9 3 2 3" xfId="13134" xr:uid="{00000000-0005-0000-0000-0000E20A0000}"/>
    <cellStyle name="Header2 5 9 3 2 4" xfId="14170" xr:uid="{00000000-0005-0000-0000-0000E30A0000}"/>
    <cellStyle name="Header2 5 9 3 2 5" xfId="15326" xr:uid="{00000000-0005-0000-0000-0000E40A0000}"/>
    <cellStyle name="Header2 5 9 3 3" xfId="9970" xr:uid="{00000000-0005-0000-0000-0000E50A0000}"/>
    <cellStyle name="Header2 5 9 3 4" xfId="11136" xr:uid="{00000000-0005-0000-0000-0000E60A0000}"/>
    <cellStyle name="Header2 5 9 3 5" xfId="14758" xr:uid="{00000000-0005-0000-0000-0000E70A0000}"/>
    <cellStyle name="Header2 5 9 4" xfId="5007" xr:uid="{00000000-0005-0000-0000-0000E80A0000}"/>
    <cellStyle name="Header2 5 9 4 2" xfId="10918" xr:uid="{00000000-0005-0000-0000-0000E90A0000}"/>
    <cellStyle name="Header2 5 9 4 3" xfId="9362" xr:uid="{00000000-0005-0000-0000-0000EA0A0000}"/>
    <cellStyle name="Header2 5 9 4 4" xfId="13397" xr:uid="{00000000-0005-0000-0000-0000EB0A0000}"/>
    <cellStyle name="Header2 5 9 4 5" xfId="15033" xr:uid="{00000000-0005-0000-0000-0000EC0A0000}"/>
    <cellStyle name="Header2 5 9 5" xfId="8066" xr:uid="{00000000-0005-0000-0000-0000ED0A0000}"/>
    <cellStyle name="Header2 5 9 6" xfId="9415" xr:uid="{00000000-0005-0000-0000-0000EE0A0000}"/>
    <cellStyle name="Header2 5 9 7" xfId="12024" xr:uid="{00000000-0005-0000-0000-0000EF0A0000}"/>
    <cellStyle name="Header2 6" xfId="840" xr:uid="{00000000-0005-0000-0000-0000F00A0000}"/>
    <cellStyle name="Header2 6 10" xfId="3263" xr:uid="{00000000-0005-0000-0000-0000F10A0000}"/>
    <cellStyle name="Header2 6 10 2" xfId="4298" xr:uid="{00000000-0005-0000-0000-0000F20A0000}"/>
    <cellStyle name="Header2 6 10 2 2" xfId="6702" xr:uid="{00000000-0005-0000-0000-0000F30A0000}"/>
    <cellStyle name="Header2 6 10 2 2 2" xfId="14447" xr:uid="{00000000-0005-0000-0000-0000F40A0000}"/>
    <cellStyle name="Header2 6 10 3" xfId="3677" xr:uid="{00000000-0005-0000-0000-0000F50A0000}"/>
    <cellStyle name="Header2 6 10 3 2" xfId="6320" xr:uid="{00000000-0005-0000-0000-0000F60A0000}"/>
    <cellStyle name="Header2 6 10 3 2 2" xfId="11980" xr:uid="{00000000-0005-0000-0000-0000F70A0000}"/>
    <cellStyle name="Header2 6 10 3 2 3" xfId="13074" xr:uid="{00000000-0005-0000-0000-0000F80A0000}"/>
    <cellStyle name="Header2 6 10 3 2 4" xfId="14089" xr:uid="{00000000-0005-0000-0000-0000F90A0000}"/>
    <cellStyle name="Header2 6 10 3 2 5" xfId="15307" xr:uid="{00000000-0005-0000-0000-0000FA0A0000}"/>
    <cellStyle name="Header2 6 10 3 3" xfId="9842" xr:uid="{00000000-0005-0000-0000-0000FB0A0000}"/>
    <cellStyle name="Header2 6 10 3 4" xfId="9823" xr:uid="{00000000-0005-0000-0000-0000FC0A0000}"/>
    <cellStyle name="Header2 6 10 3 5" xfId="14739" xr:uid="{00000000-0005-0000-0000-0000FD0A0000}"/>
    <cellStyle name="Header2 6 10 4" xfId="6213" xr:uid="{00000000-0005-0000-0000-0000FE0A0000}"/>
    <cellStyle name="Header2 6 10 4 2" xfId="13982" xr:uid="{00000000-0005-0000-0000-0000FF0A0000}"/>
    <cellStyle name="Header2 6 11" xfId="2251" xr:uid="{00000000-0005-0000-0000-0000000B0000}"/>
    <cellStyle name="Header2 6 11 2" xfId="5464" xr:uid="{00000000-0005-0000-0000-0000010B0000}"/>
    <cellStyle name="Header2 6 11 2 2" xfId="10116" xr:uid="{00000000-0005-0000-0000-0000020B0000}"/>
    <cellStyle name="Header2 6 12" xfId="4794" xr:uid="{00000000-0005-0000-0000-0000030B0000}"/>
    <cellStyle name="Header2 6 12 2" xfId="6959" xr:uid="{00000000-0005-0000-0000-0000040B0000}"/>
    <cellStyle name="Header2 6 12 2 2" xfId="12530" xr:uid="{00000000-0005-0000-0000-0000050B0000}"/>
    <cellStyle name="Header2 6 12 2 3" xfId="13527" xr:uid="{00000000-0005-0000-0000-0000060B0000}"/>
    <cellStyle name="Header2 6 12 2 4" xfId="14670" xr:uid="{00000000-0005-0000-0000-0000070B0000}"/>
    <cellStyle name="Header2 6 12 2 5" xfId="15488" xr:uid="{00000000-0005-0000-0000-0000080B0000}"/>
    <cellStyle name="Header2 6 12 3" xfId="10728" xr:uid="{00000000-0005-0000-0000-0000090B0000}"/>
    <cellStyle name="Header2 6 12 4" xfId="11949" xr:uid="{00000000-0005-0000-0000-00000A0B0000}"/>
    <cellStyle name="Header2 6 12 5" xfId="14920" xr:uid="{00000000-0005-0000-0000-00000B0B0000}"/>
    <cellStyle name="Header2 6 13" xfId="4949" xr:uid="{00000000-0005-0000-0000-00000C0B0000}"/>
    <cellStyle name="Header2 6 13 2" xfId="10860" xr:uid="{00000000-0005-0000-0000-00000D0B0000}"/>
    <cellStyle name="Header2 6 13 3" xfId="7916" xr:uid="{00000000-0005-0000-0000-00000E0B0000}"/>
    <cellStyle name="Header2 6 13 4" xfId="8480" xr:uid="{00000000-0005-0000-0000-00000F0B0000}"/>
    <cellStyle name="Header2 6 13 5" xfId="14977" xr:uid="{00000000-0005-0000-0000-0000100B0000}"/>
    <cellStyle name="Header2 6 14" xfId="7641" xr:uid="{00000000-0005-0000-0000-0000110B0000}"/>
    <cellStyle name="Header2 6 15" xfId="9204" xr:uid="{00000000-0005-0000-0000-0000120B0000}"/>
    <cellStyle name="Header2 6 16" xfId="9042" xr:uid="{00000000-0005-0000-0000-0000130B0000}"/>
    <cellStyle name="Header2 6 17" xfId="8880" xr:uid="{00000000-0005-0000-0000-0000140B0000}"/>
    <cellStyle name="Header2 6 2" xfId="1215" xr:uid="{00000000-0005-0000-0000-0000150B0000}"/>
    <cellStyle name="Header2 6 2 2" xfId="3397" xr:uid="{00000000-0005-0000-0000-0000160B0000}"/>
    <cellStyle name="Header2 6 2 2 2" xfId="12005" xr:uid="{00000000-0005-0000-0000-0000170B0000}"/>
    <cellStyle name="Header2 6 2 3" xfId="2508" xr:uid="{00000000-0005-0000-0000-0000180B0000}"/>
    <cellStyle name="Header2 6 2 3 2" xfId="7075" xr:uid="{00000000-0005-0000-0000-0000190B0000}"/>
    <cellStyle name="Header2 6 2 4" xfId="11845" xr:uid="{00000000-0005-0000-0000-00001A0B0000}"/>
    <cellStyle name="Header2 6 3" xfId="1497" xr:uid="{00000000-0005-0000-0000-00001B0B0000}"/>
    <cellStyle name="Header2 6 3 2" xfId="3476" xr:uid="{00000000-0005-0000-0000-00001C0B0000}"/>
    <cellStyle name="Header2 6 3 2 2" xfId="9848" xr:uid="{00000000-0005-0000-0000-00001D0B0000}"/>
    <cellStyle name="Header2 6 3 3" xfId="2788" xr:uid="{00000000-0005-0000-0000-00001E0B0000}"/>
    <cellStyle name="Header2 6 3 3 2" xfId="5919" xr:uid="{00000000-0005-0000-0000-00001F0B0000}"/>
    <cellStyle name="Header2 6 3 3 2 2" xfId="13736" xr:uid="{00000000-0005-0000-0000-0000200B0000}"/>
    <cellStyle name="Header2 6 3 4" xfId="4701" xr:uid="{00000000-0005-0000-0000-0000210B0000}"/>
    <cellStyle name="Header2 6 3 4 2" xfId="6906" xr:uid="{00000000-0005-0000-0000-0000220B0000}"/>
    <cellStyle name="Header2 6 3 4 2 2" xfId="12477" xr:uid="{00000000-0005-0000-0000-0000230B0000}"/>
    <cellStyle name="Header2 6 3 4 2 3" xfId="13474" xr:uid="{00000000-0005-0000-0000-0000240B0000}"/>
    <cellStyle name="Header2 6 3 4 2 4" xfId="14617" xr:uid="{00000000-0005-0000-0000-0000250B0000}"/>
    <cellStyle name="Header2 6 3 4 2 5" xfId="15435" xr:uid="{00000000-0005-0000-0000-0000260B0000}"/>
    <cellStyle name="Header2 6 3 4 3" xfId="10645" xr:uid="{00000000-0005-0000-0000-0000270B0000}"/>
    <cellStyle name="Header2 6 3 4 4" xfId="7443" xr:uid="{00000000-0005-0000-0000-0000280B0000}"/>
    <cellStyle name="Header2 6 3 4 5" xfId="14867" xr:uid="{00000000-0005-0000-0000-0000290B0000}"/>
    <cellStyle name="Header2 6 3 5" xfId="5051" xr:uid="{00000000-0005-0000-0000-00002A0B0000}"/>
    <cellStyle name="Header2 6 3 5 2" xfId="10962" xr:uid="{00000000-0005-0000-0000-00002B0B0000}"/>
    <cellStyle name="Header2 6 3 5 3" xfId="12294" xr:uid="{00000000-0005-0000-0000-00002C0B0000}"/>
    <cellStyle name="Header2 6 3 5 4" xfId="8080" xr:uid="{00000000-0005-0000-0000-00002D0B0000}"/>
    <cellStyle name="Header2 6 3 5 5" xfId="15077" xr:uid="{00000000-0005-0000-0000-00002E0B0000}"/>
    <cellStyle name="Header2 6 3 6" xfId="8150" xr:uid="{00000000-0005-0000-0000-00002F0B0000}"/>
    <cellStyle name="Header2 6 3 7" xfId="9471" xr:uid="{00000000-0005-0000-0000-0000300B0000}"/>
    <cellStyle name="Header2 6 4" xfId="1481" xr:uid="{00000000-0005-0000-0000-0000310B0000}"/>
    <cellStyle name="Header2 6 4 2" xfId="2772" xr:uid="{00000000-0005-0000-0000-0000320B0000}"/>
    <cellStyle name="Header2 6 4 2 2" xfId="12062" xr:uid="{00000000-0005-0000-0000-0000330B0000}"/>
    <cellStyle name="Header2 6 5" xfId="1518" xr:uid="{00000000-0005-0000-0000-0000340B0000}"/>
    <cellStyle name="Header2 6 5 2" xfId="2809" xr:uid="{00000000-0005-0000-0000-0000350B0000}"/>
    <cellStyle name="Header2 6 5 2 2" xfId="5940" xr:uid="{00000000-0005-0000-0000-0000360B0000}"/>
    <cellStyle name="Header2 6 5 2 2 2" xfId="13754" xr:uid="{00000000-0005-0000-0000-0000370B0000}"/>
    <cellStyle name="Header2 6 5 3" xfId="4727" xr:uid="{00000000-0005-0000-0000-0000380B0000}"/>
    <cellStyle name="Header2 6 5 3 2" xfId="6919" xr:uid="{00000000-0005-0000-0000-0000390B0000}"/>
    <cellStyle name="Header2 6 5 3 2 2" xfId="12490" xr:uid="{00000000-0005-0000-0000-00003A0B0000}"/>
    <cellStyle name="Header2 6 5 3 2 3" xfId="13487" xr:uid="{00000000-0005-0000-0000-00003B0B0000}"/>
    <cellStyle name="Header2 6 5 3 2 4" xfId="14630" xr:uid="{00000000-0005-0000-0000-00003C0B0000}"/>
    <cellStyle name="Header2 6 5 3 2 5" xfId="15448" xr:uid="{00000000-0005-0000-0000-00003D0B0000}"/>
    <cellStyle name="Header2 6 5 3 3" xfId="10667" xr:uid="{00000000-0005-0000-0000-00003E0B0000}"/>
    <cellStyle name="Header2 6 5 3 4" xfId="11987" xr:uid="{00000000-0005-0000-0000-00003F0B0000}"/>
    <cellStyle name="Header2 6 5 3 5" xfId="14880" xr:uid="{00000000-0005-0000-0000-0000400B0000}"/>
    <cellStyle name="Header2 6 5 4" xfId="5067" xr:uid="{00000000-0005-0000-0000-0000410B0000}"/>
    <cellStyle name="Header2 6 5 4 2" xfId="10978" xr:uid="{00000000-0005-0000-0000-0000420B0000}"/>
    <cellStyle name="Header2 6 5 4 3" xfId="9165" xr:uid="{00000000-0005-0000-0000-0000430B0000}"/>
    <cellStyle name="Header2 6 5 4 4" xfId="8824" xr:uid="{00000000-0005-0000-0000-0000440B0000}"/>
    <cellStyle name="Header2 6 5 4 5" xfId="15093" xr:uid="{00000000-0005-0000-0000-0000450B0000}"/>
    <cellStyle name="Header2 6 5 5" xfId="8170" xr:uid="{00000000-0005-0000-0000-0000460B0000}"/>
    <cellStyle name="Header2 6 5 6" xfId="8071" xr:uid="{00000000-0005-0000-0000-0000470B0000}"/>
    <cellStyle name="Header2 6 5 7" xfId="10168" xr:uid="{00000000-0005-0000-0000-0000480B0000}"/>
    <cellStyle name="Header2 6 6" xfId="1423" xr:uid="{00000000-0005-0000-0000-0000490B0000}"/>
    <cellStyle name="Header2 6 6 2" xfId="2714" xr:uid="{00000000-0005-0000-0000-00004A0B0000}"/>
    <cellStyle name="Header2 6 6 2 2" xfId="5855" xr:uid="{00000000-0005-0000-0000-00004B0B0000}"/>
    <cellStyle name="Header2 6 6 2 2 2" xfId="13689" xr:uid="{00000000-0005-0000-0000-00004C0B0000}"/>
    <cellStyle name="Header2 6 6 3" xfId="1905" xr:uid="{00000000-0005-0000-0000-00004D0B0000}"/>
    <cellStyle name="Header2 6 6 3 2" xfId="5240" xr:uid="{00000000-0005-0000-0000-00004E0B0000}"/>
    <cellStyle name="Header2 6 6 3 2 2" xfId="11149" xr:uid="{00000000-0005-0000-0000-00004F0B0000}"/>
    <cellStyle name="Header2 6 6 3 2 3" xfId="7093" xr:uid="{00000000-0005-0000-0000-0000500B0000}"/>
    <cellStyle name="Header2 6 6 3 2 4" xfId="12209" xr:uid="{00000000-0005-0000-0000-0000510B0000}"/>
    <cellStyle name="Header2 6 6 3 2 5" xfId="15246" xr:uid="{00000000-0005-0000-0000-0000520B0000}"/>
    <cellStyle name="Header2 6 6 3 3" xfId="8511" xr:uid="{00000000-0005-0000-0000-0000530B0000}"/>
    <cellStyle name="Header2 6 6 3 4" xfId="12180" xr:uid="{00000000-0005-0000-0000-0000540B0000}"/>
    <cellStyle name="Header2 6 6 3 5" xfId="7508" xr:uid="{00000000-0005-0000-0000-0000550B0000}"/>
    <cellStyle name="Header2 6 6 4" xfId="5022" xr:uid="{00000000-0005-0000-0000-0000560B0000}"/>
    <cellStyle name="Header2 6 6 4 2" xfId="10933" xr:uid="{00000000-0005-0000-0000-0000570B0000}"/>
    <cellStyle name="Header2 6 6 4 3" xfId="9630" xr:uid="{00000000-0005-0000-0000-0000580B0000}"/>
    <cellStyle name="Header2 6 6 4 4" xfId="11474" xr:uid="{00000000-0005-0000-0000-0000590B0000}"/>
    <cellStyle name="Header2 6 6 4 5" xfId="15048" xr:uid="{00000000-0005-0000-0000-00005A0B0000}"/>
    <cellStyle name="Header2 6 6 5" xfId="8088" xr:uid="{00000000-0005-0000-0000-00005B0B0000}"/>
    <cellStyle name="Header2 6 6 6" xfId="7847" xr:uid="{00000000-0005-0000-0000-00005C0B0000}"/>
    <cellStyle name="Header2 6 6 7" xfId="12382" xr:uid="{00000000-0005-0000-0000-00005D0B0000}"/>
    <cellStyle name="Header2 6 7" xfId="1738" xr:uid="{00000000-0005-0000-0000-00005E0B0000}"/>
    <cellStyle name="Header2 6 7 2" xfId="3019" xr:uid="{00000000-0005-0000-0000-00005F0B0000}"/>
    <cellStyle name="Header2 6 7 2 2" xfId="6124" xr:uid="{00000000-0005-0000-0000-0000600B0000}"/>
    <cellStyle name="Header2 6 7 2 2 2" xfId="13898" xr:uid="{00000000-0005-0000-0000-0000610B0000}"/>
    <cellStyle name="Header2 6 7 3" xfId="4562" xr:uid="{00000000-0005-0000-0000-0000620B0000}"/>
    <cellStyle name="Header2 6 7 3 2" xfId="6852" xr:uid="{00000000-0005-0000-0000-0000630B0000}"/>
    <cellStyle name="Header2 6 7 3 2 2" xfId="12423" xr:uid="{00000000-0005-0000-0000-0000640B0000}"/>
    <cellStyle name="Header2 6 7 3 2 3" xfId="13420" xr:uid="{00000000-0005-0000-0000-0000650B0000}"/>
    <cellStyle name="Header2 6 7 3 2 4" xfId="14563" xr:uid="{00000000-0005-0000-0000-0000660B0000}"/>
    <cellStyle name="Header2 6 7 3 2 5" xfId="15381" xr:uid="{00000000-0005-0000-0000-0000670B0000}"/>
    <cellStyle name="Header2 6 7 3 3" xfId="10531" xr:uid="{00000000-0005-0000-0000-0000680B0000}"/>
    <cellStyle name="Header2 6 7 3 4" xfId="10470" xr:uid="{00000000-0005-0000-0000-0000690B0000}"/>
    <cellStyle name="Header2 6 7 3 5" xfId="14813" xr:uid="{00000000-0005-0000-0000-00006A0B0000}"/>
    <cellStyle name="Header2 6 7 4" xfId="5130" xr:uid="{00000000-0005-0000-0000-00006B0B0000}"/>
    <cellStyle name="Header2 6 7 4 2" xfId="11041" xr:uid="{00000000-0005-0000-0000-00006C0B0000}"/>
    <cellStyle name="Header2 6 7 4 3" xfId="11595" xr:uid="{00000000-0005-0000-0000-00006D0B0000}"/>
    <cellStyle name="Header2 6 7 4 4" xfId="9921" xr:uid="{00000000-0005-0000-0000-00006E0B0000}"/>
    <cellStyle name="Header2 6 7 4 5" xfId="15155" xr:uid="{00000000-0005-0000-0000-00006F0B0000}"/>
    <cellStyle name="Header2 6 7 5" xfId="8360" xr:uid="{00000000-0005-0000-0000-0000700B0000}"/>
    <cellStyle name="Header2 6 7 6" xfId="13400" xr:uid="{00000000-0005-0000-0000-0000710B0000}"/>
    <cellStyle name="Header2 6 7 7" xfId="9413" xr:uid="{00000000-0005-0000-0000-0000720B0000}"/>
    <cellStyle name="Header2 6 8" xfId="1450" xr:uid="{00000000-0005-0000-0000-0000730B0000}"/>
    <cellStyle name="Header2 6 8 2" xfId="2741" xr:uid="{00000000-0005-0000-0000-0000740B0000}"/>
    <cellStyle name="Header2 6 8 2 2" xfId="5882" xr:uid="{00000000-0005-0000-0000-0000750B0000}"/>
    <cellStyle name="Header2 6 8 2 2 2" xfId="13715" xr:uid="{00000000-0005-0000-0000-0000760B0000}"/>
    <cellStyle name="Header2 6 8 3" xfId="3731" xr:uid="{00000000-0005-0000-0000-0000770B0000}"/>
    <cellStyle name="Header2 6 8 3 2" xfId="6349" xr:uid="{00000000-0005-0000-0000-0000780B0000}"/>
    <cellStyle name="Header2 6 8 3 2 2" xfId="12002" xr:uid="{00000000-0005-0000-0000-0000790B0000}"/>
    <cellStyle name="Header2 6 8 3 2 3" xfId="13096" xr:uid="{00000000-0005-0000-0000-00007A0B0000}"/>
    <cellStyle name="Header2 6 8 3 2 4" xfId="14117" xr:uid="{00000000-0005-0000-0000-00007B0B0000}"/>
    <cellStyle name="Header2 6 8 3 2 5" xfId="15313" xr:uid="{00000000-0005-0000-0000-00007C0B0000}"/>
    <cellStyle name="Header2 6 8 3 3" xfId="9882" xr:uid="{00000000-0005-0000-0000-00007D0B0000}"/>
    <cellStyle name="Header2 6 8 3 4" xfId="7752" xr:uid="{00000000-0005-0000-0000-00007E0B0000}"/>
    <cellStyle name="Header2 6 8 3 5" xfId="14745" xr:uid="{00000000-0005-0000-0000-00007F0B0000}"/>
    <cellStyle name="Header2 6 8 4" xfId="5030" xr:uid="{00000000-0005-0000-0000-0000800B0000}"/>
    <cellStyle name="Header2 6 8 4 2" xfId="10941" xr:uid="{00000000-0005-0000-0000-0000810B0000}"/>
    <cellStyle name="Header2 6 8 4 3" xfId="11852" xr:uid="{00000000-0005-0000-0000-0000820B0000}"/>
    <cellStyle name="Header2 6 8 4 4" xfId="12015" xr:uid="{00000000-0005-0000-0000-0000830B0000}"/>
    <cellStyle name="Header2 6 8 4 5" xfId="15056" xr:uid="{00000000-0005-0000-0000-0000840B0000}"/>
    <cellStyle name="Header2 6 8 5" xfId="8109" xr:uid="{00000000-0005-0000-0000-0000850B0000}"/>
    <cellStyle name="Header2 6 8 6" xfId="10565" xr:uid="{00000000-0005-0000-0000-0000860B0000}"/>
    <cellStyle name="Header2 6 8 7" xfId="7337" xr:uid="{00000000-0005-0000-0000-0000870B0000}"/>
    <cellStyle name="Header2 6 9" xfId="1432" xr:uid="{00000000-0005-0000-0000-0000880B0000}"/>
    <cellStyle name="Header2 6 9 2" xfId="2723" xr:uid="{00000000-0005-0000-0000-0000890B0000}"/>
    <cellStyle name="Header2 6 9 2 2" xfId="5864" xr:uid="{00000000-0005-0000-0000-00008A0B0000}"/>
    <cellStyle name="Header2 6 9 2 2 2" xfId="13697" xr:uid="{00000000-0005-0000-0000-00008B0B0000}"/>
    <cellStyle name="Header2 6 9 3" xfId="4817" xr:uid="{00000000-0005-0000-0000-00008C0B0000}"/>
    <cellStyle name="Header2 6 9 3 2" xfId="6965" xr:uid="{00000000-0005-0000-0000-00008D0B0000}"/>
    <cellStyle name="Header2 6 9 3 2 2" xfId="12536" xr:uid="{00000000-0005-0000-0000-00008E0B0000}"/>
    <cellStyle name="Header2 6 9 3 2 3" xfId="13533" xr:uid="{00000000-0005-0000-0000-00008F0B0000}"/>
    <cellStyle name="Header2 6 9 3 2 4" xfId="14676" xr:uid="{00000000-0005-0000-0000-0000900B0000}"/>
    <cellStyle name="Header2 6 9 3 2 5" xfId="15494" xr:uid="{00000000-0005-0000-0000-0000910B0000}"/>
    <cellStyle name="Header2 6 9 3 3" xfId="10747" xr:uid="{00000000-0005-0000-0000-0000920B0000}"/>
    <cellStyle name="Header2 6 9 3 4" xfId="9339" xr:uid="{00000000-0005-0000-0000-0000930B0000}"/>
    <cellStyle name="Header2 6 9 3 5" xfId="14926" xr:uid="{00000000-0005-0000-0000-0000940B0000}"/>
    <cellStyle name="Header2 6 9 4" xfId="5027" xr:uid="{00000000-0005-0000-0000-0000950B0000}"/>
    <cellStyle name="Header2 6 9 4 2" xfId="10938" xr:uid="{00000000-0005-0000-0000-0000960B0000}"/>
    <cellStyle name="Header2 6 9 4 3" xfId="12295" xr:uid="{00000000-0005-0000-0000-0000970B0000}"/>
    <cellStyle name="Header2 6 9 4 4" xfId="12795" xr:uid="{00000000-0005-0000-0000-0000980B0000}"/>
    <cellStyle name="Header2 6 9 4 5" xfId="15053" xr:uid="{00000000-0005-0000-0000-0000990B0000}"/>
    <cellStyle name="Header2 6 9 5" xfId="8097" xr:uid="{00000000-0005-0000-0000-00009A0B0000}"/>
    <cellStyle name="Header2 6 9 6" xfId="9997" xr:uid="{00000000-0005-0000-0000-00009B0B0000}"/>
    <cellStyle name="Header2 6 9 7" xfId="8840" xr:uid="{00000000-0005-0000-0000-00009C0B0000}"/>
    <cellStyle name="Header2 7" xfId="841" xr:uid="{00000000-0005-0000-0000-00009D0B0000}"/>
    <cellStyle name="Header2 7 10" xfId="3264" xr:uid="{00000000-0005-0000-0000-00009E0B0000}"/>
    <cellStyle name="Header2 7 10 2" xfId="4299" xr:uid="{00000000-0005-0000-0000-00009F0B0000}"/>
    <cellStyle name="Header2 7 10 2 2" xfId="6703" xr:uid="{00000000-0005-0000-0000-0000A00B0000}"/>
    <cellStyle name="Header2 7 10 2 2 2" xfId="14448" xr:uid="{00000000-0005-0000-0000-0000A10B0000}"/>
    <cellStyle name="Header2 7 10 3" xfId="1821" xr:uid="{00000000-0005-0000-0000-0000A20B0000}"/>
    <cellStyle name="Header2 7 10 3 2" xfId="5204" xr:uid="{00000000-0005-0000-0000-0000A30B0000}"/>
    <cellStyle name="Header2 7 10 3 2 2" xfId="11115" xr:uid="{00000000-0005-0000-0000-0000A40B0000}"/>
    <cellStyle name="Header2 7 10 3 2 3" xfId="7612" xr:uid="{00000000-0005-0000-0000-0000A50B0000}"/>
    <cellStyle name="Header2 7 10 3 2 4" xfId="7666" xr:uid="{00000000-0005-0000-0000-0000A60B0000}"/>
    <cellStyle name="Header2 7 10 3 2 5" xfId="15228" xr:uid="{00000000-0005-0000-0000-0000A70B0000}"/>
    <cellStyle name="Header2 7 10 3 3" xfId="8438" xr:uid="{00000000-0005-0000-0000-0000A80B0000}"/>
    <cellStyle name="Header2 7 10 3 4" xfId="7138" xr:uid="{00000000-0005-0000-0000-0000A90B0000}"/>
    <cellStyle name="Header2 7 10 3 5" xfId="11178" xr:uid="{00000000-0005-0000-0000-0000AA0B0000}"/>
    <cellStyle name="Header2 7 10 4" xfId="6214" xr:uid="{00000000-0005-0000-0000-0000AB0B0000}"/>
    <cellStyle name="Header2 7 10 4 2" xfId="13983" xr:uid="{00000000-0005-0000-0000-0000AC0B0000}"/>
    <cellStyle name="Header2 7 11" xfId="2252" xr:uid="{00000000-0005-0000-0000-0000AD0B0000}"/>
    <cellStyle name="Header2 7 11 2" xfId="5465" xr:uid="{00000000-0005-0000-0000-0000AE0B0000}"/>
    <cellStyle name="Header2 7 11 2 2" xfId="12139" xr:uid="{00000000-0005-0000-0000-0000AF0B0000}"/>
    <cellStyle name="Header2 7 12" xfId="2399" xr:uid="{00000000-0005-0000-0000-0000B00B0000}"/>
    <cellStyle name="Header2 7 12 2" xfId="5566" xr:uid="{00000000-0005-0000-0000-0000B10B0000}"/>
    <cellStyle name="Header2 7 12 2 2" xfId="11404" xr:uid="{00000000-0005-0000-0000-0000B20B0000}"/>
    <cellStyle name="Header2 7 12 2 3" xfId="7538" xr:uid="{00000000-0005-0000-0000-0000B30B0000}"/>
    <cellStyle name="Header2 7 12 2 4" xfId="9870" xr:uid="{00000000-0005-0000-0000-0000B40B0000}"/>
    <cellStyle name="Header2 7 12 2 5" xfId="15292" xr:uid="{00000000-0005-0000-0000-0000B50B0000}"/>
    <cellStyle name="Header2 7 12 3" xfId="8887" xr:uid="{00000000-0005-0000-0000-0000B60B0000}"/>
    <cellStyle name="Header2 7 12 4" xfId="8604" xr:uid="{00000000-0005-0000-0000-0000B70B0000}"/>
    <cellStyle name="Header2 7 12 5" xfId="14724" xr:uid="{00000000-0005-0000-0000-0000B80B0000}"/>
    <cellStyle name="Header2 7 13" xfId="4950" xr:uid="{00000000-0005-0000-0000-0000B90B0000}"/>
    <cellStyle name="Header2 7 13 2" xfId="10861" xr:uid="{00000000-0005-0000-0000-0000BA0B0000}"/>
    <cellStyle name="Header2 7 13 3" xfId="11330" xr:uid="{00000000-0005-0000-0000-0000BB0B0000}"/>
    <cellStyle name="Header2 7 13 4" xfId="11256" xr:uid="{00000000-0005-0000-0000-0000BC0B0000}"/>
    <cellStyle name="Header2 7 13 5" xfId="14978" xr:uid="{00000000-0005-0000-0000-0000BD0B0000}"/>
    <cellStyle name="Header2 7 14" xfId="7642" xr:uid="{00000000-0005-0000-0000-0000BE0B0000}"/>
    <cellStyle name="Header2 7 15" xfId="8182" xr:uid="{00000000-0005-0000-0000-0000BF0B0000}"/>
    <cellStyle name="Header2 7 16" xfId="7103" xr:uid="{00000000-0005-0000-0000-0000C00B0000}"/>
    <cellStyle name="Header2 7 17" xfId="7693" xr:uid="{00000000-0005-0000-0000-0000C10B0000}"/>
    <cellStyle name="Header2 7 2" xfId="1216" xr:uid="{00000000-0005-0000-0000-0000C20B0000}"/>
    <cellStyle name="Header2 7 2 2" xfId="3398" xr:uid="{00000000-0005-0000-0000-0000C30B0000}"/>
    <cellStyle name="Header2 7 2 2 2" xfId="8741" xr:uid="{00000000-0005-0000-0000-0000C40B0000}"/>
    <cellStyle name="Header2 7 2 3" xfId="2509" xr:uid="{00000000-0005-0000-0000-0000C50B0000}"/>
    <cellStyle name="Header2 7 2 3 2" xfId="11146" xr:uid="{00000000-0005-0000-0000-0000C60B0000}"/>
    <cellStyle name="Header2 7 2 4" xfId="11179" xr:uid="{00000000-0005-0000-0000-0000C70B0000}"/>
    <cellStyle name="Header2 7 3" xfId="1498" xr:uid="{00000000-0005-0000-0000-0000C80B0000}"/>
    <cellStyle name="Header2 7 3 2" xfId="3477" xr:uid="{00000000-0005-0000-0000-0000C90B0000}"/>
    <cellStyle name="Header2 7 3 2 2" xfId="11952" xr:uid="{00000000-0005-0000-0000-0000CA0B0000}"/>
    <cellStyle name="Header2 7 3 3" xfId="2789" xr:uid="{00000000-0005-0000-0000-0000CB0B0000}"/>
    <cellStyle name="Header2 7 3 3 2" xfId="5920" xr:uid="{00000000-0005-0000-0000-0000CC0B0000}"/>
    <cellStyle name="Header2 7 3 3 2 2" xfId="13737" xr:uid="{00000000-0005-0000-0000-0000CD0B0000}"/>
    <cellStyle name="Header2 7 3 4" xfId="4679" xr:uid="{00000000-0005-0000-0000-0000CE0B0000}"/>
    <cellStyle name="Header2 7 3 4 2" xfId="6899" xr:uid="{00000000-0005-0000-0000-0000CF0B0000}"/>
    <cellStyle name="Header2 7 3 4 2 2" xfId="12470" xr:uid="{00000000-0005-0000-0000-0000D00B0000}"/>
    <cellStyle name="Header2 7 3 4 2 3" xfId="13467" xr:uid="{00000000-0005-0000-0000-0000D10B0000}"/>
    <cellStyle name="Header2 7 3 4 2 4" xfId="14610" xr:uid="{00000000-0005-0000-0000-0000D20B0000}"/>
    <cellStyle name="Header2 7 3 4 2 5" xfId="15428" xr:uid="{00000000-0005-0000-0000-0000D30B0000}"/>
    <cellStyle name="Header2 7 3 4 3" xfId="10627" xr:uid="{00000000-0005-0000-0000-0000D40B0000}"/>
    <cellStyle name="Header2 7 3 4 4" xfId="8274" xr:uid="{00000000-0005-0000-0000-0000D50B0000}"/>
    <cellStyle name="Header2 7 3 4 5" xfId="14860" xr:uid="{00000000-0005-0000-0000-0000D60B0000}"/>
    <cellStyle name="Header2 7 3 5" xfId="5052" xr:uid="{00000000-0005-0000-0000-0000D70B0000}"/>
    <cellStyle name="Header2 7 3 5 2" xfId="10963" xr:uid="{00000000-0005-0000-0000-0000D80B0000}"/>
    <cellStyle name="Header2 7 3 5 3" xfId="10322" xr:uid="{00000000-0005-0000-0000-0000D90B0000}"/>
    <cellStyle name="Header2 7 3 5 4" xfId="9389" xr:uid="{00000000-0005-0000-0000-0000DA0B0000}"/>
    <cellStyle name="Header2 7 3 5 5" xfId="15078" xr:uid="{00000000-0005-0000-0000-0000DB0B0000}"/>
    <cellStyle name="Header2 7 3 6" xfId="8151" xr:uid="{00000000-0005-0000-0000-0000DC0B0000}"/>
    <cellStyle name="Header2 7 3 7" xfId="9768" xr:uid="{00000000-0005-0000-0000-0000DD0B0000}"/>
    <cellStyle name="Header2 7 4" xfId="1480" xr:uid="{00000000-0005-0000-0000-0000DE0B0000}"/>
    <cellStyle name="Header2 7 4 2" xfId="2771" xr:uid="{00000000-0005-0000-0000-0000DF0B0000}"/>
    <cellStyle name="Header2 7 4 2 2" xfId="13113" xr:uid="{00000000-0005-0000-0000-0000E00B0000}"/>
    <cellStyle name="Header2 7 5" xfId="1598" xr:uid="{00000000-0005-0000-0000-0000E10B0000}"/>
    <cellStyle name="Header2 7 5 2" xfId="2880" xr:uid="{00000000-0005-0000-0000-0000E20B0000}"/>
    <cellStyle name="Header2 7 5 2 2" xfId="6010" xr:uid="{00000000-0005-0000-0000-0000E30B0000}"/>
    <cellStyle name="Header2 7 5 2 2 2" xfId="13808" xr:uid="{00000000-0005-0000-0000-0000E40B0000}"/>
    <cellStyle name="Header2 7 5 3" xfId="1843" xr:uid="{00000000-0005-0000-0000-0000E50B0000}"/>
    <cellStyle name="Header2 7 5 3 2" xfId="5210" xr:uid="{00000000-0005-0000-0000-0000E60B0000}"/>
    <cellStyle name="Header2 7 5 3 2 2" xfId="11120" xr:uid="{00000000-0005-0000-0000-0000E70B0000}"/>
    <cellStyle name="Header2 7 5 3 2 3" xfId="7606" xr:uid="{00000000-0005-0000-0000-0000E80B0000}"/>
    <cellStyle name="Header2 7 5 3 2 4" xfId="12217" xr:uid="{00000000-0005-0000-0000-0000E90B0000}"/>
    <cellStyle name="Header2 7 5 3 2 5" xfId="15232" xr:uid="{00000000-0005-0000-0000-0000EA0B0000}"/>
    <cellStyle name="Header2 7 5 3 3" xfId="8458" xr:uid="{00000000-0005-0000-0000-0000EB0B0000}"/>
    <cellStyle name="Header2 7 5 3 4" xfId="10616" xr:uid="{00000000-0005-0000-0000-0000EC0B0000}"/>
    <cellStyle name="Header2 7 5 3 5" xfId="9439" xr:uid="{00000000-0005-0000-0000-0000ED0B0000}"/>
    <cellStyle name="Header2 7 5 4" xfId="5080" xr:uid="{00000000-0005-0000-0000-0000EE0B0000}"/>
    <cellStyle name="Header2 7 5 4 2" xfId="10991" xr:uid="{00000000-0005-0000-0000-0000EF0B0000}"/>
    <cellStyle name="Header2 7 5 4 3" xfId="11529" xr:uid="{00000000-0005-0000-0000-0000F00B0000}"/>
    <cellStyle name="Header2 7 5 4 4" xfId="8593" xr:uid="{00000000-0005-0000-0000-0000F10B0000}"/>
    <cellStyle name="Header2 7 5 4 5" xfId="15105" xr:uid="{00000000-0005-0000-0000-0000F20B0000}"/>
    <cellStyle name="Header2 7 5 5" xfId="8235" xr:uid="{00000000-0005-0000-0000-0000F30B0000}"/>
    <cellStyle name="Header2 7 5 6" xfId="7041" xr:uid="{00000000-0005-0000-0000-0000F40B0000}"/>
    <cellStyle name="Header2 7 5 7" xfId="13239" xr:uid="{00000000-0005-0000-0000-0000F50B0000}"/>
    <cellStyle name="Header2 7 6" xfId="1425" xr:uid="{00000000-0005-0000-0000-0000F60B0000}"/>
    <cellStyle name="Header2 7 6 2" xfId="2716" xr:uid="{00000000-0005-0000-0000-0000F70B0000}"/>
    <cellStyle name="Header2 7 6 2 2" xfId="5857" xr:uid="{00000000-0005-0000-0000-0000F80B0000}"/>
    <cellStyle name="Header2 7 6 2 2 2" xfId="13691" xr:uid="{00000000-0005-0000-0000-0000F90B0000}"/>
    <cellStyle name="Header2 7 6 3" xfId="1904" xr:uid="{00000000-0005-0000-0000-0000FA0B0000}"/>
    <cellStyle name="Header2 7 6 3 2" xfId="5239" xr:uid="{00000000-0005-0000-0000-0000FB0B0000}"/>
    <cellStyle name="Header2 7 6 3 2 2" xfId="11148" xr:uid="{00000000-0005-0000-0000-0000FC0B0000}"/>
    <cellStyle name="Header2 7 6 3 2 3" xfId="7094" xr:uid="{00000000-0005-0000-0000-0000FD0B0000}"/>
    <cellStyle name="Header2 7 6 3 2 4" xfId="12850" xr:uid="{00000000-0005-0000-0000-0000FE0B0000}"/>
    <cellStyle name="Header2 7 6 3 2 5" xfId="15245" xr:uid="{00000000-0005-0000-0000-0000FF0B0000}"/>
    <cellStyle name="Header2 7 6 3 3" xfId="8510" xr:uid="{00000000-0005-0000-0000-0000000C0000}"/>
    <cellStyle name="Header2 7 6 3 4" xfId="9229" xr:uid="{00000000-0005-0000-0000-0000010C0000}"/>
    <cellStyle name="Header2 7 6 3 5" xfId="11553" xr:uid="{00000000-0005-0000-0000-0000020C0000}"/>
    <cellStyle name="Header2 7 6 4" xfId="5023" xr:uid="{00000000-0005-0000-0000-0000030C0000}"/>
    <cellStyle name="Header2 7 6 4 2" xfId="10934" xr:uid="{00000000-0005-0000-0000-0000040C0000}"/>
    <cellStyle name="Header2 7 6 4 3" xfId="7914" xr:uid="{00000000-0005-0000-0000-0000050C0000}"/>
    <cellStyle name="Header2 7 6 4 4" xfId="12914" xr:uid="{00000000-0005-0000-0000-0000060C0000}"/>
    <cellStyle name="Header2 7 6 4 5" xfId="15049" xr:uid="{00000000-0005-0000-0000-0000070C0000}"/>
    <cellStyle name="Header2 7 6 5" xfId="8090" xr:uid="{00000000-0005-0000-0000-0000080C0000}"/>
    <cellStyle name="Header2 7 6 6" xfId="7134" xr:uid="{00000000-0005-0000-0000-0000090C0000}"/>
    <cellStyle name="Header2 7 6 7" xfId="13229" xr:uid="{00000000-0005-0000-0000-00000A0C0000}"/>
    <cellStyle name="Header2 7 7" xfId="1737" xr:uid="{00000000-0005-0000-0000-00000B0C0000}"/>
    <cellStyle name="Header2 7 7 2" xfId="3018" xr:uid="{00000000-0005-0000-0000-00000C0C0000}"/>
    <cellStyle name="Header2 7 7 2 2" xfId="6123" xr:uid="{00000000-0005-0000-0000-00000D0C0000}"/>
    <cellStyle name="Header2 7 7 2 2 2" xfId="13897" xr:uid="{00000000-0005-0000-0000-00000E0C0000}"/>
    <cellStyle name="Header2 7 7 3" xfId="2220" xr:uid="{00000000-0005-0000-0000-00000F0C0000}"/>
    <cellStyle name="Header2 7 7 3 2" xfId="5449" xr:uid="{00000000-0005-0000-0000-0000100C0000}"/>
    <cellStyle name="Header2 7 7 3 2 2" xfId="11318" xr:uid="{00000000-0005-0000-0000-0000110C0000}"/>
    <cellStyle name="Header2 7 7 3 2 3" xfId="9139" xr:uid="{00000000-0005-0000-0000-0000120C0000}"/>
    <cellStyle name="Header2 7 7 3 2 4" xfId="7815" xr:uid="{00000000-0005-0000-0000-0000130C0000}"/>
    <cellStyle name="Header2 7 7 3 2 5" xfId="15281" xr:uid="{00000000-0005-0000-0000-0000140C0000}"/>
    <cellStyle name="Header2 7 7 3 3" xfId="8750" xr:uid="{00000000-0005-0000-0000-0000150C0000}"/>
    <cellStyle name="Header2 7 7 3 4" xfId="8545" xr:uid="{00000000-0005-0000-0000-0000160C0000}"/>
    <cellStyle name="Header2 7 7 3 5" xfId="13401" xr:uid="{00000000-0005-0000-0000-0000170C0000}"/>
    <cellStyle name="Header2 7 7 4" xfId="5129" xr:uid="{00000000-0005-0000-0000-0000180C0000}"/>
    <cellStyle name="Header2 7 7 4 2" xfId="11040" xr:uid="{00000000-0005-0000-0000-0000190C0000}"/>
    <cellStyle name="Header2 7 7 4 3" xfId="9185" xr:uid="{00000000-0005-0000-0000-00001A0C0000}"/>
    <cellStyle name="Header2 7 7 4 4" xfId="12971" xr:uid="{00000000-0005-0000-0000-00001B0C0000}"/>
    <cellStyle name="Header2 7 7 4 5" xfId="15154" xr:uid="{00000000-0005-0000-0000-00001C0C0000}"/>
    <cellStyle name="Header2 7 7 5" xfId="8359" xr:uid="{00000000-0005-0000-0000-00001D0C0000}"/>
    <cellStyle name="Header2 7 7 6" xfId="7160" xr:uid="{00000000-0005-0000-0000-00001E0C0000}"/>
    <cellStyle name="Header2 7 7 7" xfId="12845" xr:uid="{00000000-0005-0000-0000-00001F0C0000}"/>
    <cellStyle name="Header2 7 8" xfId="1449" xr:uid="{00000000-0005-0000-0000-0000200C0000}"/>
    <cellStyle name="Header2 7 8 2" xfId="2740" xr:uid="{00000000-0005-0000-0000-0000210C0000}"/>
    <cellStyle name="Header2 7 8 2 2" xfId="5881" xr:uid="{00000000-0005-0000-0000-0000220C0000}"/>
    <cellStyle name="Header2 7 8 2 2 2" xfId="13714" xr:uid="{00000000-0005-0000-0000-0000230C0000}"/>
    <cellStyle name="Header2 7 8 3" xfId="3862" xr:uid="{00000000-0005-0000-0000-0000240C0000}"/>
    <cellStyle name="Header2 7 8 3 2" xfId="6419" xr:uid="{00000000-0005-0000-0000-0000250C0000}"/>
    <cellStyle name="Header2 7 8 3 2 2" xfId="12064" xr:uid="{00000000-0005-0000-0000-0000260C0000}"/>
    <cellStyle name="Header2 7 8 3 2 3" xfId="13146" xr:uid="{00000000-0005-0000-0000-0000270C0000}"/>
    <cellStyle name="Header2 7 8 3 2 4" xfId="14186" xr:uid="{00000000-0005-0000-0000-0000280C0000}"/>
    <cellStyle name="Header2 7 8 3 2 5" xfId="15327" xr:uid="{00000000-0005-0000-0000-0000290C0000}"/>
    <cellStyle name="Header2 7 8 3 3" xfId="9982" xr:uid="{00000000-0005-0000-0000-00002A0C0000}"/>
    <cellStyle name="Header2 7 8 3 4" xfId="10302" xr:uid="{00000000-0005-0000-0000-00002B0C0000}"/>
    <cellStyle name="Header2 7 8 3 5" xfId="14759" xr:uid="{00000000-0005-0000-0000-00002C0C0000}"/>
    <cellStyle name="Header2 7 8 4" xfId="5029" xr:uid="{00000000-0005-0000-0000-00002D0C0000}"/>
    <cellStyle name="Header2 7 8 4 2" xfId="10940" xr:uid="{00000000-0005-0000-0000-00002E0C0000}"/>
    <cellStyle name="Header2 7 8 4 3" xfId="9526" xr:uid="{00000000-0005-0000-0000-00002F0C0000}"/>
    <cellStyle name="Header2 7 8 4 4" xfId="11356" xr:uid="{00000000-0005-0000-0000-0000300C0000}"/>
    <cellStyle name="Header2 7 8 4 5" xfId="15055" xr:uid="{00000000-0005-0000-0000-0000310C0000}"/>
    <cellStyle name="Header2 7 8 5" xfId="8108" xr:uid="{00000000-0005-0000-0000-0000320C0000}"/>
    <cellStyle name="Header2 7 8 6" xfId="7893" xr:uid="{00000000-0005-0000-0000-0000330C0000}"/>
    <cellStyle name="Header2 7 8 7" xfId="13115" xr:uid="{00000000-0005-0000-0000-0000340C0000}"/>
    <cellStyle name="Header2 7 9" xfId="1589" xr:uid="{00000000-0005-0000-0000-0000350C0000}"/>
    <cellStyle name="Header2 7 9 2" xfId="2871" xr:uid="{00000000-0005-0000-0000-0000360C0000}"/>
    <cellStyle name="Header2 7 9 2 2" xfId="6001" xr:uid="{00000000-0005-0000-0000-0000370C0000}"/>
    <cellStyle name="Header2 7 9 2 2 2" xfId="13802" xr:uid="{00000000-0005-0000-0000-0000380C0000}"/>
    <cellStyle name="Header2 7 9 3" xfId="4834" xr:uid="{00000000-0005-0000-0000-0000390C0000}"/>
    <cellStyle name="Header2 7 9 3 2" xfId="6974" xr:uid="{00000000-0005-0000-0000-00003A0C0000}"/>
    <cellStyle name="Header2 7 9 3 2 2" xfId="12545" xr:uid="{00000000-0005-0000-0000-00003B0C0000}"/>
    <cellStyle name="Header2 7 9 3 2 3" xfId="13542" xr:uid="{00000000-0005-0000-0000-00003C0C0000}"/>
    <cellStyle name="Header2 7 9 3 2 4" xfId="14685" xr:uid="{00000000-0005-0000-0000-00003D0C0000}"/>
    <cellStyle name="Header2 7 9 3 2 5" xfId="15503" xr:uid="{00000000-0005-0000-0000-00003E0C0000}"/>
    <cellStyle name="Header2 7 9 3 3" xfId="10763" xr:uid="{00000000-0005-0000-0000-00003F0C0000}"/>
    <cellStyle name="Header2 7 9 3 4" xfId="12806" xr:uid="{00000000-0005-0000-0000-0000400C0000}"/>
    <cellStyle name="Header2 7 9 3 5" xfId="14935" xr:uid="{00000000-0005-0000-0000-0000410C0000}"/>
    <cellStyle name="Header2 7 9 4" xfId="5075" xr:uid="{00000000-0005-0000-0000-0000420C0000}"/>
    <cellStyle name="Header2 7 9 4 2" xfId="10986" xr:uid="{00000000-0005-0000-0000-0000430C0000}"/>
    <cellStyle name="Header2 7 9 4 3" xfId="12293" xr:uid="{00000000-0005-0000-0000-0000440C0000}"/>
    <cellStyle name="Header2 7 9 4 4" xfId="10100" xr:uid="{00000000-0005-0000-0000-0000450C0000}"/>
    <cellStyle name="Header2 7 9 4 5" xfId="15100" xr:uid="{00000000-0005-0000-0000-0000460C0000}"/>
    <cellStyle name="Header2 7 9 5" xfId="8227" xr:uid="{00000000-0005-0000-0000-0000470C0000}"/>
    <cellStyle name="Header2 7 9 6" xfId="13296" xr:uid="{00000000-0005-0000-0000-0000480C0000}"/>
    <cellStyle name="Header2 7 9 7" xfId="10332" xr:uid="{00000000-0005-0000-0000-0000490C0000}"/>
    <cellStyle name="Header2 8" xfId="842" xr:uid="{00000000-0005-0000-0000-00004A0C0000}"/>
    <cellStyle name="Header2 8 10" xfId="3265" xr:uid="{00000000-0005-0000-0000-00004B0C0000}"/>
    <cellStyle name="Header2 8 10 2" xfId="4300" xr:uid="{00000000-0005-0000-0000-00004C0C0000}"/>
    <cellStyle name="Header2 8 10 2 2" xfId="6704" xr:uid="{00000000-0005-0000-0000-00004D0C0000}"/>
    <cellStyle name="Header2 8 10 2 2 2" xfId="14449" xr:uid="{00000000-0005-0000-0000-00004E0C0000}"/>
    <cellStyle name="Header2 8 10 3" xfId="1886" xr:uid="{00000000-0005-0000-0000-00004F0C0000}"/>
    <cellStyle name="Header2 8 10 3 2" xfId="5233" xr:uid="{00000000-0005-0000-0000-0000500C0000}"/>
    <cellStyle name="Header2 8 10 3 2 2" xfId="11142" xr:uid="{00000000-0005-0000-0000-0000510C0000}"/>
    <cellStyle name="Header2 8 10 3 2 3" xfId="7098" xr:uid="{00000000-0005-0000-0000-0000520C0000}"/>
    <cellStyle name="Header2 8 10 3 2 4" xfId="13000" xr:uid="{00000000-0005-0000-0000-0000530C0000}"/>
    <cellStyle name="Header2 8 10 3 2 5" xfId="15243" xr:uid="{00000000-0005-0000-0000-0000540C0000}"/>
    <cellStyle name="Header2 8 10 3 3" xfId="8495" xr:uid="{00000000-0005-0000-0000-0000550C0000}"/>
    <cellStyle name="Header2 8 10 3 4" xfId="8849" xr:uid="{00000000-0005-0000-0000-0000560C0000}"/>
    <cellStyle name="Header2 8 10 3 5" xfId="12390" xr:uid="{00000000-0005-0000-0000-0000570C0000}"/>
    <cellStyle name="Header2 8 10 4" xfId="6215" xr:uid="{00000000-0005-0000-0000-0000580C0000}"/>
    <cellStyle name="Header2 8 10 4 2" xfId="13984" xr:uid="{00000000-0005-0000-0000-0000590C0000}"/>
    <cellStyle name="Header2 8 11" xfId="2253" xr:uid="{00000000-0005-0000-0000-00005A0C0000}"/>
    <cellStyle name="Header2 8 11 2" xfId="5466" xr:uid="{00000000-0005-0000-0000-00005B0C0000}"/>
    <cellStyle name="Header2 8 11 2 2" xfId="8736" xr:uid="{00000000-0005-0000-0000-00005C0C0000}"/>
    <cellStyle name="Header2 8 12" xfId="1925" xr:uid="{00000000-0005-0000-0000-00005D0C0000}"/>
    <cellStyle name="Header2 8 12 2" xfId="5257" xr:uid="{00000000-0005-0000-0000-00005E0C0000}"/>
    <cellStyle name="Header2 8 12 2 2" xfId="11160" xr:uid="{00000000-0005-0000-0000-00005F0C0000}"/>
    <cellStyle name="Header2 8 12 2 3" xfId="7592" xr:uid="{00000000-0005-0000-0000-0000600C0000}"/>
    <cellStyle name="Header2 8 12 2 4" xfId="8839" xr:uid="{00000000-0005-0000-0000-0000610C0000}"/>
    <cellStyle name="Header2 8 12 2 5" xfId="15248" xr:uid="{00000000-0005-0000-0000-0000620C0000}"/>
    <cellStyle name="Header2 8 12 3" xfId="8522" xr:uid="{00000000-0005-0000-0000-0000630C0000}"/>
    <cellStyle name="Header2 8 12 4" xfId="9731" xr:uid="{00000000-0005-0000-0000-0000640C0000}"/>
    <cellStyle name="Header2 8 12 5" xfId="7507" xr:uid="{00000000-0005-0000-0000-0000650C0000}"/>
    <cellStyle name="Header2 8 13" xfId="4951" xr:uid="{00000000-0005-0000-0000-0000660C0000}"/>
    <cellStyle name="Header2 8 13 2" xfId="10862" xr:uid="{00000000-0005-0000-0000-0000670C0000}"/>
    <cellStyle name="Header2 8 13 3" xfId="8774" xr:uid="{00000000-0005-0000-0000-0000680C0000}"/>
    <cellStyle name="Header2 8 13 4" xfId="9939" xr:uid="{00000000-0005-0000-0000-0000690C0000}"/>
    <cellStyle name="Header2 8 13 5" xfId="14979" xr:uid="{00000000-0005-0000-0000-00006A0C0000}"/>
    <cellStyle name="Header2 8 14" xfId="7643" xr:uid="{00000000-0005-0000-0000-00006B0C0000}"/>
    <cellStyle name="Header2 8 15" xfId="10474" xr:uid="{00000000-0005-0000-0000-00006C0C0000}"/>
    <cellStyle name="Header2 8 16" xfId="9222" xr:uid="{00000000-0005-0000-0000-00006D0C0000}"/>
    <cellStyle name="Header2 8 17" xfId="12270" xr:uid="{00000000-0005-0000-0000-00006E0C0000}"/>
    <cellStyle name="Header2 8 2" xfId="1217" xr:uid="{00000000-0005-0000-0000-00006F0C0000}"/>
    <cellStyle name="Header2 8 2 2" xfId="3399" xr:uid="{00000000-0005-0000-0000-0000700C0000}"/>
    <cellStyle name="Header2 8 2 2 2" xfId="9510" xr:uid="{00000000-0005-0000-0000-0000710C0000}"/>
    <cellStyle name="Header2 8 2 3" xfId="2510" xr:uid="{00000000-0005-0000-0000-0000720C0000}"/>
    <cellStyle name="Header2 8 2 3 2" xfId="7665" xr:uid="{00000000-0005-0000-0000-0000730C0000}"/>
    <cellStyle name="Header2 8 2 4" xfId="9639" xr:uid="{00000000-0005-0000-0000-0000740C0000}"/>
    <cellStyle name="Header2 8 3" xfId="1499" xr:uid="{00000000-0005-0000-0000-0000750C0000}"/>
    <cellStyle name="Header2 8 3 2" xfId="3478" xr:uid="{00000000-0005-0000-0000-0000760C0000}"/>
    <cellStyle name="Header2 8 3 2 2" xfId="13341" xr:uid="{00000000-0005-0000-0000-0000770C0000}"/>
    <cellStyle name="Header2 8 3 3" xfId="2790" xr:uid="{00000000-0005-0000-0000-0000780C0000}"/>
    <cellStyle name="Header2 8 3 3 2" xfId="5921" xr:uid="{00000000-0005-0000-0000-0000790C0000}"/>
    <cellStyle name="Header2 8 3 3 2 2" xfId="13738" xr:uid="{00000000-0005-0000-0000-00007A0C0000}"/>
    <cellStyle name="Header2 8 3 4" xfId="2401" xr:uid="{00000000-0005-0000-0000-00007B0C0000}"/>
    <cellStyle name="Header2 8 3 4 2" xfId="5568" xr:uid="{00000000-0005-0000-0000-00007C0C0000}"/>
    <cellStyle name="Header2 8 3 4 2 2" xfId="11406" xr:uid="{00000000-0005-0000-0000-00007D0C0000}"/>
    <cellStyle name="Header2 8 3 4 2 3" xfId="7536" xr:uid="{00000000-0005-0000-0000-00007E0C0000}"/>
    <cellStyle name="Header2 8 3 4 2 4" xfId="7892" xr:uid="{00000000-0005-0000-0000-00007F0C0000}"/>
    <cellStyle name="Header2 8 3 4 2 5" xfId="15294" xr:uid="{00000000-0005-0000-0000-0000800C0000}"/>
    <cellStyle name="Header2 8 3 4 3" xfId="8889" xr:uid="{00000000-0005-0000-0000-0000810C0000}"/>
    <cellStyle name="Header2 8 3 4 4" xfId="7702" xr:uid="{00000000-0005-0000-0000-0000820C0000}"/>
    <cellStyle name="Header2 8 3 4 5" xfId="14726" xr:uid="{00000000-0005-0000-0000-0000830C0000}"/>
    <cellStyle name="Header2 8 3 5" xfId="5053" xr:uid="{00000000-0005-0000-0000-0000840C0000}"/>
    <cellStyle name="Header2 8 3 5 2" xfId="10964" xr:uid="{00000000-0005-0000-0000-0000850C0000}"/>
    <cellStyle name="Header2 8 3 5 3" xfId="9525" xr:uid="{00000000-0005-0000-0000-0000860C0000}"/>
    <cellStyle name="Header2 8 3 5 4" xfId="12970" xr:uid="{00000000-0005-0000-0000-0000870C0000}"/>
    <cellStyle name="Header2 8 3 5 5" xfId="15079" xr:uid="{00000000-0005-0000-0000-0000880C0000}"/>
    <cellStyle name="Header2 8 3 6" xfId="8152" xr:uid="{00000000-0005-0000-0000-0000890C0000}"/>
    <cellStyle name="Header2 8 3 7" xfId="9944" xr:uid="{00000000-0005-0000-0000-00008A0C0000}"/>
    <cellStyle name="Header2 8 4" xfId="1479" xr:uid="{00000000-0005-0000-0000-00008B0C0000}"/>
    <cellStyle name="Header2 8 4 2" xfId="2770" xr:uid="{00000000-0005-0000-0000-00008C0C0000}"/>
    <cellStyle name="Header2 8 4 2 2" xfId="10176" xr:uid="{00000000-0005-0000-0000-00008D0C0000}"/>
    <cellStyle name="Header2 8 5" xfId="1410" xr:uid="{00000000-0005-0000-0000-00008E0C0000}"/>
    <cellStyle name="Header2 8 5 2" xfId="2701" xr:uid="{00000000-0005-0000-0000-00008F0C0000}"/>
    <cellStyle name="Header2 8 5 2 2" xfId="5842" xr:uid="{00000000-0005-0000-0000-0000900C0000}"/>
    <cellStyle name="Header2 8 5 2 2 2" xfId="13678" xr:uid="{00000000-0005-0000-0000-0000910C0000}"/>
    <cellStyle name="Header2 8 5 3" xfId="3900" xr:uid="{00000000-0005-0000-0000-0000920C0000}"/>
    <cellStyle name="Header2 8 5 3 2" xfId="6429" xr:uid="{00000000-0005-0000-0000-0000930C0000}"/>
    <cellStyle name="Header2 8 5 3 2 2" xfId="12074" xr:uid="{00000000-0005-0000-0000-0000940C0000}"/>
    <cellStyle name="Header2 8 5 3 2 3" xfId="13156" xr:uid="{00000000-0005-0000-0000-0000950C0000}"/>
    <cellStyle name="Header2 8 5 3 2 4" xfId="14196" xr:uid="{00000000-0005-0000-0000-0000960C0000}"/>
    <cellStyle name="Header2 8 5 3 2 5" xfId="15337" xr:uid="{00000000-0005-0000-0000-0000970C0000}"/>
    <cellStyle name="Header2 8 5 3 3" xfId="10015" xr:uid="{00000000-0005-0000-0000-0000980C0000}"/>
    <cellStyle name="Header2 8 5 3 4" xfId="11956" xr:uid="{00000000-0005-0000-0000-0000990C0000}"/>
    <cellStyle name="Header2 8 5 3 5" xfId="14769" xr:uid="{00000000-0005-0000-0000-00009A0C0000}"/>
    <cellStyle name="Header2 8 5 4" xfId="5011" xr:uid="{00000000-0005-0000-0000-00009B0C0000}"/>
    <cellStyle name="Header2 8 5 4 2" xfId="10922" xr:uid="{00000000-0005-0000-0000-00009C0C0000}"/>
    <cellStyle name="Header2 8 5 4 3" xfId="9107" xr:uid="{00000000-0005-0000-0000-00009D0C0000}"/>
    <cellStyle name="Header2 8 5 4 4" xfId="12952" xr:uid="{00000000-0005-0000-0000-00009E0C0000}"/>
    <cellStyle name="Header2 8 5 4 5" xfId="15037" xr:uid="{00000000-0005-0000-0000-00009F0C0000}"/>
    <cellStyle name="Header2 8 5 5" xfId="8075" xr:uid="{00000000-0005-0000-0000-0000A00C0000}"/>
    <cellStyle name="Header2 8 5 6" xfId="7194" xr:uid="{00000000-0005-0000-0000-0000A10C0000}"/>
    <cellStyle name="Header2 8 5 7" xfId="8548" xr:uid="{00000000-0005-0000-0000-0000A20C0000}"/>
    <cellStyle name="Header2 8 6" xfId="1284" xr:uid="{00000000-0005-0000-0000-0000A30C0000}"/>
    <cellStyle name="Header2 8 6 2" xfId="2575" xr:uid="{00000000-0005-0000-0000-0000A40C0000}"/>
    <cellStyle name="Header2 8 6 2 2" xfId="5718" xr:uid="{00000000-0005-0000-0000-0000A50C0000}"/>
    <cellStyle name="Header2 8 6 2 2 2" xfId="13584" xr:uid="{00000000-0005-0000-0000-0000A60C0000}"/>
    <cellStyle name="Header2 8 6 3" xfId="3680" xr:uid="{00000000-0005-0000-0000-0000A70C0000}"/>
    <cellStyle name="Header2 8 6 3 2" xfId="6322" xr:uid="{00000000-0005-0000-0000-0000A80C0000}"/>
    <cellStyle name="Header2 8 6 3 2 2" xfId="11982" xr:uid="{00000000-0005-0000-0000-0000A90C0000}"/>
    <cellStyle name="Header2 8 6 3 2 3" xfId="13076" xr:uid="{00000000-0005-0000-0000-0000AA0C0000}"/>
    <cellStyle name="Header2 8 6 3 2 4" xfId="14091" xr:uid="{00000000-0005-0000-0000-0000AB0C0000}"/>
    <cellStyle name="Header2 8 6 3 2 5" xfId="15309" xr:uid="{00000000-0005-0000-0000-0000AC0C0000}"/>
    <cellStyle name="Header2 8 6 3 3" xfId="9845" xr:uid="{00000000-0005-0000-0000-0000AD0C0000}"/>
    <cellStyle name="Header2 8 6 3 4" xfId="10765" xr:uid="{00000000-0005-0000-0000-0000AE0C0000}"/>
    <cellStyle name="Header2 8 6 3 5" xfId="14741" xr:uid="{00000000-0005-0000-0000-0000AF0C0000}"/>
    <cellStyle name="Header2 8 6 4" xfId="4980" xr:uid="{00000000-0005-0000-0000-0000B00C0000}"/>
    <cellStyle name="Header2 8 6 4 2" xfId="10891" xr:uid="{00000000-0005-0000-0000-0000B10C0000}"/>
    <cellStyle name="Header2 8 6 4 3" xfId="10445" xr:uid="{00000000-0005-0000-0000-0000B20C0000}"/>
    <cellStyle name="Header2 8 6 4 4" xfId="9136" xr:uid="{00000000-0005-0000-0000-0000B30C0000}"/>
    <cellStyle name="Header2 8 6 4 5" xfId="15007" xr:uid="{00000000-0005-0000-0000-0000B40C0000}"/>
    <cellStyle name="Header2 8 6 5" xfId="7977" xr:uid="{00000000-0005-0000-0000-0000B50C0000}"/>
    <cellStyle name="Header2 8 6 6" xfId="7165" xr:uid="{00000000-0005-0000-0000-0000B60C0000}"/>
    <cellStyle name="Header2 8 6 7" xfId="12734" xr:uid="{00000000-0005-0000-0000-0000B70C0000}"/>
    <cellStyle name="Header2 8 7" xfId="1736" xr:uid="{00000000-0005-0000-0000-0000B80C0000}"/>
    <cellStyle name="Header2 8 7 2" xfId="3017" xr:uid="{00000000-0005-0000-0000-0000B90C0000}"/>
    <cellStyle name="Header2 8 7 2 2" xfId="6122" xr:uid="{00000000-0005-0000-0000-0000BA0C0000}"/>
    <cellStyle name="Header2 8 7 2 2 2" xfId="13896" xr:uid="{00000000-0005-0000-0000-0000BB0C0000}"/>
    <cellStyle name="Header2 8 7 3" xfId="4735" xr:uid="{00000000-0005-0000-0000-0000BC0C0000}"/>
    <cellStyle name="Header2 8 7 3 2" xfId="6925" xr:uid="{00000000-0005-0000-0000-0000BD0C0000}"/>
    <cellStyle name="Header2 8 7 3 2 2" xfId="12496" xr:uid="{00000000-0005-0000-0000-0000BE0C0000}"/>
    <cellStyle name="Header2 8 7 3 2 3" xfId="13493" xr:uid="{00000000-0005-0000-0000-0000BF0C0000}"/>
    <cellStyle name="Header2 8 7 3 2 4" xfId="14636" xr:uid="{00000000-0005-0000-0000-0000C00C0000}"/>
    <cellStyle name="Header2 8 7 3 2 5" xfId="15454" xr:uid="{00000000-0005-0000-0000-0000C10C0000}"/>
    <cellStyle name="Header2 8 7 3 3" xfId="10675" xr:uid="{00000000-0005-0000-0000-0000C20C0000}"/>
    <cellStyle name="Header2 8 7 3 4" xfId="11637" xr:uid="{00000000-0005-0000-0000-0000C30C0000}"/>
    <cellStyle name="Header2 8 7 3 5" xfId="14886" xr:uid="{00000000-0005-0000-0000-0000C40C0000}"/>
    <cellStyle name="Header2 8 7 4" xfId="5128" xr:uid="{00000000-0005-0000-0000-0000C50C0000}"/>
    <cellStyle name="Header2 8 7 4 2" xfId="11039" xr:uid="{00000000-0005-0000-0000-0000C60C0000}"/>
    <cellStyle name="Header2 8 7 4 3" xfId="11677" xr:uid="{00000000-0005-0000-0000-0000C70C0000}"/>
    <cellStyle name="Header2 8 7 4 4" xfId="9297" xr:uid="{00000000-0005-0000-0000-0000C80C0000}"/>
    <cellStyle name="Header2 8 7 4 5" xfId="15153" xr:uid="{00000000-0005-0000-0000-0000C90C0000}"/>
    <cellStyle name="Header2 8 7 5" xfId="8358" xr:uid="{00000000-0005-0000-0000-0000CA0C0000}"/>
    <cellStyle name="Header2 8 7 6" xfId="13030" xr:uid="{00000000-0005-0000-0000-0000CB0C0000}"/>
    <cellStyle name="Header2 8 7 7" xfId="10499" xr:uid="{00000000-0005-0000-0000-0000CC0C0000}"/>
    <cellStyle name="Header2 8 8" xfId="1448" xr:uid="{00000000-0005-0000-0000-0000CD0C0000}"/>
    <cellStyle name="Header2 8 8 2" xfId="2739" xr:uid="{00000000-0005-0000-0000-0000CE0C0000}"/>
    <cellStyle name="Header2 8 8 2 2" xfId="5880" xr:uid="{00000000-0005-0000-0000-0000CF0C0000}"/>
    <cellStyle name="Header2 8 8 2 2 2" xfId="13713" xr:uid="{00000000-0005-0000-0000-0000D00C0000}"/>
    <cellStyle name="Header2 8 8 3" xfId="1903" xr:uid="{00000000-0005-0000-0000-0000D10C0000}"/>
    <cellStyle name="Header2 8 8 3 2" xfId="5238" xr:uid="{00000000-0005-0000-0000-0000D20C0000}"/>
    <cellStyle name="Header2 8 8 3 2 2" xfId="11147" xr:uid="{00000000-0005-0000-0000-0000D30C0000}"/>
    <cellStyle name="Header2 8 8 3 2 3" xfId="7095" xr:uid="{00000000-0005-0000-0000-0000D40C0000}"/>
    <cellStyle name="Header2 8 8 3 2 4" xfId="9392" xr:uid="{00000000-0005-0000-0000-0000D50C0000}"/>
    <cellStyle name="Header2 8 8 3 2 5" xfId="15244" xr:uid="{00000000-0005-0000-0000-0000D60C0000}"/>
    <cellStyle name="Header2 8 8 3 3" xfId="8509" xr:uid="{00000000-0005-0000-0000-0000D70C0000}"/>
    <cellStyle name="Header2 8 8 3 4" xfId="9405" xr:uid="{00000000-0005-0000-0000-0000D80C0000}"/>
    <cellStyle name="Header2 8 8 3 5" xfId="9128" xr:uid="{00000000-0005-0000-0000-0000D90C0000}"/>
    <cellStyle name="Header2 8 8 4" xfId="5028" xr:uid="{00000000-0005-0000-0000-0000DA0C0000}"/>
    <cellStyle name="Header2 8 8 4 2" xfId="10939" xr:uid="{00000000-0005-0000-0000-0000DB0C0000}"/>
    <cellStyle name="Header2 8 8 4 3" xfId="10323" xr:uid="{00000000-0005-0000-0000-0000DC0C0000}"/>
    <cellStyle name="Header2 8 8 4 4" xfId="7236" xr:uid="{00000000-0005-0000-0000-0000DD0C0000}"/>
    <cellStyle name="Header2 8 8 4 5" xfId="15054" xr:uid="{00000000-0005-0000-0000-0000DE0C0000}"/>
    <cellStyle name="Header2 8 8 5" xfId="8107" xr:uid="{00000000-0005-0000-0000-0000DF0C0000}"/>
    <cellStyle name="Header2 8 8 6" xfId="12098" xr:uid="{00000000-0005-0000-0000-0000E00C0000}"/>
    <cellStyle name="Header2 8 8 7" xfId="12199" xr:uid="{00000000-0005-0000-0000-0000E10C0000}"/>
    <cellStyle name="Header2 8 9" xfId="1294" xr:uid="{00000000-0005-0000-0000-0000E20C0000}"/>
    <cellStyle name="Header2 8 9 2" xfId="2585" xr:uid="{00000000-0005-0000-0000-0000E30C0000}"/>
    <cellStyle name="Header2 8 9 2 2" xfId="5728" xr:uid="{00000000-0005-0000-0000-0000E40C0000}"/>
    <cellStyle name="Header2 8 9 2 2 2" xfId="13591" xr:uid="{00000000-0005-0000-0000-0000E50C0000}"/>
    <cellStyle name="Header2 8 9 3" xfId="3715" xr:uid="{00000000-0005-0000-0000-0000E60C0000}"/>
    <cellStyle name="Header2 8 9 3 2" xfId="6346" xr:uid="{00000000-0005-0000-0000-0000E70C0000}"/>
    <cellStyle name="Header2 8 9 3 2 2" xfId="11999" xr:uid="{00000000-0005-0000-0000-0000E80C0000}"/>
    <cellStyle name="Header2 8 9 3 2 3" xfId="13094" xr:uid="{00000000-0005-0000-0000-0000E90C0000}"/>
    <cellStyle name="Header2 8 9 3 2 4" xfId="14114" xr:uid="{00000000-0005-0000-0000-0000EA0C0000}"/>
    <cellStyle name="Header2 8 9 3 2 5" xfId="15311" xr:uid="{00000000-0005-0000-0000-0000EB0C0000}"/>
    <cellStyle name="Header2 8 9 3 3" xfId="9871" xr:uid="{00000000-0005-0000-0000-0000EC0C0000}"/>
    <cellStyle name="Header2 8 9 3 4" xfId="11955" xr:uid="{00000000-0005-0000-0000-0000ED0C0000}"/>
    <cellStyle name="Header2 8 9 3 5" xfId="14743" xr:uid="{00000000-0005-0000-0000-0000EE0C0000}"/>
    <cellStyle name="Header2 8 9 4" xfId="4982" xr:uid="{00000000-0005-0000-0000-0000EF0C0000}"/>
    <cellStyle name="Header2 8 9 4 2" xfId="10893" xr:uid="{00000000-0005-0000-0000-0000F00C0000}"/>
    <cellStyle name="Header2 8 9 4 3" xfId="11850" xr:uid="{00000000-0005-0000-0000-0000F10C0000}"/>
    <cellStyle name="Header2 8 9 4 4" xfId="9852" xr:uid="{00000000-0005-0000-0000-0000F20C0000}"/>
    <cellStyle name="Header2 8 9 4 5" xfId="15009" xr:uid="{00000000-0005-0000-0000-0000F30C0000}"/>
    <cellStyle name="Header2 8 9 5" xfId="7983" xr:uid="{00000000-0005-0000-0000-0000F40C0000}"/>
    <cellStyle name="Header2 8 9 6" xfId="7326" xr:uid="{00000000-0005-0000-0000-0000F50C0000}"/>
    <cellStyle name="Header2 8 9 7" xfId="13316" xr:uid="{00000000-0005-0000-0000-0000F60C0000}"/>
    <cellStyle name="Header2 9" xfId="843" xr:uid="{00000000-0005-0000-0000-0000F70C0000}"/>
    <cellStyle name="Header2 9 10" xfId="3266" xr:uid="{00000000-0005-0000-0000-0000F80C0000}"/>
    <cellStyle name="Header2 9 10 2" xfId="4301" xr:uid="{00000000-0005-0000-0000-0000F90C0000}"/>
    <cellStyle name="Header2 9 10 2 2" xfId="6705" xr:uid="{00000000-0005-0000-0000-0000FA0C0000}"/>
    <cellStyle name="Header2 9 10 2 2 2" xfId="14450" xr:uid="{00000000-0005-0000-0000-0000FB0C0000}"/>
    <cellStyle name="Header2 9 10 3" xfId="1885" xr:uid="{00000000-0005-0000-0000-0000FC0C0000}"/>
    <cellStyle name="Header2 9 10 3 2" xfId="5232" xr:uid="{00000000-0005-0000-0000-0000FD0C0000}"/>
    <cellStyle name="Header2 9 10 3 2 2" xfId="11141" xr:uid="{00000000-0005-0000-0000-0000FE0C0000}"/>
    <cellStyle name="Header2 9 10 3 2 3" xfId="7099" xr:uid="{00000000-0005-0000-0000-0000FF0C0000}"/>
    <cellStyle name="Header2 9 10 3 2 4" xfId="7292" xr:uid="{00000000-0005-0000-0000-0000000D0000}"/>
    <cellStyle name="Header2 9 10 3 2 5" xfId="15242" xr:uid="{00000000-0005-0000-0000-0000010D0000}"/>
    <cellStyle name="Header2 9 10 3 3" xfId="8494" xr:uid="{00000000-0005-0000-0000-0000020D0000}"/>
    <cellStyle name="Header2 9 10 3 4" xfId="7487" xr:uid="{00000000-0005-0000-0000-0000030D0000}"/>
    <cellStyle name="Header2 9 10 3 5" xfId="11523" xr:uid="{00000000-0005-0000-0000-0000040D0000}"/>
    <cellStyle name="Header2 9 10 4" xfId="6216" xr:uid="{00000000-0005-0000-0000-0000050D0000}"/>
    <cellStyle name="Header2 9 10 4 2" xfId="13985" xr:uid="{00000000-0005-0000-0000-0000060D0000}"/>
    <cellStyle name="Header2 9 11" xfId="2254" xr:uid="{00000000-0005-0000-0000-0000070D0000}"/>
    <cellStyle name="Header2 9 11 2" xfId="5467" xr:uid="{00000000-0005-0000-0000-0000080D0000}"/>
    <cellStyle name="Header2 9 11 2 2" xfId="9606" xr:uid="{00000000-0005-0000-0000-0000090D0000}"/>
    <cellStyle name="Header2 9 12" xfId="4146" xr:uid="{00000000-0005-0000-0000-00000A0D0000}"/>
    <cellStyle name="Header2 9 12 2" xfId="6552" xr:uid="{00000000-0005-0000-0000-00000B0D0000}"/>
    <cellStyle name="Header2 9 12 2 2" xfId="12185" xr:uid="{00000000-0005-0000-0000-00000C0D0000}"/>
    <cellStyle name="Header2 9 12 2 3" xfId="13219" xr:uid="{00000000-0005-0000-0000-00000D0D0000}"/>
    <cellStyle name="Header2 9 12 2 4" xfId="14298" xr:uid="{00000000-0005-0000-0000-00000E0D0000}"/>
    <cellStyle name="Header2 9 12 2 5" xfId="15367" xr:uid="{00000000-0005-0000-0000-00000F0D0000}"/>
    <cellStyle name="Header2 9 12 3" xfId="10216" xr:uid="{00000000-0005-0000-0000-0000100D0000}"/>
    <cellStyle name="Header2 9 12 4" xfId="7214" xr:uid="{00000000-0005-0000-0000-0000110D0000}"/>
    <cellStyle name="Header2 9 12 5" xfId="14799" xr:uid="{00000000-0005-0000-0000-0000120D0000}"/>
    <cellStyle name="Header2 9 13" xfId="4952" xr:uid="{00000000-0005-0000-0000-0000130D0000}"/>
    <cellStyle name="Header2 9 13 2" xfId="10863" xr:uid="{00000000-0005-0000-0000-0000140D0000}"/>
    <cellStyle name="Header2 9 13 3" xfId="11897" xr:uid="{00000000-0005-0000-0000-0000150D0000}"/>
    <cellStyle name="Header2 9 13 4" xfId="10053" xr:uid="{00000000-0005-0000-0000-0000160D0000}"/>
    <cellStyle name="Header2 9 13 5" xfId="14980" xr:uid="{00000000-0005-0000-0000-0000170D0000}"/>
    <cellStyle name="Header2 9 14" xfId="7644" xr:uid="{00000000-0005-0000-0000-0000180D0000}"/>
    <cellStyle name="Header2 9 15" xfId="11958" xr:uid="{00000000-0005-0000-0000-0000190D0000}"/>
    <cellStyle name="Header2 9 16" xfId="7037" xr:uid="{00000000-0005-0000-0000-00001A0D0000}"/>
    <cellStyle name="Header2 9 17" xfId="13690" xr:uid="{00000000-0005-0000-0000-00001B0D0000}"/>
    <cellStyle name="Header2 9 2" xfId="1218" xr:uid="{00000000-0005-0000-0000-00001C0D0000}"/>
    <cellStyle name="Header2 9 2 2" xfId="3400" xr:uid="{00000000-0005-0000-0000-00001D0D0000}"/>
    <cellStyle name="Header2 9 2 2 2" xfId="10311" xr:uid="{00000000-0005-0000-0000-00001E0D0000}"/>
    <cellStyle name="Header2 9 2 3" xfId="2511" xr:uid="{00000000-0005-0000-0000-00001F0D0000}"/>
    <cellStyle name="Header2 9 2 3 2" xfId="13241" xr:uid="{00000000-0005-0000-0000-0000200D0000}"/>
    <cellStyle name="Header2 9 2 4" xfId="13183" xr:uid="{00000000-0005-0000-0000-0000210D0000}"/>
    <cellStyle name="Header2 9 3" xfId="1500" xr:uid="{00000000-0005-0000-0000-0000220D0000}"/>
    <cellStyle name="Header2 9 3 2" xfId="3479" xr:uid="{00000000-0005-0000-0000-0000230D0000}"/>
    <cellStyle name="Header2 9 3 2 2" xfId="12320" xr:uid="{00000000-0005-0000-0000-0000240D0000}"/>
    <cellStyle name="Header2 9 3 3" xfId="2791" xr:uid="{00000000-0005-0000-0000-0000250D0000}"/>
    <cellStyle name="Header2 9 3 3 2" xfId="5922" xr:uid="{00000000-0005-0000-0000-0000260D0000}"/>
    <cellStyle name="Header2 9 3 3 2 2" xfId="13739" xr:uid="{00000000-0005-0000-0000-0000270D0000}"/>
    <cellStyle name="Header2 9 3 4" xfId="3733" xr:uid="{00000000-0005-0000-0000-0000280D0000}"/>
    <cellStyle name="Header2 9 3 4 2" xfId="6350" xr:uid="{00000000-0005-0000-0000-0000290D0000}"/>
    <cellStyle name="Header2 9 3 4 2 2" xfId="12003" xr:uid="{00000000-0005-0000-0000-00002A0D0000}"/>
    <cellStyle name="Header2 9 3 4 2 3" xfId="13097" xr:uid="{00000000-0005-0000-0000-00002B0D0000}"/>
    <cellStyle name="Header2 9 3 4 2 4" xfId="14118" xr:uid="{00000000-0005-0000-0000-00002C0D0000}"/>
    <cellStyle name="Header2 9 3 4 2 5" xfId="15314" xr:uid="{00000000-0005-0000-0000-00002D0D0000}"/>
    <cellStyle name="Header2 9 3 4 3" xfId="9884" xr:uid="{00000000-0005-0000-0000-00002E0D0000}"/>
    <cellStyle name="Header2 9 3 4 4" xfId="11906" xr:uid="{00000000-0005-0000-0000-00002F0D0000}"/>
    <cellStyle name="Header2 9 3 4 5" xfId="14746" xr:uid="{00000000-0005-0000-0000-0000300D0000}"/>
    <cellStyle name="Header2 9 3 5" xfId="5054" xr:uid="{00000000-0005-0000-0000-0000310D0000}"/>
    <cellStyle name="Header2 9 3 5 2" xfId="10965" xr:uid="{00000000-0005-0000-0000-0000320D0000}"/>
    <cellStyle name="Header2 9 3 5 3" xfId="11853" xr:uid="{00000000-0005-0000-0000-0000330D0000}"/>
    <cellStyle name="Header2 9 3 5 4" xfId="12021" xr:uid="{00000000-0005-0000-0000-0000340D0000}"/>
    <cellStyle name="Header2 9 3 5 5" xfId="15080" xr:uid="{00000000-0005-0000-0000-0000350D0000}"/>
    <cellStyle name="Header2 9 3 6" xfId="8153" xr:uid="{00000000-0005-0000-0000-0000360D0000}"/>
    <cellStyle name="Header2 9 3 7" xfId="11287" xr:uid="{00000000-0005-0000-0000-0000370D0000}"/>
    <cellStyle name="Header2 9 4" xfId="1478" xr:uid="{00000000-0005-0000-0000-0000380D0000}"/>
    <cellStyle name="Header2 9 4 2" xfId="2769" xr:uid="{00000000-0005-0000-0000-0000390D0000}"/>
    <cellStyle name="Header2 9 4 2 2" xfId="9428" xr:uid="{00000000-0005-0000-0000-00003A0D0000}"/>
    <cellStyle name="Header2 9 5" xfId="1597" xr:uid="{00000000-0005-0000-0000-00003B0D0000}"/>
    <cellStyle name="Header2 9 5 2" xfId="2879" xr:uid="{00000000-0005-0000-0000-00003C0D0000}"/>
    <cellStyle name="Header2 9 5 2 2" xfId="6009" xr:uid="{00000000-0005-0000-0000-00003D0D0000}"/>
    <cellStyle name="Header2 9 5 2 2 2" xfId="13807" xr:uid="{00000000-0005-0000-0000-00003E0D0000}"/>
    <cellStyle name="Header2 9 5 3" xfId="4675" xr:uid="{00000000-0005-0000-0000-00003F0D0000}"/>
    <cellStyle name="Header2 9 5 3 2" xfId="6897" xr:uid="{00000000-0005-0000-0000-0000400D0000}"/>
    <cellStyle name="Header2 9 5 3 2 2" xfId="12468" xr:uid="{00000000-0005-0000-0000-0000410D0000}"/>
    <cellStyle name="Header2 9 5 3 2 3" xfId="13465" xr:uid="{00000000-0005-0000-0000-0000420D0000}"/>
    <cellStyle name="Header2 9 5 3 2 4" xfId="14608" xr:uid="{00000000-0005-0000-0000-0000430D0000}"/>
    <cellStyle name="Header2 9 5 3 2 5" xfId="15426" xr:uid="{00000000-0005-0000-0000-0000440D0000}"/>
    <cellStyle name="Header2 9 5 3 3" xfId="10624" xr:uid="{00000000-0005-0000-0000-0000450D0000}"/>
    <cellStyle name="Header2 9 5 3 4" xfId="11347" xr:uid="{00000000-0005-0000-0000-0000460D0000}"/>
    <cellStyle name="Header2 9 5 3 5" xfId="14858" xr:uid="{00000000-0005-0000-0000-0000470D0000}"/>
    <cellStyle name="Header2 9 5 4" xfId="5079" xr:uid="{00000000-0005-0000-0000-0000480D0000}"/>
    <cellStyle name="Header2 9 5 4 2" xfId="10990" xr:uid="{00000000-0005-0000-0000-0000490D0000}"/>
    <cellStyle name="Header2 9 5 4 3" xfId="9006" xr:uid="{00000000-0005-0000-0000-00004A0D0000}"/>
    <cellStyle name="Header2 9 5 4 4" xfId="11678" xr:uid="{00000000-0005-0000-0000-00004B0D0000}"/>
    <cellStyle name="Header2 9 5 4 5" xfId="15104" xr:uid="{00000000-0005-0000-0000-00004C0D0000}"/>
    <cellStyle name="Header2 9 5 5" xfId="8234" xr:uid="{00000000-0005-0000-0000-00004D0D0000}"/>
    <cellStyle name="Header2 9 5 6" xfId="10514" xr:uid="{00000000-0005-0000-0000-00004E0D0000}"/>
    <cellStyle name="Header2 9 5 7" xfId="11951" xr:uid="{00000000-0005-0000-0000-00004F0D0000}"/>
    <cellStyle name="Header2 9 6" xfId="1426" xr:uid="{00000000-0005-0000-0000-0000500D0000}"/>
    <cellStyle name="Header2 9 6 2" xfId="2717" xr:uid="{00000000-0005-0000-0000-0000510D0000}"/>
    <cellStyle name="Header2 9 6 2 2" xfId="5858" xr:uid="{00000000-0005-0000-0000-0000520D0000}"/>
    <cellStyle name="Header2 9 6 2 2 2" xfId="13692" xr:uid="{00000000-0005-0000-0000-0000530D0000}"/>
    <cellStyle name="Header2 9 6 3" xfId="3669" xr:uid="{00000000-0005-0000-0000-0000540D0000}"/>
    <cellStyle name="Header2 9 6 3 2" xfId="6317" xr:uid="{00000000-0005-0000-0000-0000550D0000}"/>
    <cellStyle name="Header2 9 6 3 2 2" xfId="11977" xr:uid="{00000000-0005-0000-0000-0000560D0000}"/>
    <cellStyle name="Header2 9 6 3 2 3" xfId="13071" xr:uid="{00000000-0005-0000-0000-0000570D0000}"/>
    <cellStyle name="Header2 9 6 3 2 4" xfId="14086" xr:uid="{00000000-0005-0000-0000-0000580D0000}"/>
    <cellStyle name="Header2 9 6 3 2 5" xfId="15304" xr:uid="{00000000-0005-0000-0000-0000590D0000}"/>
    <cellStyle name="Header2 9 6 3 3" xfId="9836" xr:uid="{00000000-0005-0000-0000-00005A0D0000}"/>
    <cellStyle name="Header2 9 6 3 4" xfId="8280" xr:uid="{00000000-0005-0000-0000-00005B0D0000}"/>
    <cellStyle name="Header2 9 6 3 5" xfId="14736" xr:uid="{00000000-0005-0000-0000-00005C0D0000}"/>
    <cellStyle name="Header2 9 6 4" xfId="5024" xr:uid="{00000000-0005-0000-0000-00005D0D0000}"/>
    <cellStyle name="Header2 9 6 4 2" xfId="10935" xr:uid="{00000000-0005-0000-0000-00005E0D0000}"/>
    <cellStyle name="Header2 9 6 4 3" xfId="11328" xr:uid="{00000000-0005-0000-0000-00005F0D0000}"/>
    <cellStyle name="Header2 9 6 4 4" xfId="8875" xr:uid="{00000000-0005-0000-0000-0000600D0000}"/>
    <cellStyle name="Header2 9 6 4 5" xfId="15050" xr:uid="{00000000-0005-0000-0000-0000610D0000}"/>
    <cellStyle name="Header2 9 6 5" xfId="8091" xr:uid="{00000000-0005-0000-0000-0000620D0000}"/>
    <cellStyle name="Header2 9 6 6" xfId="8448" xr:uid="{00000000-0005-0000-0000-0000630D0000}"/>
    <cellStyle name="Header2 9 6 7" xfId="11205" xr:uid="{00000000-0005-0000-0000-0000640D0000}"/>
    <cellStyle name="Header2 9 7" xfId="1735" xr:uid="{00000000-0005-0000-0000-0000650D0000}"/>
    <cellStyle name="Header2 9 7 2" xfId="3016" xr:uid="{00000000-0005-0000-0000-0000660D0000}"/>
    <cellStyle name="Header2 9 7 2 2" xfId="6121" xr:uid="{00000000-0005-0000-0000-0000670D0000}"/>
    <cellStyle name="Header2 9 7 2 2 2" xfId="13895" xr:uid="{00000000-0005-0000-0000-0000680D0000}"/>
    <cellStyle name="Header2 9 7 3" xfId="4579" xr:uid="{00000000-0005-0000-0000-0000690D0000}"/>
    <cellStyle name="Header2 9 7 3 2" xfId="6862" xr:uid="{00000000-0005-0000-0000-00006A0D0000}"/>
    <cellStyle name="Header2 9 7 3 2 2" xfId="12433" xr:uid="{00000000-0005-0000-0000-00006B0D0000}"/>
    <cellStyle name="Header2 9 7 3 2 3" xfId="13430" xr:uid="{00000000-0005-0000-0000-00006C0D0000}"/>
    <cellStyle name="Header2 9 7 3 2 4" xfId="14573" xr:uid="{00000000-0005-0000-0000-00006D0D0000}"/>
    <cellStyle name="Header2 9 7 3 2 5" xfId="15391" xr:uid="{00000000-0005-0000-0000-00006E0D0000}"/>
    <cellStyle name="Header2 9 7 3 3" xfId="10546" xr:uid="{00000000-0005-0000-0000-00006F0D0000}"/>
    <cellStyle name="Header2 9 7 3 4" xfId="11990" xr:uid="{00000000-0005-0000-0000-0000700D0000}"/>
    <cellStyle name="Header2 9 7 3 5" xfId="14823" xr:uid="{00000000-0005-0000-0000-0000710D0000}"/>
    <cellStyle name="Header2 9 7 4" xfId="5127" xr:uid="{00000000-0005-0000-0000-0000720D0000}"/>
    <cellStyle name="Header2 9 7 4 2" xfId="11038" xr:uid="{00000000-0005-0000-0000-0000730D0000}"/>
    <cellStyle name="Header2 9 7 4 3" xfId="9239" xr:uid="{00000000-0005-0000-0000-0000740D0000}"/>
    <cellStyle name="Header2 9 7 4 4" xfId="11635" xr:uid="{00000000-0005-0000-0000-0000750D0000}"/>
    <cellStyle name="Header2 9 7 4 5" xfId="15152" xr:uid="{00000000-0005-0000-0000-0000760D0000}"/>
    <cellStyle name="Header2 9 7 5" xfId="8357" xr:uid="{00000000-0005-0000-0000-0000770D0000}"/>
    <cellStyle name="Header2 9 7 6" xfId="8455" xr:uid="{00000000-0005-0000-0000-0000780D0000}"/>
    <cellStyle name="Header2 9 7 7" xfId="13301" xr:uid="{00000000-0005-0000-0000-0000790D0000}"/>
    <cellStyle name="Header2 9 8" xfId="1296" xr:uid="{00000000-0005-0000-0000-00007A0D0000}"/>
    <cellStyle name="Header2 9 8 2" xfId="2587" xr:uid="{00000000-0005-0000-0000-00007B0D0000}"/>
    <cellStyle name="Header2 9 8 2 2" xfId="5730" xr:uid="{00000000-0005-0000-0000-00007C0D0000}"/>
    <cellStyle name="Header2 9 8 2 2 2" xfId="13593" xr:uid="{00000000-0005-0000-0000-00007D0D0000}"/>
    <cellStyle name="Header2 9 8 3" xfId="4122" xr:uid="{00000000-0005-0000-0000-00007E0D0000}"/>
    <cellStyle name="Header2 9 8 3 2" xfId="6540" xr:uid="{00000000-0005-0000-0000-00007F0D0000}"/>
    <cellStyle name="Header2 9 8 3 2 2" xfId="12174" xr:uid="{00000000-0005-0000-0000-0000800D0000}"/>
    <cellStyle name="Header2 9 8 3 2 3" xfId="13210" xr:uid="{00000000-0005-0000-0000-0000810D0000}"/>
    <cellStyle name="Header2 9 8 3 2 4" xfId="14288" xr:uid="{00000000-0005-0000-0000-0000820D0000}"/>
    <cellStyle name="Header2 9 8 3 2 5" xfId="15362" xr:uid="{00000000-0005-0000-0000-0000830D0000}"/>
    <cellStyle name="Header2 9 8 3 3" xfId="10196" xr:uid="{00000000-0005-0000-0000-0000840D0000}"/>
    <cellStyle name="Header2 9 8 3 4" xfId="11746" xr:uid="{00000000-0005-0000-0000-0000850D0000}"/>
    <cellStyle name="Header2 9 8 3 5" xfId="14794" xr:uid="{00000000-0005-0000-0000-0000860D0000}"/>
    <cellStyle name="Header2 9 8 4" xfId="4984" xr:uid="{00000000-0005-0000-0000-0000870D0000}"/>
    <cellStyle name="Header2 9 8 4 2" xfId="10895" xr:uid="{00000000-0005-0000-0000-0000880D0000}"/>
    <cellStyle name="Header2 9 8 4 3" xfId="11647" xr:uid="{00000000-0005-0000-0000-0000890D0000}"/>
    <cellStyle name="Header2 9 8 4 4" xfId="8975" xr:uid="{00000000-0005-0000-0000-00008A0D0000}"/>
    <cellStyle name="Header2 9 8 4 5" xfId="15011" xr:uid="{00000000-0005-0000-0000-00008B0D0000}"/>
    <cellStyle name="Header2 9 8 5" xfId="7985" xr:uid="{00000000-0005-0000-0000-00008C0D0000}"/>
    <cellStyle name="Header2 9 8 6" xfId="13303" xr:uid="{00000000-0005-0000-0000-00008D0D0000}"/>
    <cellStyle name="Header2 9 8 7" xfId="13062" xr:uid="{00000000-0005-0000-0000-00008E0D0000}"/>
    <cellStyle name="Header2 9 9" xfId="1695" xr:uid="{00000000-0005-0000-0000-00008F0D0000}"/>
    <cellStyle name="Header2 9 9 2" xfId="2976" xr:uid="{00000000-0005-0000-0000-0000900D0000}"/>
    <cellStyle name="Header2 9 9 2 2" xfId="6082" xr:uid="{00000000-0005-0000-0000-0000910D0000}"/>
    <cellStyle name="Header2 9 9 2 2 2" xfId="13867" xr:uid="{00000000-0005-0000-0000-0000920D0000}"/>
    <cellStyle name="Header2 9 9 3" xfId="1842" xr:uid="{00000000-0005-0000-0000-0000930D0000}"/>
    <cellStyle name="Header2 9 9 3 2" xfId="5209" xr:uid="{00000000-0005-0000-0000-0000940D0000}"/>
    <cellStyle name="Header2 9 9 3 2 2" xfId="11119" xr:uid="{00000000-0005-0000-0000-0000950D0000}"/>
    <cellStyle name="Header2 9 9 3 2 3" xfId="7607" xr:uid="{00000000-0005-0000-0000-0000960D0000}"/>
    <cellStyle name="Header2 9 9 3 2 4" xfId="12724" xr:uid="{00000000-0005-0000-0000-0000970D0000}"/>
    <cellStyle name="Header2 9 9 3 2 5" xfId="15231" xr:uid="{00000000-0005-0000-0000-0000980D0000}"/>
    <cellStyle name="Header2 9 9 3 3" xfId="8457" xr:uid="{00000000-0005-0000-0000-0000990D0000}"/>
    <cellStyle name="Header2 9 9 3 4" xfId="7860" xr:uid="{00000000-0005-0000-0000-00009A0D0000}"/>
    <cellStyle name="Header2 9 9 3 5" xfId="12375" xr:uid="{00000000-0005-0000-0000-00009B0D0000}"/>
    <cellStyle name="Header2 9 9 4" xfId="5101" xr:uid="{00000000-0005-0000-0000-00009C0D0000}"/>
    <cellStyle name="Header2 9 9 4 2" xfId="11012" xr:uid="{00000000-0005-0000-0000-00009D0D0000}"/>
    <cellStyle name="Header2 9 9 4 3" xfId="9523" xr:uid="{00000000-0005-0000-0000-00009E0D0000}"/>
    <cellStyle name="Header2 9 9 4 4" xfId="7381" xr:uid="{00000000-0005-0000-0000-00009F0D0000}"/>
    <cellStyle name="Header2 9 9 4 5" xfId="15126" xr:uid="{00000000-0005-0000-0000-0000A00D0000}"/>
    <cellStyle name="Header2 9 9 5" xfId="8320" xr:uid="{00000000-0005-0000-0000-0000A10D0000}"/>
    <cellStyle name="Header2 9 9 6" xfId="7751" xr:uid="{00000000-0005-0000-0000-0000A20D0000}"/>
    <cellStyle name="Header2 9 9 7" xfId="9312" xr:uid="{00000000-0005-0000-0000-0000A30D0000}"/>
    <cellStyle name="Header2_04300 Solara 2012 Budget FINAL" xfId="844" xr:uid="{00000000-0005-0000-0000-0000A40D0000}"/>
    <cellStyle name="Heading" xfId="174" xr:uid="{00000000-0005-0000-0000-0000A50D0000}"/>
    <cellStyle name="Heading 1 2" xfId="175" xr:uid="{00000000-0005-0000-0000-0000A60D0000}"/>
    <cellStyle name="Heading 1 3" xfId="15565" xr:uid="{00000000-0005-0000-0000-0000A70D0000}"/>
    <cellStyle name="Heading 2 2" xfId="176" xr:uid="{00000000-0005-0000-0000-0000A80D0000}"/>
    <cellStyle name="Heading 2 3" xfId="15566" xr:uid="{00000000-0005-0000-0000-0000A90D0000}"/>
    <cellStyle name="Heading 3 2" xfId="177" xr:uid="{00000000-0005-0000-0000-0000AA0D0000}"/>
    <cellStyle name="Heading 4 2" xfId="178" xr:uid="{00000000-0005-0000-0000-0000AB0D0000}"/>
    <cellStyle name="Heading1" xfId="179" xr:uid="{00000000-0005-0000-0000-0000AC0D0000}"/>
    <cellStyle name="Heading2" xfId="180" xr:uid="{00000000-0005-0000-0000-0000AD0D0000}"/>
    <cellStyle name="HeadShade" xfId="181" xr:uid="{00000000-0005-0000-0000-0000AE0D0000}"/>
    <cellStyle name="HelloWorldStyle" xfId="653" xr:uid="{00000000-0005-0000-0000-0000AF0D0000}"/>
    <cellStyle name="HIDE" xfId="845" xr:uid="{00000000-0005-0000-0000-0000B00D0000}"/>
    <cellStyle name="HIGHLIGHT" xfId="182" xr:uid="{00000000-0005-0000-0000-0000B10D0000}"/>
    <cellStyle name="Hyperlink" xfId="15616" builtinId="8"/>
    <cellStyle name="Hyperlink 2" xfId="661" xr:uid="{00000000-0005-0000-0000-0000B30D0000}"/>
    <cellStyle name="I" xfId="183" xr:uid="{00000000-0005-0000-0000-0000B40D0000}"/>
    <cellStyle name="Increase" xfId="846" xr:uid="{00000000-0005-0000-0000-0000B50D0000}"/>
    <cellStyle name="Increase 10" xfId="847" xr:uid="{00000000-0005-0000-0000-0000B60D0000}"/>
    <cellStyle name="Increase 11" xfId="848" xr:uid="{00000000-0005-0000-0000-0000B70D0000}"/>
    <cellStyle name="Increase 12" xfId="849" xr:uid="{00000000-0005-0000-0000-0000B80D0000}"/>
    <cellStyle name="Increase 13" xfId="850" xr:uid="{00000000-0005-0000-0000-0000B90D0000}"/>
    <cellStyle name="Increase 14" xfId="851" xr:uid="{00000000-0005-0000-0000-0000BA0D0000}"/>
    <cellStyle name="Increase 15" xfId="852" xr:uid="{00000000-0005-0000-0000-0000BB0D0000}"/>
    <cellStyle name="Increase 16" xfId="853" xr:uid="{00000000-0005-0000-0000-0000BC0D0000}"/>
    <cellStyle name="Increase 2" xfId="854" xr:uid="{00000000-0005-0000-0000-0000BD0D0000}"/>
    <cellStyle name="Increase 3" xfId="855" xr:uid="{00000000-0005-0000-0000-0000BE0D0000}"/>
    <cellStyle name="Increase 4" xfId="856" xr:uid="{00000000-0005-0000-0000-0000BF0D0000}"/>
    <cellStyle name="Increase 5" xfId="857" xr:uid="{00000000-0005-0000-0000-0000C00D0000}"/>
    <cellStyle name="Increase 6" xfId="858" xr:uid="{00000000-0005-0000-0000-0000C10D0000}"/>
    <cellStyle name="Increase 7" xfId="859" xr:uid="{00000000-0005-0000-0000-0000C20D0000}"/>
    <cellStyle name="Increase 8" xfId="860" xr:uid="{00000000-0005-0000-0000-0000C30D0000}"/>
    <cellStyle name="Increase 9" xfId="861" xr:uid="{00000000-0005-0000-0000-0000C40D0000}"/>
    <cellStyle name="IndexColumnStyle" xfId="654" xr:uid="{00000000-0005-0000-0000-0000C50D0000}"/>
    <cellStyle name="IndexColumnStyle 2" xfId="1203" xr:uid="{00000000-0005-0000-0000-0000C60D0000}"/>
    <cellStyle name="IndexColumnStyle 2 10" xfId="2496" xr:uid="{00000000-0005-0000-0000-0000C70D0000}"/>
    <cellStyle name="IndexColumnStyle 2 10 2" xfId="5654" xr:uid="{00000000-0005-0000-0000-0000C80D0000}"/>
    <cellStyle name="IndexColumnStyle 2 10 2 2" xfId="11522" xr:uid="{00000000-0005-0000-0000-0000C90D0000}"/>
    <cellStyle name="IndexColumnStyle 2 11" xfId="3879" xr:uid="{00000000-0005-0000-0000-0000CA0D0000}"/>
    <cellStyle name="IndexColumnStyle 2 11 2" xfId="6424" xr:uid="{00000000-0005-0000-0000-0000CB0D0000}"/>
    <cellStyle name="IndexColumnStyle 2 11 2 2" xfId="12069" xr:uid="{00000000-0005-0000-0000-0000CC0D0000}"/>
    <cellStyle name="IndexColumnStyle 2 11 2 3" xfId="13151" xr:uid="{00000000-0005-0000-0000-0000CD0D0000}"/>
    <cellStyle name="IndexColumnStyle 2 11 2 4" xfId="14191" xr:uid="{00000000-0005-0000-0000-0000CE0D0000}"/>
    <cellStyle name="IndexColumnStyle 2 11 2 5" xfId="15332" xr:uid="{00000000-0005-0000-0000-0000CF0D0000}"/>
    <cellStyle name="IndexColumnStyle 2 11 3" xfId="9996" xr:uid="{00000000-0005-0000-0000-0000D00D0000}"/>
    <cellStyle name="IndexColumnStyle 2 11 4" xfId="11930" xr:uid="{00000000-0005-0000-0000-0000D10D0000}"/>
    <cellStyle name="IndexColumnStyle 2 11 5" xfId="14764" xr:uid="{00000000-0005-0000-0000-0000D20D0000}"/>
    <cellStyle name="IndexColumnStyle 2 12" xfId="4953" xr:uid="{00000000-0005-0000-0000-0000D30D0000}"/>
    <cellStyle name="IndexColumnStyle 2 12 2" xfId="10864" xr:uid="{00000000-0005-0000-0000-0000D40D0000}"/>
    <cellStyle name="IndexColumnStyle 2 12 3" xfId="12297" xr:uid="{00000000-0005-0000-0000-0000D50D0000}"/>
    <cellStyle name="IndexColumnStyle 2 12 4" xfId="7656" xr:uid="{00000000-0005-0000-0000-0000D60D0000}"/>
    <cellStyle name="IndexColumnStyle 2 12 5" xfId="14981" xr:uid="{00000000-0005-0000-0000-0000D70D0000}"/>
    <cellStyle name="IndexColumnStyle 2 13" xfId="7907" xr:uid="{00000000-0005-0000-0000-0000D80D0000}"/>
    <cellStyle name="IndexColumnStyle 2 14" xfId="9598" xr:uid="{00000000-0005-0000-0000-0000D90D0000}"/>
    <cellStyle name="IndexColumnStyle 2 15" xfId="13167" xr:uid="{00000000-0005-0000-0000-0000DA0D0000}"/>
    <cellStyle name="IndexColumnStyle 2 16" xfId="9802" xr:uid="{00000000-0005-0000-0000-0000DB0D0000}"/>
    <cellStyle name="IndexColumnStyle 2 2" xfId="1603" xr:uid="{00000000-0005-0000-0000-0000DC0D0000}"/>
    <cellStyle name="IndexColumnStyle 2 2 2" xfId="2884" xr:uid="{00000000-0005-0000-0000-0000DD0D0000}"/>
    <cellStyle name="IndexColumnStyle 2 2 2 2" xfId="6014" xr:uid="{00000000-0005-0000-0000-0000DE0D0000}"/>
    <cellStyle name="IndexColumnStyle 2 2 2 2 2" xfId="13811" xr:uid="{00000000-0005-0000-0000-0000DF0D0000}"/>
    <cellStyle name="IndexColumnStyle 2 2 3" xfId="4564" xr:uid="{00000000-0005-0000-0000-0000E00D0000}"/>
    <cellStyle name="IndexColumnStyle 2 2 3 2" xfId="6854" xr:uid="{00000000-0005-0000-0000-0000E10D0000}"/>
    <cellStyle name="IndexColumnStyle 2 2 3 2 2" xfId="12425" xr:uid="{00000000-0005-0000-0000-0000E20D0000}"/>
    <cellStyle name="IndexColumnStyle 2 2 3 2 3" xfId="13422" xr:uid="{00000000-0005-0000-0000-0000E30D0000}"/>
    <cellStyle name="IndexColumnStyle 2 2 3 2 4" xfId="14565" xr:uid="{00000000-0005-0000-0000-0000E40D0000}"/>
    <cellStyle name="IndexColumnStyle 2 2 3 2 5" xfId="15383" xr:uid="{00000000-0005-0000-0000-0000E50D0000}"/>
    <cellStyle name="IndexColumnStyle 2 2 3 3" xfId="10533" xr:uid="{00000000-0005-0000-0000-0000E60D0000}"/>
    <cellStyle name="IndexColumnStyle 2 2 3 4" xfId="13015" xr:uid="{00000000-0005-0000-0000-0000E70D0000}"/>
    <cellStyle name="IndexColumnStyle 2 2 3 5" xfId="14815" xr:uid="{00000000-0005-0000-0000-0000E80D0000}"/>
    <cellStyle name="IndexColumnStyle 2 2 4" xfId="5082" xr:uid="{00000000-0005-0000-0000-0000E90D0000}"/>
    <cellStyle name="IndexColumnStyle 2 2 4 2" xfId="10993" xr:uid="{00000000-0005-0000-0000-0000EA0D0000}"/>
    <cellStyle name="IndexColumnStyle 2 2 4 3" xfId="11681" xr:uid="{00000000-0005-0000-0000-0000EB0D0000}"/>
    <cellStyle name="IndexColumnStyle 2 2 4 4" xfId="8503" xr:uid="{00000000-0005-0000-0000-0000EC0D0000}"/>
    <cellStyle name="IndexColumnStyle 2 2 4 5" xfId="15107" xr:uid="{00000000-0005-0000-0000-0000ED0D0000}"/>
    <cellStyle name="IndexColumnStyle 2 2 5" xfId="8240" xr:uid="{00000000-0005-0000-0000-0000EE0D0000}"/>
    <cellStyle name="IndexColumnStyle 2 2 6" xfId="7066" xr:uid="{00000000-0005-0000-0000-0000EF0D0000}"/>
    <cellStyle name="IndexColumnStyle 2 3" xfId="1663" xr:uid="{00000000-0005-0000-0000-0000F00D0000}"/>
    <cellStyle name="IndexColumnStyle 2 3 2" xfId="2944" xr:uid="{00000000-0005-0000-0000-0000F10D0000}"/>
    <cellStyle name="IndexColumnStyle 2 3 2 2" xfId="13355" xr:uid="{00000000-0005-0000-0000-0000F20D0000}"/>
    <cellStyle name="IndexColumnStyle 2 4" xfId="1452" xr:uid="{00000000-0005-0000-0000-0000F30D0000}"/>
    <cellStyle name="IndexColumnStyle 2 4 2" xfId="2743" xr:uid="{00000000-0005-0000-0000-0000F40D0000}"/>
    <cellStyle name="IndexColumnStyle 2 4 2 2" xfId="5884" xr:uid="{00000000-0005-0000-0000-0000F50D0000}"/>
    <cellStyle name="IndexColumnStyle 2 4 2 2 2" xfId="13717" xr:uid="{00000000-0005-0000-0000-0000F60D0000}"/>
    <cellStyle name="IndexColumnStyle 2 4 3" xfId="3670" xr:uid="{00000000-0005-0000-0000-0000F70D0000}"/>
    <cellStyle name="IndexColumnStyle 2 4 3 2" xfId="6318" xr:uid="{00000000-0005-0000-0000-0000F80D0000}"/>
    <cellStyle name="IndexColumnStyle 2 4 3 2 2" xfId="11978" xr:uid="{00000000-0005-0000-0000-0000F90D0000}"/>
    <cellStyle name="IndexColumnStyle 2 4 3 2 3" xfId="13072" xr:uid="{00000000-0005-0000-0000-0000FA0D0000}"/>
    <cellStyle name="IndexColumnStyle 2 4 3 2 4" xfId="14087" xr:uid="{00000000-0005-0000-0000-0000FB0D0000}"/>
    <cellStyle name="IndexColumnStyle 2 4 3 2 5" xfId="15305" xr:uid="{00000000-0005-0000-0000-0000FC0D0000}"/>
    <cellStyle name="IndexColumnStyle 2 4 3 3" xfId="9837" xr:uid="{00000000-0005-0000-0000-0000FD0D0000}"/>
    <cellStyle name="IndexColumnStyle 2 4 3 4" xfId="9191" xr:uid="{00000000-0005-0000-0000-0000FE0D0000}"/>
    <cellStyle name="IndexColumnStyle 2 4 3 5" xfId="14737" xr:uid="{00000000-0005-0000-0000-0000FF0D0000}"/>
    <cellStyle name="IndexColumnStyle 2 4 4" xfId="5032" xr:uid="{00000000-0005-0000-0000-0000000E0000}"/>
    <cellStyle name="IndexColumnStyle 2 4 4 2" xfId="10943" xr:uid="{00000000-0005-0000-0000-0000010E0000}"/>
    <cellStyle name="IndexColumnStyle 2 4 4 3" xfId="11808" xr:uid="{00000000-0005-0000-0000-0000020E0000}"/>
    <cellStyle name="IndexColumnStyle 2 4 4 4" xfId="7648" xr:uid="{00000000-0005-0000-0000-0000030E0000}"/>
    <cellStyle name="IndexColumnStyle 2 4 4 5" xfId="15058" xr:uid="{00000000-0005-0000-0000-0000040E0000}"/>
    <cellStyle name="IndexColumnStyle 2 4 5" xfId="8111" xr:uid="{00000000-0005-0000-0000-0000050E0000}"/>
    <cellStyle name="IndexColumnStyle 2 4 6" xfId="10463" xr:uid="{00000000-0005-0000-0000-0000060E0000}"/>
    <cellStyle name="IndexColumnStyle 2 4 7" xfId="7481" xr:uid="{00000000-0005-0000-0000-0000070E0000}"/>
    <cellStyle name="IndexColumnStyle 2 5" xfId="1734" xr:uid="{00000000-0005-0000-0000-0000080E0000}"/>
    <cellStyle name="IndexColumnStyle 2 5 2" xfId="3015" xr:uid="{00000000-0005-0000-0000-0000090E0000}"/>
    <cellStyle name="IndexColumnStyle 2 5 2 2" xfId="6120" xr:uid="{00000000-0005-0000-0000-00000A0E0000}"/>
    <cellStyle name="IndexColumnStyle 2 5 2 2 2" xfId="13894" xr:uid="{00000000-0005-0000-0000-00000B0E0000}"/>
    <cellStyle name="IndexColumnStyle 2 5 3" xfId="4555" xr:uid="{00000000-0005-0000-0000-00000C0E0000}"/>
    <cellStyle name="IndexColumnStyle 2 5 3 2" xfId="6848" xr:uid="{00000000-0005-0000-0000-00000D0E0000}"/>
    <cellStyle name="IndexColumnStyle 2 5 3 2 2" xfId="12419" xr:uid="{00000000-0005-0000-0000-00000E0E0000}"/>
    <cellStyle name="IndexColumnStyle 2 5 3 2 3" xfId="13416" xr:uid="{00000000-0005-0000-0000-00000F0E0000}"/>
    <cellStyle name="IndexColumnStyle 2 5 3 2 4" xfId="14559" xr:uid="{00000000-0005-0000-0000-0000100E0000}"/>
    <cellStyle name="IndexColumnStyle 2 5 3 2 5" xfId="15377" xr:uid="{00000000-0005-0000-0000-0000110E0000}"/>
    <cellStyle name="IndexColumnStyle 2 5 3 3" xfId="10527" xr:uid="{00000000-0005-0000-0000-0000120E0000}"/>
    <cellStyle name="IndexColumnStyle 2 5 3 4" xfId="12863" xr:uid="{00000000-0005-0000-0000-0000130E0000}"/>
    <cellStyle name="IndexColumnStyle 2 5 3 5" xfId="14809" xr:uid="{00000000-0005-0000-0000-0000140E0000}"/>
    <cellStyle name="IndexColumnStyle 2 5 4" xfId="5126" xr:uid="{00000000-0005-0000-0000-0000150E0000}"/>
    <cellStyle name="IndexColumnStyle 2 5 4 2" xfId="11037" xr:uid="{00000000-0005-0000-0000-0000160E0000}"/>
    <cellStyle name="IndexColumnStyle 2 5 4 3" xfId="11731" xr:uid="{00000000-0005-0000-0000-0000170E0000}"/>
    <cellStyle name="IndexColumnStyle 2 5 4 4" xfId="10379" xr:uid="{00000000-0005-0000-0000-0000180E0000}"/>
    <cellStyle name="IndexColumnStyle 2 5 4 5" xfId="15151" xr:uid="{00000000-0005-0000-0000-0000190E0000}"/>
    <cellStyle name="IndexColumnStyle 2 5 5" xfId="8356" xr:uid="{00000000-0005-0000-0000-00001A0E0000}"/>
    <cellStyle name="IndexColumnStyle 2 5 6" xfId="12689" xr:uid="{00000000-0005-0000-0000-00001B0E0000}"/>
    <cellStyle name="IndexColumnStyle 2 5 7" xfId="7519" xr:uid="{00000000-0005-0000-0000-00001C0E0000}"/>
    <cellStyle name="IndexColumnStyle 2 6" xfId="1759" xr:uid="{00000000-0005-0000-0000-00001D0E0000}"/>
    <cellStyle name="IndexColumnStyle 2 6 2" xfId="3040" xr:uid="{00000000-0005-0000-0000-00001E0E0000}"/>
    <cellStyle name="IndexColumnStyle 2 6 2 2" xfId="6145" xr:uid="{00000000-0005-0000-0000-00001F0E0000}"/>
    <cellStyle name="IndexColumnStyle 2 6 2 2 2" xfId="13918" xr:uid="{00000000-0005-0000-0000-0000200E0000}"/>
    <cellStyle name="IndexColumnStyle 2 6 3" xfId="4765" xr:uid="{00000000-0005-0000-0000-0000210E0000}"/>
    <cellStyle name="IndexColumnStyle 2 6 3 2" xfId="6946" xr:uid="{00000000-0005-0000-0000-0000220E0000}"/>
    <cellStyle name="IndexColumnStyle 2 6 3 2 2" xfId="12517" xr:uid="{00000000-0005-0000-0000-0000230E0000}"/>
    <cellStyle name="IndexColumnStyle 2 6 3 2 3" xfId="13514" xr:uid="{00000000-0005-0000-0000-0000240E0000}"/>
    <cellStyle name="IndexColumnStyle 2 6 3 2 4" xfId="14657" xr:uid="{00000000-0005-0000-0000-0000250E0000}"/>
    <cellStyle name="IndexColumnStyle 2 6 3 2 5" xfId="15475" xr:uid="{00000000-0005-0000-0000-0000260E0000}"/>
    <cellStyle name="IndexColumnStyle 2 6 3 3" xfId="10701" xr:uid="{00000000-0005-0000-0000-0000270E0000}"/>
    <cellStyle name="IndexColumnStyle 2 6 3 4" xfId="8706" xr:uid="{00000000-0005-0000-0000-0000280E0000}"/>
    <cellStyle name="IndexColumnStyle 2 6 3 5" xfId="14907" xr:uid="{00000000-0005-0000-0000-0000290E0000}"/>
    <cellStyle name="IndexColumnStyle 2 6 4" xfId="5150" xr:uid="{00000000-0005-0000-0000-00002A0E0000}"/>
    <cellStyle name="IndexColumnStyle 2 6 4 2" xfId="11061" xr:uid="{00000000-0005-0000-0000-00002B0E0000}"/>
    <cellStyle name="IndexColumnStyle 2 6 4 3" xfId="11854" xr:uid="{00000000-0005-0000-0000-00002C0E0000}"/>
    <cellStyle name="IndexColumnStyle 2 6 4 4" xfId="9797" xr:uid="{00000000-0005-0000-0000-00002D0E0000}"/>
    <cellStyle name="IndexColumnStyle 2 6 4 5" xfId="15175" xr:uid="{00000000-0005-0000-0000-00002E0E0000}"/>
    <cellStyle name="IndexColumnStyle 2 6 5" xfId="8381" xr:uid="{00000000-0005-0000-0000-00002F0E0000}"/>
    <cellStyle name="IndexColumnStyle 2 6 6" xfId="10412" xr:uid="{00000000-0005-0000-0000-0000300E0000}"/>
    <cellStyle name="IndexColumnStyle 2 6 7" xfId="7384" xr:uid="{00000000-0005-0000-0000-0000310E0000}"/>
    <cellStyle name="IndexColumnStyle 2 7" xfId="1515" xr:uid="{00000000-0005-0000-0000-0000320E0000}"/>
    <cellStyle name="IndexColumnStyle 2 7 2" xfId="2806" xr:uid="{00000000-0005-0000-0000-0000330E0000}"/>
    <cellStyle name="IndexColumnStyle 2 7 2 2" xfId="5937" xr:uid="{00000000-0005-0000-0000-0000340E0000}"/>
    <cellStyle name="IndexColumnStyle 2 7 2 2 2" xfId="13752" xr:uid="{00000000-0005-0000-0000-0000350E0000}"/>
    <cellStyle name="IndexColumnStyle 2 7 3" xfId="4770" xr:uid="{00000000-0005-0000-0000-0000360E0000}"/>
    <cellStyle name="IndexColumnStyle 2 7 3 2" xfId="6948" xr:uid="{00000000-0005-0000-0000-0000370E0000}"/>
    <cellStyle name="IndexColumnStyle 2 7 3 2 2" xfId="12519" xr:uid="{00000000-0005-0000-0000-0000380E0000}"/>
    <cellStyle name="IndexColumnStyle 2 7 3 2 3" xfId="13516" xr:uid="{00000000-0005-0000-0000-0000390E0000}"/>
    <cellStyle name="IndexColumnStyle 2 7 3 2 4" xfId="14659" xr:uid="{00000000-0005-0000-0000-00003A0E0000}"/>
    <cellStyle name="IndexColumnStyle 2 7 3 2 5" xfId="15477" xr:uid="{00000000-0005-0000-0000-00003B0E0000}"/>
    <cellStyle name="IndexColumnStyle 2 7 3 3" xfId="10705" xr:uid="{00000000-0005-0000-0000-00003C0E0000}"/>
    <cellStyle name="IndexColumnStyle 2 7 3 4" xfId="10446" xr:uid="{00000000-0005-0000-0000-00003D0E0000}"/>
    <cellStyle name="IndexColumnStyle 2 7 3 5" xfId="14909" xr:uid="{00000000-0005-0000-0000-00003E0E0000}"/>
    <cellStyle name="IndexColumnStyle 2 7 4" xfId="5065" xr:uid="{00000000-0005-0000-0000-00003F0E0000}"/>
    <cellStyle name="IndexColumnStyle 2 7 4 2" xfId="10976" xr:uid="{00000000-0005-0000-0000-0000400E0000}"/>
    <cellStyle name="IndexColumnStyle 2 7 4 3" xfId="8243" xr:uid="{00000000-0005-0000-0000-0000410E0000}"/>
    <cellStyle name="IndexColumnStyle 2 7 4 4" xfId="12796" xr:uid="{00000000-0005-0000-0000-0000420E0000}"/>
    <cellStyle name="IndexColumnStyle 2 7 4 5" xfId="15091" xr:uid="{00000000-0005-0000-0000-0000430E0000}"/>
    <cellStyle name="IndexColumnStyle 2 7 5" xfId="8167" xr:uid="{00000000-0005-0000-0000-0000440E0000}"/>
    <cellStyle name="IndexColumnStyle 2 7 6" xfId="10122" xr:uid="{00000000-0005-0000-0000-0000450E0000}"/>
    <cellStyle name="IndexColumnStyle 2 7 7" xfId="13230" xr:uid="{00000000-0005-0000-0000-0000460E0000}"/>
    <cellStyle name="IndexColumnStyle 2 8" xfId="1797" xr:uid="{00000000-0005-0000-0000-0000470E0000}"/>
    <cellStyle name="IndexColumnStyle 2 8 2" xfId="3078" xr:uid="{00000000-0005-0000-0000-0000480E0000}"/>
    <cellStyle name="IndexColumnStyle 2 8 2 2" xfId="6183" xr:uid="{00000000-0005-0000-0000-0000490E0000}"/>
    <cellStyle name="IndexColumnStyle 2 8 2 2 2" xfId="13954" xr:uid="{00000000-0005-0000-0000-00004A0E0000}"/>
    <cellStyle name="IndexColumnStyle 2 8 3" xfId="4720" xr:uid="{00000000-0005-0000-0000-00004B0E0000}"/>
    <cellStyle name="IndexColumnStyle 2 8 3 2" xfId="6916" xr:uid="{00000000-0005-0000-0000-00004C0E0000}"/>
    <cellStyle name="IndexColumnStyle 2 8 3 2 2" xfId="12487" xr:uid="{00000000-0005-0000-0000-00004D0E0000}"/>
    <cellStyle name="IndexColumnStyle 2 8 3 2 3" xfId="13484" xr:uid="{00000000-0005-0000-0000-00004E0E0000}"/>
    <cellStyle name="IndexColumnStyle 2 8 3 2 4" xfId="14627" xr:uid="{00000000-0005-0000-0000-00004F0E0000}"/>
    <cellStyle name="IndexColumnStyle 2 8 3 2 5" xfId="15445" xr:uid="{00000000-0005-0000-0000-0000500E0000}"/>
    <cellStyle name="IndexColumnStyle 2 8 3 3" xfId="10663" xr:uid="{00000000-0005-0000-0000-0000510E0000}"/>
    <cellStyle name="IndexColumnStyle 2 8 3 4" xfId="12855" xr:uid="{00000000-0005-0000-0000-0000520E0000}"/>
    <cellStyle name="IndexColumnStyle 2 8 3 5" xfId="14877" xr:uid="{00000000-0005-0000-0000-0000530E0000}"/>
    <cellStyle name="IndexColumnStyle 2 8 4" xfId="5186" xr:uid="{00000000-0005-0000-0000-0000540E0000}"/>
    <cellStyle name="IndexColumnStyle 2 8 4 2" xfId="11097" xr:uid="{00000000-0005-0000-0000-0000550E0000}"/>
    <cellStyle name="IndexColumnStyle 2 8 4 3" xfId="7618" xr:uid="{00000000-0005-0000-0000-0000560E0000}"/>
    <cellStyle name="IndexColumnStyle 2 8 4 4" xfId="8020" xr:uid="{00000000-0005-0000-0000-0000570E0000}"/>
    <cellStyle name="IndexColumnStyle 2 8 4 5" xfId="15211" xr:uid="{00000000-0005-0000-0000-0000580E0000}"/>
    <cellStyle name="IndexColumnStyle 2 8 5" xfId="8418" xr:uid="{00000000-0005-0000-0000-0000590E0000}"/>
    <cellStyle name="IndexColumnStyle 2 8 6" xfId="13288" xr:uid="{00000000-0005-0000-0000-00005A0E0000}"/>
    <cellStyle name="IndexColumnStyle 2 8 7" xfId="10764" xr:uid="{00000000-0005-0000-0000-00005B0E0000}"/>
    <cellStyle name="IndexColumnStyle 2 9" xfId="3385" xr:uid="{00000000-0005-0000-0000-00005C0E0000}"/>
    <cellStyle name="IndexColumnStyle 2 9 2" xfId="4413" xr:uid="{00000000-0005-0000-0000-00005D0E0000}"/>
    <cellStyle name="IndexColumnStyle 2 9 2 2" xfId="6799" xr:uid="{00000000-0005-0000-0000-00005E0E0000}"/>
    <cellStyle name="IndexColumnStyle 2 9 2 2 2" xfId="14527" xr:uid="{00000000-0005-0000-0000-00005F0E0000}"/>
    <cellStyle name="IndexColumnStyle 2 9 3" xfId="3573" xr:uid="{00000000-0005-0000-0000-0000600E0000}"/>
    <cellStyle name="IndexColumnStyle 2 9 3 2" xfId="6242" xr:uid="{00000000-0005-0000-0000-0000610E0000}"/>
    <cellStyle name="IndexColumnStyle 2 9 3 2 2" xfId="11920" xr:uid="{00000000-0005-0000-0000-0000620E0000}"/>
    <cellStyle name="IndexColumnStyle 2 9 3 2 3" xfId="13033" xr:uid="{00000000-0005-0000-0000-0000630E0000}"/>
    <cellStyle name="IndexColumnStyle 2 9 3 2 4" xfId="14011" xr:uid="{00000000-0005-0000-0000-0000640E0000}"/>
    <cellStyle name="IndexColumnStyle 2 9 3 2 5" xfId="15299" xr:uid="{00000000-0005-0000-0000-0000650E0000}"/>
    <cellStyle name="IndexColumnStyle 2 9 3 3" xfId="9762" xr:uid="{00000000-0005-0000-0000-0000660E0000}"/>
    <cellStyle name="IndexColumnStyle 2 9 3 4" xfId="8879" xr:uid="{00000000-0005-0000-0000-0000670E0000}"/>
    <cellStyle name="IndexColumnStyle 2 9 3 5" xfId="14731" xr:uid="{00000000-0005-0000-0000-0000680E0000}"/>
    <cellStyle name="IndexColumnStyle 2 9 4" xfId="6217" xr:uid="{00000000-0005-0000-0000-0000690E0000}"/>
    <cellStyle name="IndexColumnStyle 2 9 4 2" xfId="13986" xr:uid="{00000000-0005-0000-0000-00006A0E0000}"/>
    <cellStyle name="IndexColumnStyle 3" xfId="3250" xr:uid="{00000000-0005-0000-0000-00006B0E0000}"/>
    <cellStyle name="IndexColumnStyle 3 2" xfId="7151" xr:uid="{00000000-0005-0000-0000-00006C0E0000}"/>
    <cellStyle name="IndexColumnStyle 4" xfId="2161" xr:uid="{00000000-0005-0000-0000-00006D0E0000}"/>
    <cellStyle name="IndexColumnStyle 4 2" xfId="9529" xr:uid="{00000000-0005-0000-0000-00006E0E0000}"/>
    <cellStyle name="IndexColumnStyle 5" xfId="8035" xr:uid="{00000000-0005-0000-0000-00006F0E0000}"/>
    <cellStyle name="Input [yellow]" xfId="184" xr:uid="{00000000-0005-0000-0000-0000700E0000}"/>
    <cellStyle name="Input [yellow] 10" xfId="862" xr:uid="{00000000-0005-0000-0000-0000710E0000}"/>
    <cellStyle name="Input [yellow] 10 2" xfId="1219" xr:uid="{00000000-0005-0000-0000-0000720E0000}"/>
    <cellStyle name="Input [yellow] 10 2 10" xfId="2512" xr:uid="{00000000-0005-0000-0000-0000730E0000}"/>
    <cellStyle name="Input [yellow] 10 2 10 2" xfId="5655" xr:uid="{00000000-0005-0000-0000-0000740E0000}"/>
    <cellStyle name="Input [yellow] 10 2 10 2 2" xfId="10264" xr:uid="{00000000-0005-0000-0000-0000750E0000}"/>
    <cellStyle name="Input [yellow] 10 2 11" xfId="2406" xr:uid="{00000000-0005-0000-0000-0000760E0000}"/>
    <cellStyle name="Input [yellow] 10 2 11 2" xfId="5569" xr:uid="{00000000-0005-0000-0000-0000770E0000}"/>
    <cellStyle name="Input [yellow] 10 2 11 2 2" xfId="11407" xr:uid="{00000000-0005-0000-0000-0000780E0000}"/>
    <cellStyle name="Input [yellow] 10 2 11 2 3" xfId="7030" xr:uid="{00000000-0005-0000-0000-0000790E0000}"/>
    <cellStyle name="Input [yellow] 10 2 11 2 4" xfId="10885" xr:uid="{00000000-0005-0000-0000-00007A0E0000}"/>
    <cellStyle name="Input [yellow] 10 2 11 2 5" xfId="15295" xr:uid="{00000000-0005-0000-0000-00007B0E0000}"/>
    <cellStyle name="Input [yellow] 10 2 11 3" xfId="8894" xr:uid="{00000000-0005-0000-0000-00007C0E0000}"/>
    <cellStyle name="Input [yellow] 10 2 11 4" xfId="9336" xr:uid="{00000000-0005-0000-0000-00007D0E0000}"/>
    <cellStyle name="Input [yellow] 10 2 11 5" xfId="14727" xr:uid="{00000000-0005-0000-0000-00007E0E0000}"/>
    <cellStyle name="Input [yellow] 10 2 12" xfId="4954" xr:uid="{00000000-0005-0000-0000-00007F0E0000}"/>
    <cellStyle name="Input [yellow] 10 2 12 2" xfId="10865" xr:uid="{00000000-0005-0000-0000-0000800E0000}"/>
    <cellStyle name="Input [yellow] 10 2 12 3" xfId="10325" xr:uid="{00000000-0005-0000-0000-0000810E0000}"/>
    <cellStyle name="Input [yellow] 10 2 12 4" xfId="12784" xr:uid="{00000000-0005-0000-0000-0000820E0000}"/>
    <cellStyle name="Input [yellow] 10 2 12 5" xfId="14982" xr:uid="{00000000-0005-0000-0000-0000830E0000}"/>
    <cellStyle name="Input [yellow] 10 2 13" xfId="7920" xr:uid="{00000000-0005-0000-0000-0000840E0000}"/>
    <cellStyle name="Input [yellow] 10 2 14" xfId="7973" xr:uid="{00000000-0005-0000-0000-0000850E0000}"/>
    <cellStyle name="Input [yellow] 10 2 15" xfId="7733" xr:uid="{00000000-0005-0000-0000-0000860E0000}"/>
    <cellStyle name="Input [yellow] 10 2 16" xfId="10409" xr:uid="{00000000-0005-0000-0000-0000870E0000}"/>
    <cellStyle name="Input [yellow] 10 2 2" xfId="1612" xr:uid="{00000000-0005-0000-0000-0000880E0000}"/>
    <cellStyle name="Input [yellow] 10 2 2 2" xfId="2893" xr:uid="{00000000-0005-0000-0000-0000890E0000}"/>
    <cellStyle name="Input [yellow] 10 2 2 2 2" xfId="6016" xr:uid="{00000000-0005-0000-0000-00008A0E0000}"/>
    <cellStyle name="Input [yellow] 10 2 2 2 2 2" xfId="13812" xr:uid="{00000000-0005-0000-0000-00008B0E0000}"/>
    <cellStyle name="Input [yellow] 10 2 2 3" xfId="4882" xr:uid="{00000000-0005-0000-0000-00008C0E0000}"/>
    <cellStyle name="Input [yellow] 10 2 2 3 2" xfId="6987" xr:uid="{00000000-0005-0000-0000-00008D0E0000}"/>
    <cellStyle name="Input [yellow] 10 2 2 3 2 2" xfId="12558" xr:uid="{00000000-0005-0000-0000-00008E0E0000}"/>
    <cellStyle name="Input [yellow] 10 2 2 3 2 3" xfId="13555" xr:uid="{00000000-0005-0000-0000-00008F0E0000}"/>
    <cellStyle name="Input [yellow] 10 2 2 3 2 4" xfId="14698" xr:uid="{00000000-0005-0000-0000-0000900E0000}"/>
    <cellStyle name="Input [yellow] 10 2 2 3 2 5" xfId="15516" xr:uid="{00000000-0005-0000-0000-0000910E0000}"/>
    <cellStyle name="Input [yellow] 10 2 2 3 3" xfId="10802" xr:uid="{00000000-0005-0000-0000-0000920E0000}"/>
    <cellStyle name="Input [yellow] 10 2 2 3 4" xfId="7282" xr:uid="{00000000-0005-0000-0000-0000930E0000}"/>
    <cellStyle name="Input [yellow] 10 2 2 3 5" xfId="14948" xr:uid="{00000000-0005-0000-0000-0000940E0000}"/>
    <cellStyle name="Input [yellow] 10 2 2 4" xfId="5083" xr:uid="{00000000-0005-0000-0000-0000950E0000}"/>
    <cellStyle name="Input [yellow] 10 2 2 4 2" xfId="10994" xr:uid="{00000000-0005-0000-0000-0000960E0000}"/>
    <cellStyle name="Input [yellow] 10 2 2 4 3" xfId="9190" xr:uid="{00000000-0005-0000-0000-0000970E0000}"/>
    <cellStyle name="Input [yellow] 10 2 2 4 4" xfId="13325" xr:uid="{00000000-0005-0000-0000-0000980E0000}"/>
    <cellStyle name="Input [yellow] 10 2 2 4 5" xfId="15108" xr:uid="{00000000-0005-0000-0000-0000990E0000}"/>
    <cellStyle name="Input [yellow] 10 2 2 5" xfId="8249" xr:uid="{00000000-0005-0000-0000-00009A0E0000}"/>
    <cellStyle name="Input [yellow] 10 2 2 6" xfId="9452" xr:uid="{00000000-0005-0000-0000-00009B0E0000}"/>
    <cellStyle name="Input [yellow] 10 2 3" xfId="1666" xr:uid="{00000000-0005-0000-0000-00009C0E0000}"/>
    <cellStyle name="Input [yellow] 10 2 3 2" xfId="2947" xr:uid="{00000000-0005-0000-0000-00009D0E0000}"/>
    <cellStyle name="Input [yellow] 10 2 3 2 2" xfId="9254" xr:uid="{00000000-0005-0000-0000-00009E0E0000}"/>
    <cellStyle name="Input [yellow] 10 2 4" xfId="1715" xr:uid="{00000000-0005-0000-0000-00009F0E0000}"/>
    <cellStyle name="Input [yellow] 10 2 4 2" xfId="2996" xr:uid="{00000000-0005-0000-0000-0000A00E0000}"/>
    <cellStyle name="Input [yellow] 10 2 4 2 2" xfId="6101" xr:uid="{00000000-0005-0000-0000-0000A10E0000}"/>
    <cellStyle name="Input [yellow] 10 2 4 2 2 2" xfId="13878" xr:uid="{00000000-0005-0000-0000-0000A20E0000}"/>
    <cellStyle name="Input [yellow] 10 2 4 3" xfId="4591" xr:uid="{00000000-0005-0000-0000-0000A30E0000}"/>
    <cellStyle name="Input [yellow] 10 2 4 3 2" xfId="6867" xr:uid="{00000000-0005-0000-0000-0000A40E0000}"/>
    <cellStyle name="Input [yellow] 10 2 4 3 2 2" xfId="12438" xr:uid="{00000000-0005-0000-0000-0000A50E0000}"/>
    <cellStyle name="Input [yellow] 10 2 4 3 2 3" xfId="13435" xr:uid="{00000000-0005-0000-0000-0000A60E0000}"/>
    <cellStyle name="Input [yellow] 10 2 4 3 2 4" xfId="14578" xr:uid="{00000000-0005-0000-0000-0000A70E0000}"/>
    <cellStyle name="Input [yellow] 10 2 4 3 2 5" xfId="15396" xr:uid="{00000000-0005-0000-0000-0000A80E0000}"/>
    <cellStyle name="Input [yellow] 10 2 4 3 3" xfId="10556" xr:uid="{00000000-0005-0000-0000-0000A90E0000}"/>
    <cellStyle name="Input [yellow] 10 2 4 3 4" xfId="7645" xr:uid="{00000000-0005-0000-0000-0000AA0E0000}"/>
    <cellStyle name="Input [yellow] 10 2 4 3 5" xfId="14828" xr:uid="{00000000-0005-0000-0000-0000AB0E0000}"/>
    <cellStyle name="Input [yellow] 10 2 4 4" xfId="5110" xr:uid="{00000000-0005-0000-0000-0000AC0E0000}"/>
    <cellStyle name="Input [yellow] 10 2 4 4 2" xfId="11021" xr:uid="{00000000-0005-0000-0000-0000AD0E0000}"/>
    <cellStyle name="Input [yellow] 10 2 4 4 3" xfId="11674" xr:uid="{00000000-0005-0000-0000-0000AE0E0000}"/>
    <cellStyle name="Input [yellow] 10 2 4 4 4" xfId="11941" xr:uid="{00000000-0005-0000-0000-0000AF0E0000}"/>
    <cellStyle name="Input [yellow] 10 2 4 4 5" xfId="15135" xr:uid="{00000000-0005-0000-0000-0000B00E0000}"/>
    <cellStyle name="Input [yellow] 10 2 4 5" xfId="8337" xr:uid="{00000000-0005-0000-0000-0000B10E0000}"/>
    <cellStyle name="Input [yellow] 10 2 4 6" xfId="7655" xr:uid="{00000000-0005-0000-0000-0000B20E0000}"/>
    <cellStyle name="Input [yellow] 10 2 4 7" xfId="11440" xr:uid="{00000000-0005-0000-0000-0000B30E0000}"/>
    <cellStyle name="Input [yellow] 10 2 5" xfId="1742" xr:uid="{00000000-0005-0000-0000-0000B40E0000}"/>
    <cellStyle name="Input [yellow] 10 2 5 2" xfId="3023" xr:uid="{00000000-0005-0000-0000-0000B50E0000}"/>
    <cellStyle name="Input [yellow] 10 2 5 2 2" xfId="6128" xr:uid="{00000000-0005-0000-0000-0000B60E0000}"/>
    <cellStyle name="Input [yellow] 10 2 5 2 2 2" xfId="13902" xr:uid="{00000000-0005-0000-0000-0000B70E0000}"/>
    <cellStyle name="Input [yellow] 10 2 5 3" xfId="4875" xr:uid="{00000000-0005-0000-0000-0000B80E0000}"/>
    <cellStyle name="Input [yellow] 10 2 5 3 2" xfId="6982" xr:uid="{00000000-0005-0000-0000-0000B90E0000}"/>
    <cellStyle name="Input [yellow] 10 2 5 3 2 2" xfId="12553" xr:uid="{00000000-0005-0000-0000-0000BA0E0000}"/>
    <cellStyle name="Input [yellow] 10 2 5 3 2 3" xfId="13550" xr:uid="{00000000-0005-0000-0000-0000BB0E0000}"/>
    <cellStyle name="Input [yellow] 10 2 5 3 2 4" xfId="14693" xr:uid="{00000000-0005-0000-0000-0000BC0E0000}"/>
    <cellStyle name="Input [yellow] 10 2 5 3 2 5" xfId="15511" xr:uid="{00000000-0005-0000-0000-0000BD0E0000}"/>
    <cellStyle name="Input [yellow] 10 2 5 3 3" xfId="10796" xr:uid="{00000000-0005-0000-0000-0000BE0E0000}"/>
    <cellStyle name="Input [yellow] 10 2 5 3 4" xfId="10239" xr:uid="{00000000-0005-0000-0000-0000BF0E0000}"/>
    <cellStyle name="Input [yellow] 10 2 5 3 5" xfId="14943" xr:uid="{00000000-0005-0000-0000-0000C00E0000}"/>
    <cellStyle name="Input [yellow] 10 2 5 4" xfId="5134" xr:uid="{00000000-0005-0000-0000-0000C10E0000}"/>
    <cellStyle name="Input [yellow] 10 2 5 4 2" xfId="11045" xr:uid="{00000000-0005-0000-0000-0000C20E0000}"/>
    <cellStyle name="Input [yellow] 10 2 5 4 3" xfId="11675" xr:uid="{00000000-0005-0000-0000-0000C30E0000}"/>
    <cellStyle name="Input [yellow] 10 2 5 4 4" xfId="10819" xr:uid="{00000000-0005-0000-0000-0000C40E0000}"/>
    <cellStyle name="Input [yellow] 10 2 5 4 5" xfId="15159" xr:uid="{00000000-0005-0000-0000-0000C50E0000}"/>
    <cellStyle name="Input [yellow] 10 2 5 5" xfId="8364" xr:uid="{00000000-0005-0000-0000-0000C60E0000}"/>
    <cellStyle name="Input [yellow] 10 2 5 6" xfId="10371" xr:uid="{00000000-0005-0000-0000-0000C70E0000}"/>
    <cellStyle name="Input [yellow] 10 2 5 7" xfId="9804" xr:uid="{00000000-0005-0000-0000-0000C80E0000}"/>
    <cellStyle name="Input [yellow] 10 2 6" xfId="1767" xr:uid="{00000000-0005-0000-0000-0000C90E0000}"/>
    <cellStyle name="Input [yellow] 10 2 6 2" xfId="3048" xr:uid="{00000000-0005-0000-0000-0000CA0E0000}"/>
    <cellStyle name="Input [yellow] 10 2 6 2 2" xfId="6153" xr:uid="{00000000-0005-0000-0000-0000CB0E0000}"/>
    <cellStyle name="Input [yellow] 10 2 6 2 2 2" xfId="13926" xr:uid="{00000000-0005-0000-0000-0000CC0E0000}"/>
    <cellStyle name="Input [yellow] 10 2 6 3" xfId="1862" xr:uid="{00000000-0005-0000-0000-0000CD0E0000}"/>
    <cellStyle name="Input [yellow] 10 2 6 3 2" xfId="5216" xr:uid="{00000000-0005-0000-0000-0000CE0E0000}"/>
    <cellStyle name="Input [yellow] 10 2 6 3 2 2" xfId="11126" xr:uid="{00000000-0005-0000-0000-0000CF0E0000}"/>
    <cellStyle name="Input [yellow] 10 2 6 3 2 3" xfId="7600" xr:uid="{00000000-0005-0000-0000-0000D00E0000}"/>
    <cellStyle name="Input [yellow] 10 2 6 3 2 4" xfId="11835" xr:uid="{00000000-0005-0000-0000-0000D10E0000}"/>
    <cellStyle name="Input [yellow] 10 2 6 3 2 5" xfId="15238" xr:uid="{00000000-0005-0000-0000-0000D20E0000}"/>
    <cellStyle name="Input [yellow] 10 2 6 3 3" xfId="8475" xr:uid="{00000000-0005-0000-0000-0000D30E0000}"/>
    <cellStyle name="Input [yellow] 10 2 6 3 4" xfId="8993" xr:uid="{00000000-0005-0000-0000-0000D40E0000}"/>
    <cellStyle name="Input [yellow] 10 2 6 3 5" xfId="12207" xr:uid="{00000000-0005-0000-0000-0000D50E0000}"/>
    <cellStyle name="Input [yellow] 10 2 6 4" xfId="5158" xr:uid="{00000000-0005-0000-0000-0000D60E0000}"/>
    <cellStyle name="Input [yellow] 10 2 6 4 2" xfId="11069" xr:uid="{00000000-0005-0000-0000-0000D70E0000}"/>
    <cellStyle name="Input [yellow] 10 2 6 4 3" xfId="11676" xr:uid="{00000000-0005-0000-0000-0000D80E0000}"/>
    <cellStyle name="Input [yellow] 10 2 6 4 4" xfId="12394" xr:uid="{00000000-0005-0000-0000-0000D90E0000}"/>
    <cellStyle name="Input [yellow] 10 2 6 4 5" xfId="15183" xr:uid="{00000000-0005-0000-0000-0000DA0E0000}"/>
    <cellStyle name="Input [yellow] 10 2 6 5" xfId="8389" xr:uid="{00000000-0005-0000-0000-0000DB0E0000}"/>
    <cellStyle name="Input [yellow] 10 2 6 6" xfId="13290" xr:uid="{00000000-0005-0000-0000-0000DC0E0000}"/>
    <cellStyle name="Input [yellow] 10 2 6 7" xfId="7168" xr:uid="{00000000-0005-0000-0000-0000DD0E0000}"/>
    <cellStyle name="Input [yellow] 10 2 7" xfId="1504" xr:uid="{00000000-0005-0000-0000-0000DE0E0000}"/>
    <cellStyle name="Input [yellow] 10 2 7 2" xfId="2795" xr:uid="{00000000-0005-0000-0000-0000DF0E0000}"/>
    <cellStyle name="Input [yellow] 10 2 7 2 2" xfId="5926" xr:uid="{00000000-0005-0000-0000-0000E00E0000}"/>
    <cellStyle name="Input [yellow] 10 2 7 2 2 2" xfId="13742" xr:uid="{00000000-0005-0000-0000-0000E10E0000}"/>
    <cellStyle name="Input [yellow] 10 2 7 3" xfId="4771" xr:uid="{00000000-0005-0000-0000-0000E20E0000}"/>
    <cellStyle name="Input [yellow] 10 2 7 3 2" xfId="6949" xr:uid="{00000000-0005-0000-0000-0000E30E0000}"/>
    <cellStyle name="Input [yellow] 10 2 7 3 2 2" xfId="12520" xr:uid="{00000000-0005-0000-0000-0000E40E0000}"/>
    <cellStyle name="Input [yellow] 10 2 7 3 2 3" xfId="13517" xr:uid="{00000000-0005-0000-0000-0000E50E0000}"/>
    <cellStyle name="Input [yellow] 10 2 7 3 2 4" xfId="14660" xr:uid="{00000000-0005-0000-0000-0000E60E0000}"/>
    <cellStyle name="Input [yellow] 10 2 7 3 2 5" xfId="15478" xr:uid="{00000000-0005-0000-0000-0000E70E0000}"/>
    <cellStyle name="Input [yellow] 10 2 7 3 3" xfId="10706" xr:uid="{00000000-0005-0000-0000-0000E80E0000}"/>
    <cellStyle name="Input [yellow] 10 2 7 3 4" xfId="10191" xr:uid="{00000000-0005-0000-0000-0000E90E0000}"/>
    <cellStyle name="Input [yellow] 10 2 7 3 5" xfId="14910" xr:uid="{00000000-0005-0000-0000-0000EA0E0000}"/>
    <cellStyle name="Input [yellow] 10 2 7 4" xfId="5055" xr:uid="{00000000-0005-0000-0000-0000EB0E0000}"/>
    <cellStyle name="Input [yellow] 10 2 7 4 2" xfId="10966" xr:uid="{00000000-0005-0000-0000-0000EC0E0000}"/>
    <cellStyle name="Input [yellow] 10 2 7 4 3" xfId="9364" xr:uid="{00000000-0005-0000-0000-0000ED0E0000}"/>
    <cellStyle name="Input [yellow] 10 2 7 4 4" xfId="9590" xr:uid="{00000000-0005-0000-0000-0000EE0E0000}"/>
    <cellStyle name="Input [yellow] 10 2 7 4 5" xfId="15081" xr:uid="{00000000-0005-0000-0000-0000EF0E0000}"/>
    <cellStyle name="Input [yellow] 10 2 7 5" xfId="8156" xr:uid="{00000000-0005-0000-0000-0000F00E0000}"/>
    <cellStyle name="Input [yellow] 10 2 7 6" xfId="11912" xr:uid="{00000000-0005-0000-0000-0000F10E0000}"/>
    <cellStyle name="Input [yellow] 10 2 7 7" xfId="10213" xr:uid="{00000000-0005-0000-0000-0000F20E0000}"/>
    <cellStyle name="Input [yellow] 10 2 8" xfId="1798" xr:uid="{00000000-0005-0000-0000-0000F30E0000}"/>
    <cellStyle name="Input [yellow] 10 2 8 2" xfId="3079" xr:uid="{00000000-0005-0000-0000-0000F40E0000}"/>
    <cellStyle name="Input [yellow] 10 2 8 2 2" xfId="6184" xr:uid="{00000000-0005-0000-0000-0000F50E0000}"/>
    <cellStyle name="Input [yellow] 10 2 8 2 2 2" xfId="13955" xr:uid="{00000000-0005-0000-0000-0000F60E0000}"/>
    <cellStyle name="Input [yellow] 10 2 8 3" xfId="4614" xr:uid="{00000000-0005-0000-0000-0000F70E0000}"/>
    <cellStyle name="Input [yellow] 10 2 8 3 2" xfId="6883" xr:uid="{00000000-0005-0000-0000-0000F80E0000}"/>
    <cellStyle name="Input [yellow] 10 2 8 3 2 2" xfId="12454" xr:uid="{00000000-0005-0000-0000-0000F90E0000}"/>
    <cellStyle name="Input [yellow] 10 2 8 3 2 3" xfId="13451" xr:uid="{00000000-0005-0000-0000-0000FA0E0000}"/>
    <cellStyle name="Input [yellow] 10 2 8 3 2 4" xfId="14594" xr:uid="{00000000-0005-0000-0000-0000FB0E0000}"/>
    <cellStyle name="Input [yellow] 10 2 8 3 2 5" xfId="15412" xr:uid="{00000000-0005-0000-0000-0000FC0E0000}"/>
    <cellStyle name="Input [yellow] 10 2 8 3 3" xfId="10578" xr:uid="{00000000-0005-0000-0000-0000FD0E0000}"/>
    <cellStyle name="Input [yellow] 10 2 8 3 4" xfId="9669" xr:uid="{00000000-0005-0000-0000-0000FE0E0000}"/>
    <cellStyle name="Input [yellow] 10 2 8 3 5" xfId="14844" xr:uid="{00000000-0005-0000-0000-0000FF0E0000}"/>
    <cellStyle name="Input [yellow] 10 2 8 4" xfId="5187" xr:uid="{00000000-0005-0000-0000-0000000F0000}"/>
    <cellStyle name="Input [yellow] 10 2 8 4 2" xfId="11098" xr:uid="{00000000-0005-0000-0000-0000010F0000}"/>
    <cellStyle name="Input [yellow] 10 2 8 4 3" xfId="7617" xr:uid="{00000000-0005-0000-0000-0000020F0000}"/>
    <cellStyle name="Input [yellow] 10 2 8 4 4" xfId="9974" xr:uid="{00000000-0005-0000-0000-0000030F0000}"/>
    <cellStyle name="Input [yellow] 10 2 8 4 5" xfId="15212" xr:uid="{00000000-0005-0000-0000-0000040F0000}"/>
    <cellStyle name="Input [yellow] 10 2 8 5" xfId="8419" xr:uid="{00000000-0005-0000-0000-0000050F0000}"/>
    <cellStyle name="Input [yellow] 10 2 8 6" xfId="7696" xr:uid="{00000000-0005-0000-0000-0000060F0000}"/>
    <cellStyle name="Input [yellow] 10 2 8 7" xfId="10581" xr:uid="{00000000-0005-0000-0000-0000070F0000}"/>
    <cellStyle name="Input [yellow] 10 2 9" xfId="3401" xr:uid="{00000000-0005-0000-0000-0000080F0000}"/>
    <cellStyle name="Input [yellow] 10 2 9 2" xfId="4425" xr:uid="{00000000-0005-0000-0000-0000090F0000}"/>
    <cellStyle name="Input [yellow] 10 2 9 2 2" xfId="6803" xr:uid="{00000000-0005-0000-0000-00000A0F0000}"/>
    <cellStyle name="Input [yellow] 10 2 9 2 2 2" xfId="14531" xr:uid="{00000000-0005-0000-0000-00000B0F0000}"/>
    <cellStyle name="Input [yellow] 10 2 9 3" xfId="4707" xr:uid="{00000000-0005-0000-0000-00000C0F0000}"/>
    <cellStyle name="Input [yellow] 10 2 9 3 2" xfId="6910" xr:uid="{00000000-0005-0000-0000-00000D0F0000}"/>
    <cellStyle name="Input [yellow] 10 2 9 3 2 2" xfId="12481" xr:uid="{00000000-0005-0000-0000-00000E0F0000}"/>
    <cellStyle name="Input [yellow] 10 2 9 3 2 3" xfId="13478" xr:uid="{00000000-0005-0000-0000-00000F0F0000}"/>
    <cellStyle name="Input [yellow] 10 2 9 3 2 4" xfId="14621" xr:uid="{00000000-0005-0000-0000-0000100F0000}"/>
    <cellStyle name="Input [yellow] 10 2 9 3 2 5" xfId="15439" xr:uid="{00000000-0005-0000-0000-0000110F0000}"/>
    <cellStyle name="Input [yellow] 10 2 9 3 3" xfId="10651" xr:uid="{00000000-0005-0000-0000-0000120F0000}"/>
    <cellStyle name="Input [yellow] 10 2 9 3 4" xfId="10725" xr:uid="{00000000-0005-0000-0000-0000130F0000}"/>
    <cellStyle name="Input [yellow] 10 2 9 3 5" xfId="14871" xr:uid="{00000000-0005-0000-0000-0000140F0000}"/>
    <cellStyle name="Input [yellow] 10 2 9 4" xfId="6218" xr:uid="{00000000-0005-0000-0000-0000150F0000}"/>
    <cellStyle name="Input [yellow] 10 2 9 4 2" xfId="13987" xr:uid="{00000000-0005-0000-0000-0000160F0000}"/>
    <cellStyle name="Input [yellow] 10 3" xfId="3267" xr:uid="{00000000-0005-0000-0000-0000170F0000}"/>
    <cellStyle name="Input [yellow] 10 3 2" xfId="11802" xr:uid="{00000000-0005-0000-0000-0000180F0000}"/>
    <cellStyle name="Input [yellow] 10 4" xfId="2267" xr:uid="{00000000-0005-0000-0000-0000190F0000}"/>
    <cellStyle name="Input [yellow] 10 4 2" xfId="8027" xr:uid="{00000000-0005-0000-0000-00001A0F0000}"/>
    <cellStyle name="Input [yellow] 10 5" xfId="8803" xr:uid="{00000000-0005-0000-0000-00001B0F0000}"/>
    <cellStyle name="Input [yellow] 11" xfId="863" xr:uid="{00000000-0005-0000-0000-00001C0F0000}"/>
    <cellStyle name="Input [yellow] 11 2" xfId="1220" xr:uid="{00000000-0005-0000-0000-00001D0F0000}"/>
    <cellStyle name="Input [yellow] 11 2 10" xfId="2513" xr:uid="{00000000-0005-0000-0000-00001E0F0000}"/>
    <cellStyle name="Input [yellow] 11 2 10 2" xfId="5656" xr:uid="{00000000-0005-0000-0000-00001F0F0000}"/>
    <cellStyle name="Input [yellow] 11 2 10 2 2" xfId="9887" xr:uid="{00000000-0005-0000-0000-0000200F0000}"/>
    <cellStyle name="Input [yellow] 11 2 11" xfId="3664" xr:uid="{00000000-0005-0000-0000-0000210F0000}"/>
    <cellStyle name="Input [yellow] 11 2 11 2" xfId="6315" xr:uid="{00000000-0005-0000-0000-0000220F0000}"/>
    <cellStyle name="Input [yellow] 11 2 11 2 2" xfId="11975" xr:uid="{00000000-0005-0000-0000-0000230F0000}"/>
    <cellStyle name="Input [yellow] 11 2 11 2 3" xfId="13069" xr:uid="{00000000-0005-0000-0000-0000240F0000}"/>
    <cellStyle name="Input [yellow] 11 2 11 2 4" xfId="14084" xr:uid="{00000000-0005-0000-0000-0000250F0000}"/>
    <cellStyle name="Input [yellow] 11 2 11 2 5" xfId="15302" xr:uid="{00000000-0005-0000-0000-0000260F0000}"/>
    <cellStyle name="Input [yellow] 11 2 11 3" xfId="9833" xr:uid="{00000000-0005-0000-0000-0000270F0000}"/>
    <cellStyle name="Input [yellow] 11 2 11 4" xfId="9609" xr:uid="{00000000-0005-0000-0000-0000280F0000}"/>
    <cellStyle name="Input [yellow] 11 2 11 5" xfId="14734" xr:uid="{00000000-0005-0000-0000-0000290F0000}"/>
    <cellStyle name="Input [yellow] 11 2 12" xfId="4955" xr:uid="{00000000-0005-0000-0000-00002A0F0000}"/>
    <cellStyle name="Input [yellow] 11 2 12 2" xfId="10866" xr:uid="{00000000-0005-0000-0000-00002B0F0000}"/>
    <cellStyle name="Input [yellow] 11 2 12 3" xfId="9528" xr:uid="{00000000-0005-0000-0000-00002C0F0000}"/>
    <cellStyle name="Input [yellow] 11 2 12 4" xfId="8919" xr:uid="{00000000-0005-0000-0000-00002D0F0000}"/>
    <cellStyle name="Input [yellow] 11 2 12 5" xfId="14983" xr:uid="{00000000-0005-0000-0000-00002E0F0000}"/>
    <cellStyle name="Input [yellow] 11 2 13" xfId="7921" xr:uid="{00000000-0005-0000-0000-00002F0F0000}"/>
    <cellStyle name="Input [yellow] 11 2 14" xfId="9994" xr:uid="{00000000-0005-0000-0000-0000300F0000}"/>
    <cellStyle name="Input [yellow] 11 2 15" xfId="12870" xr:uid="{00000000-0005-0000-0000-0000310F0000}"/>
    <cellStyle name="Input [yellow] 11 2 16" xfId="11756" xr:uid="{00000000-0005-0000-0000-0000320F0000}"/>
    <cellStyle name="Input [yellow] 11 2 2" xfId="1613" xr:uid="{00000000-0005-0000-0000-0000330F0000}"/>
    <cellStyle name="Input [yellow] 11 2 2 2" xfId="2894" xr:uid="{00000000-0005-0000-0000-0000340F0000}"/>
    <cellStyle name="Input [yellow] 11 2 2 2 2" xfId="6017" xr:uid="{00000000-0005-0000-0000-0000350F0000}"/>
    <cellStyle name="Input [yellow] 11 2 2 2 2 2" xfId="13813" xr:uid="{00000000-0005-0000-0000-0000360F0000}"/>
    <cellStyle name="Input [yellow] 11 2 2 3" xfId="4778" xr:uid="{00000000-0005-0000-0000-0000370F0000}"/>
    <cellStyle name="Input [yellow] 11 2 2 3 2" xfId="6954" xr:uid="{00000000-0005-0000-0000-0000380F0000}"/>
    <cellStyle name="Input [yellow] 11 2 2 3 2 2" xfId="12525" xr:uid="{00000000-0005-0000-0000-0000390F0000}"/>
    <cellStyle name="Input [yellow] 11 2 2 3 2 3" xfId="13522" xr:uid="{00000000-0005-0000-0000-00003A0F0000}"/>
    <cellStyle name="Input [yellow] 11 2 2 3 2 4" xfId="14665" xr:uid="{00000000-0005-0000-0000-00003B0F0000}"/>
    <cellStyle name="Input [yellow] 11 2 2 3 2 5" xfId="15483" xr:uid="{00000000-0005-0000-0000-00003C0F0000}"/>
    <cellStyle name="Input [yellow] 11 2 2 3 3" xfId="10713" xr:uid="{00000000-0005-0000-0000-00003D0F0000}"/>
    <cellStyle name="Input [yellow] 11 2 2 3 4" xfId="10597" xr:uid="{00000000-0005-0000-0000-00003E0F0000}"/>
    <cellStyle name="Input [yellow] 11 2 2 3 5" xfId="14915" xr:uid="{00000000-0005-0000-0000-00003F0F0000}"/>
    <cellStyle name="Input [yellow] 11 2 2 4" xfId="5084" xr:uid="{00000000-0005-0000-0000-0000400F0000}"/>
    <cellStyle name="Input [yellow] 11 2 2 4 2" xfId="10995" xr:uid="{00000000-0005-0000-0000-0000410F0000}"/>
    <cellStyle name="Input [yellow] 11 2 2 4 3" xfId="11804" xr:uid="{00000000-0005-0000-0000-0000420F0000}"/>
    <cellStyle name="Input [yellow] 11 2 2 4 4" xfId="8293" xr:uid="{00000000-0005-0000-0000-0000430F0000}"/>
    <cellStyle name="Input [yellow] 11 2 2 4 5" xfId="15109" xr:uid="{00000000-0005-0000-0000-0000440F0000}"/>
    <cellStyle name="Input [yellow] 11 2 2 5" xfId="8250" xr:uid="{00000000-0005-0000-0000-0000450F0000}"/>
    <cellStyle name="Input [yellow] 11 2 2 6" xfId="13053" xr:uid="{00000000-0005-0000-0000-0000460F0000}"/>
    <cellStyle name="Input [yellow] 11 2 3" xfId="1667" xr:uid="{00000000-0005-0000-0000-0000470F0000}"/>
    <cellStyle name="Input [yellow] 11 2 3 2" xfId="2948" xr:uid="{00000000-0005-0000-0000-0000480F0000}"/>
    <cellStyle name="Input [yellow] 11 2 3 2 2" xfId="13136" xr:uid="{00000000-0005-0000-0000-0000490F0000}"/>
    <cellStyle name="Input [yellow] 11 2 4" xfId="1716" xr:uid="{00000000-0005-0000-0000-00004A0F0000}"/>
    <cellStyle name="Input [yellow] 11 2 4 2" xfId="2997" xr:uid="{00000000-0005-0000-0000-00004B0F0000}"/>
    <cellStyle name="Input [yellow] 11 2 4 2 2" xfId="6102" xr:uid="{00000000-0005-0000-0000-00004C0F0000}"/>
    <cellStyle name="Input [yellow] 11 2 4 2 2 2" xfId="13879" xr:uid="{00000000-0005-0000-0000-00004D0F0000}"/>
    <cellStyle name="Input [yellow] 11 2 4 3" xfId="4913" xr:uid="{00000000-0005-0000-0000-00004E0F0000}"/>
    <cellStyle name="Input [yellow] 11 2 4 3 2" xfId="7001" xr:uid="{00000000-0005-0000-0000-00004F0F0000}"/>
    <cellStyle name="Input [yellow] 11 2 4 3 2 2" xfId="12572" xr:uid="{00000000-0005-0000-0000-0000500F0000}"/>
    <cellStyle name="Input [yellow] 11 2 4 3 2 3" xfId="13569" xr:uid="{00000000-0005-0000-0000-0000510F0000}"/>
    <cellStyle name="Input [yellow] 11 2 4 3 2 4" xfId="14712" xr:uid="{00000000-0005-0000-0000-0000520F0000}"/>
    <cellStyle name="Input [yellow] 11 2 4 3 2 5" xfId="15530" xr:uid="{00000000-0005-0000-0000-0000530F0000}"/>
    <cellStyle name="Input [yellow] 11 2 4 3 3" xfId="10827" xr:uid="{00000000-0005-0000-0000-0000540F0000}"/>
    <cellStyle name="Input [yellow] 11 2 4 3 4" xfId="9441" xr:uid="{00000000-0005-0000-0000-0000550F0000}"/>
    <cellStyle name="Input [yellow] 11 2 4 3 5" xfId="14962" xr:uid="{00000000-0005-0000-0000-0000560F0000}"/>
    <cellStyle name="Input [yellow] 11 2 4 4" xfId="5111" xr:uid="{00000000-0005-0000-0000-0000570F0000}"/>
    <cellStyle name="Input [yellow] 11 2 4 4 2" xfId="11022" xr:uid="{00000000-0005-0000-0000-0000580F0000}"/>
    <cellStyle name="Input [yellow] 11 2 4 4 3" xfId="9182" xr:uid="{00000000-0005-0000-0000-0000590F0000}"/>
    <cellStyle name="Input [yellow] 11 2 4 4 4" xfId="9125" xr:uid="{00000000-0005-0000-0000-00005A0F0000}"/>
    <cellStyle name="Input [yellow] 11 2 4 4 5" xfId="15136" xr:uid="{00000000-0005-0000-0000-00005B0F0000}"/>
    <cellStyle name="Input [yellow] 11 2 4 5" xfId="8338" xr:uid="{00000000-0005-0000-0000-00005C0F0000}"/>
    <cellStyle name="Input [yellow] 11 2 4 6" xfId="12761" xr:uid="{00000000-0005-0000-0000-00005D0F0000}"/>
    <cellStyle name="Input [yellow] 11 2 4 7" xfId="8469" xr:uid="{00000000-0005-0000-0000-00005E0F0000}"/>
    <cellStyle name="Input [yellow] 11 2 5" xfId="1743" xr:uid="{00000000-0005-0000-0000-00005F0F0000}"/>
    <cellStyle name="Input [yellow] 11 2 5 2" xfId="3024" xr:uid="{00000000-0005-0000-0000-0000600F0000}"/>
    <cellStyle name="Input [yellow] 11 2 5 2 2" xfId="6129" xr:uid="{00000000-0005-0000-0000-0000610F0000}"/>
    <cellStyle name="Input [yellow] 11 2 5 2 2 2" xfId="13903" xr:uid="{00000000-0005-0000-0000-0000620F0000}"/>
    <cellStyle name="Input [yellow] 11 2 5 3" xfId="1868" xr:uid="{00000000-0005-0000-0000-0000630F0000}"/>
    <cellStyle name="Input [yellow] 11 2 5 3 2" xfId="5219" xr:uid="{00000000-0005-0000-0000-0000640F0000}"/>
    <cellStyle name="Input [yellow] 11 2 5 3 2 2" xfId="11129" xr:uid="{00000000-0005-0000-0000-0000650F0000}"/>
    <cellStyle name="Input [yellow] 11 2 5 3 2 3" xfId="7106" xr:uid="{00000000-0005-0000-0000-0000660F0000}"/>
    <cellStyle name="Input [yellow] 11 2 5 3 2 4" xfId="8638" xr:uid="{00000000-0005-0000-0000-0000670F0000}"/>
    <cellStyle name="Input [yellow] 11 2 5 3 2 5" xfId="15241" xr:uid="{00000000-0005-0000-0000-0000680F0000}"/>
    <cellStyle name="Input [yellow] 11 2 5 3 3" xfId="8481" xr:uid="{00000000-0005-0000-0000-0000690F0000}"/>
    <cellStyle name="Input [yellow] 11 2 5 3 4" xfId="9817" xr:uid="{00000000-0005-0000-0000-00006A0F0000}"/>
    <cellStyle name="Input [yellow] 11 2 5 3 5" xfId="7982" xr:uid="{00000000-0005-0000-0000-00006B0F0000}"/>
    <cellStyle name="Input [yellow] 11 2 5 4" xfId="5135" xr:uid="{00000000-0005-0000-0000-00006C0F0000}"/>
    <cellStyle name="Input [yellow] 11 2 5 4 2" xfId="11046" xr:uid="{00000000-0005-0000-0000-00006D0F0000}"/>
    <cellStyle name="Input [yellow] 11 2 5 4 3" xfId="9183" xr:uid="{00000000-0005-0000-0000-00006E0F0000}"/>
    <cellStyle name="Input [yellow] 11 2 5 4 4" xfId="9486" xr:uid="{00000000-0005-0000-0000-00006F0F0000}"/>
    <cellStyle name="Input [yellow] 11 2 5 4 5" xfId="15160" xr:uid="{00000000-0005-0000-0000-0000700F0000}"/>
    <cellStyle name="Input [yellow] 11 2 5 5" xfId="8365" xr:uid="{00000000-0005-0000-0000-0000710F0000}"/>
    <cellStyle name="Input [yellow] 11 2 5 6" xfId="8501" xr:uid="{00000000-0005-0000-0000-0000720F0000}"/>
    <cellStyle name="Input [yellow] 11 2 5 7" xfId="13235" xr:uid="{00000000-0005-0000-0000-0000730F0000}"/>
    <cellStyle name="Input [yellow] 11 2 6" xfId="1768" xr:uid="{00000000-0005-0000-0000-0000740F0000}"/>
    <cellStyle name="Input [yellow] 11 2 6 2" xfId="3049" xr:uid="{00000000-0005-0000-0000-0000750F0000}"/>
    <cellStyle name="Input [yellow] 11 2 6 2 2" xfId="6154" xr:uid="{00000000-0005-0000-0000-0000760F0000}"/>
    <cellStyle name="Input [yellow] 11 2 6 2 2 2" xfId="13927" xr:uid="{00000000-0005-0000-0000-0000770F0000}"/>
    <cellStyle name="Input [yellow] 11 2 6 3" xfId="4827" xr:uid="{00000000-0005-0000-0000-0000780F0000}"/>
    <cellStyle name="Input [yellow] 11 2 6 3 2" xfId="6969" xr:uid="{00000000-0005-0000-0000-0000790F0000}"/>
    <cellStyle name="Input [yellow] 11 2 6 3 2 2" xfId="12540" xr:uid="{00000000-0005-0000-0000-00007A0F0000}"/>
    <cellStyle name="Input [yellow] 11 2 6 3 2 3" xfId="13537" xr:uid="{00000000-0005-0000-0000-00007B0F0000}"/>
    <cellStyle name="Input [yellow] 11 2 6 3 2 4" xfId="14680" xr:uid="{00000000-0005-0000-0000-00007C0F0000}"/>
    <cellStyle name="Input [yellow] 11 2 6 3 2 5" xfId="15498" xr:uid="{00000000-0005-0000-0000-00007D0F0000}"/>
    <cellStyle name="Input [yellow] 11 2 6 3 3" xfId="10756" xr:uid="{00000000-0005-0000-0000-00007E0F0000}"/>
    <cellStyle name="Input [yellow] 11 2 6 3 4" xfId="11489" xr:uid="{00000000-0005-0000-0000-00007F0F0000}"/>
    <cellStyle name="Input [yellow] 11 2 6 3 5" xfId="14930" xr:uid="{00000000-0005-0000-0000-0000800F0000}"/>
    <cellStyle name="Input [yellow] 11 2 6 4" xfId="5159" xr:uid="{00000000-0005-0000-0000-0000810F0000}"/>
    <cellStyle name="Input [yellow] 11 2 6 4 2" xfId="11070" xr:uid="{00000000-0005-0000-0000-0000820F0000}"/>
    <cellStyle name="Input [yellow] 11 2 6 4 3" xfId="9184" xr:uid="{00000000-0005-0000-0000-0000830F0000}"/>
    <cellStyle name="Input [yellow] 11 2 6 4 4" xfId="13323" xr:uid="{00000000-0005-0000-0000-0000840F0000}"/>
    <cellStyle name="Input [yellow] 11 2 6 4 5" xfId="15184" xr:uid="{00000000-0005-0000-0000-0000850F0000}"/>
    <cellStyle name="Input [yellow] 11 2 6 5" xfId="8390" xr:uid="{00000000-0005-0000-0000-0000860F0000}"/>
    <cellStyle name="Input [yellow] 11 2 6 6" xfId="7694" xr:uid="{00000000-0005-0000-0000-0000870F0000}"/>
    <cellStyle name="Input [yellow] 11 2 6 7" xfId="7400" xr:uid="{00000000-0005-0000-0000-0000880F0000}"/>
    <cellStyle name="Input [yellow] 11 2 7" xfId="1315" xr:uid="{00000000-0005-0000-0000-0000890F0000}"/>
    <cellStyle name="Input [yellow] 11 2 7 2" xfId="2606" xr:uid="{00000000-0005-0000-0000-00008A0F0000}"/>
    <cellStyle name="Input [yellow] 11 2 7 2 2" xfId="5749" xr:uid="{00000000-0005-0000-0000-00008B0F0000}"/>
    <cellStyle name="Input [yellow] 11 2 7 2 2 2" xfId="13608" xr:uid="{00000000-0005-0000-0000-00008C0F0000}"/>
    <cellStyle name="Input [yellow] 11 2 7 3" xfId="4892" xr:uid="{00000000-0005-0000-0000-00008D0F0000}"/>
    <cellStyle name="Input [yellow] 11 2 7 3 2" xfId="6992" xr:uid="{00000000-0005-0000-0000-00008E0F0000}"/>
    <cellStyle name="Input [yellow] 11 2 7 3 2 2" xfId="12563" xr:uid="{00000000-0005-0000-0000-00008F0F0000}"/>
    <cellStyle name="Input [yellow] 11 2 7 3 2 3" xfId="13560" xr:uid="{00000000-0005-0000-0000-0000900F0000}"/>
    <cellStyle name="Input [yellow] 11 2 7 3 2 4" xfId="14703" xr:uid="{00000000-0005-0000-0000-0000910F0000}"/>
    <cellStyle name="Input [yellow] 11 2 7 3 2 5" xfId="15521" xr:uid="{00000000-0005-0000-0000-0000920F0000}"/>
    <cellStyle name="Input [yellow] 11 2 7 3 3" xfId="10811" xr:uid="{00000000-0005-0000-0000-0000930F0000}"/>
    <cellStyle name="Input [yellow] 11 2 7 3 4" xfId="11565" xr:uid="{00000000-0005-0000-0000-0000940F0000}"/>
    <cellStyle name="Input [yellow] 11 2 7 3 5" xfId="14953" xr:uid="{00000000-0005-0000-0000-0000950F0000}"/>
    <cellStyle name="Input [yellow] 11 2 7 4" xfId="4991" xr:uid="{00000000-0005-0000-0000-0000960F0000}"/>
    <cellStyle name="Input [yellow] 11 2 7 4 2" xfId="10902" xr:uid="{00000000-0005-0000-0000-0000970F0000}"/>
    <cellStyle name="Input [yellow] 11 2 7 4 3" xfId="9179" xr:uid="{00000000-0005-0000-0000-0000980F0000}"/>
    <cellStyle name="Input [yellow] 11 2 7 4 4" xfId="9481" xr:uid="{00000000-0005-0000-0000-0000990F0000}"/>
    <cellStyle name="Input [yellow] 11 2 7 4 5" xfId="15017" xr:uid="{00000000-0005-0000-0000-00009A0F0000}"/>
    <cellStyle name="Input [yellow] 11 2 7 5" xfId="8002" xr:uid="{00000000-0005-0000-0000-00009B0F0000}"/>
    <cellStyle name="Input [yellow] 11 2 7 6" xfId="13135" xr:uid="{00000000-0005-0000-0000-00009C0F0000}"/>
    <cellStyle name="Input [yellow] 11 2 7 7" xfId="9223" xr:uid="{00000000-0005-0000-0000-00009D0F0000}"/>
    <cellStyle name="Input [yellow] 11 2 8" xfId="1799" xr:uid="{00000000-0005-0000-0000-00009E0F0000}"/>
    <cellStyle name="Input [yellow] 11 2 8 2" xfId="3080" xr:uid="{00000000-0005-0000-0000-00009F0F0000}"/>
    <cellStyle name="Input [yellow] 11 2 8 2 2" xfId="6185" xr:uid="{00000000-0005-0000-0000-0000A00F0000}"/>
    <cellStyle name="Input [yellow] 11 2 8 2 2 2" xfId="13956" xr:uid="{00000000-0005-0000-0000-0000A10F0000}"/>
    <cellStyle name="Input [yellow] 11 2 8 3" xfId="4664" xr:uid="{00000000-0005-0000-0000-0000A20F0000}"/>
    <cellStyle name="Input [yellow] 11 2 8 3 2" xfId="6893" xr:uid="{00000000-0005-0000-0000-0000A30F0000}"/>
    <cellStyle name="Input [yellow] 11 2 8 3 2 2" xfId="12464" xr:uid="{00000000-0005-0000-0000-0000A40F0000}"/>
    <cellStyle name="Input [yellow] 11 2 8 3 2 3" xfId="13461" xr:uid="{00000000-0005-0000-0000-0000A50F0000}"/>
    <cellStyle name="Input [yellow] 11 2 8 3 2 4" xfId="14604" xr:uid="{00000000-0005-0000-0000-0000A60F0000}"/>
    <cellStyle name="Input [yellow] 11 2 8 3 2 5" xfId="15422" xr:uid="{00000000-0005-0000-0000-0000A70F0000}"/>
    <cellStyle name="Input [yellow] 11 2 8 3 3" xfId="10617" xr:uid="{00000000-0005-0000-0000-0000A80F0000}"/>
    <cellStyle name="Input [yellow] 11 2 8 3 4" xfId="9433" xr:uid="{00000000-0005-0000-0000-0000A90F0000}"/>
    <cellStyle name="Input [yellow] 11 2 8 3 5" xfId="14854" xr:uid="{00000000-0005-0000-0000-0000AA0F0000}"/>
    <cellStyle name="Input [yellow] 11 2 8 4" xfId="5188" xr:uid="{00000000-0005-0000-0000-0000AB0F0000}"/>
    <cellStyle name="Input [yellow] 11 2 8 4 2" xfId="11099" xr:uid="{00000000-0005-0000-0000-0000AC0F0000}"/>
    <cellStyle name="Input [yellow] 11 2 8 4 3" xfId="7616" xr:uid="{00000000-0005-0000-0000-0000AD0F0000}"/>
    <cellStyle name="Input [yellow] 11 2 8 4 4" xfId="11947" xr:uid="{00000000-0005-0000-0000-0000AE0F0000}"/>
    <cellStyle name="Input [yellow] 11 2 8 4 5" xfId="15213" xr:uid="{00000000-0005-0000-0000-0000AF0F0000}"/>
    <cellStyle name="Input [yellow] 11 2 8 5" xfId="8420" xr:uid="{00000000-0005-0000-0000-0000B00F0000}"/>
    <cellStyle name="Input [yellow] 11 2 8 6" xfId="11396" xr:uid="{00000000-0005-0000-0000-0000B10F0000}"/>
    <cellStyle name="Input [yellow] 11 2 8 7" xfId="12877" xr:uid="{00000000-0005-0000-0000-0000B20F0000}"/>
    <cellStyle name="Input [yellow] 11 2 9" xfId="3402" xr:uid="{00000000-0005-0000-0000-0000B30F0000}"/>
    <cellStyle name="Input [yellow] 11 2 9 2" xfId="4426" xr:uid="{00000000-0005-0000-0000-0000B40F0000}"/>
    <cellStyle name="Input [yellow] 11 2 9 2 2" xfId="6804" xr:uid="{00000000-0005-0000-0000-0000B50F0000}"/>
    <cellStyle name="Input [yellow] 11 2 9 2 2 2" xfId="14532" xr:uid="{00000000-0005-0000-0000-0000B60F0000}"/>
    <cellStyle name="Input [yellow] 11 2 9 3" xfId="2045" xr:uid="{00000000-0005-0000-0000-0000B70F0000}"/>
    <cellStyle name="Input [yellow] 11 2 9 3 2" xfId="5356" xr:uid="{00000000-0005-0000-0000-0000B80F0000}"/>
    <cellStyle name="Input [yellow] 11 2 9 3 2 2" xfId="11237" xr:uid="{00000000-0005-0000-0000-0000B90F0000}"/>
    <cellStyle name="Input [yellow] 11 2 9 3 2 3" xfId="7048" xr:uid="{00000000-0005-0000-0000-0000BA0F0000}"/>
    <cellStyle name="Input [yellow] 11 2 9 3 2 4" xfId="8658" xr:uid="{00000000-0005-0000-0000-0000BB0F0000}"/>
    <cellStyle name="Input [yellow] 11 2 9 3 2 5" xfId="15260" xr:uid="{00000000-0005-0000-0000-0000BC0F0000}"/>
    <cellStyle name="Input [yellow] 11 2 9 3 3" xfId="8614" xr:uid="{00000000-0005-0000-0000-0000BD0F0000}"/>
    <cellStyle name="Input [yellow] 11 2 9 3 4" xfId="11461" xr:uid="{00000000-0005-0000-0000-0000BE0F0000}"/>
    <cellStyle name="Input [yellow] 11 2 9 3 5" xfId="8034" xr:uid="{00000000-0005-0000-0000-0000BF0F0000}"/>
    <cellStyle name="Input [yellow] 11 2 9 4" xfId="6219" xr:uid="{00000000-0005-0000-0000-0000C00F0000}"/>
    <cellStyle name="Input [yellow] 11 2 9 4 2" xfId="13988" xr:uid="{00000000-0005-0000-0000-0000C10F0000}"/>
    <cellStyle name="Input [yellow] 11 3" xfId="3268" xr:uid="{00000000-0005-0000-0000-0000C20F0000}"/>
    <cellStyle name="Input [yellow] 11 3 2" xfId="13142" xr:uid="{00000000-0005-0000-0000-0000C30F0000}"/>
    <cellStyle name="Input [yellow] 11 4" xfId="2268" xr:uid="{00000000-0005-0000-0000-0000C40F0000}"/>
    <cellStyle name="Input [yellow] 11 4 2" xfId="12688" xr:uid="{00000000-0005-0000-0000-0000C50F0000}"/>
    <cellStyle name="Input [yellow] 11 5" xfId="8038" xr:uid="{00000000-0005-0000-0000-0000C60F0000}"/>
    <cellStyle name="Input [yellow] 12" xfId="864" xr:uid="{00000000-0005-0000-0000-0000C70F0000}"/>
    <cellStyle name="Input [yellow] 12 2" xfId="1221" xr:uid="{00000000-0005-0000-0000-0000C80F0000}"/>
    <cellStyle name="Input [yellow] 12 2 10" xfId="2514" xr:uid="{00000000-0005-0000-0000-0000C90F0000}"/>
    <cellStyle name="Input [yellow] 12 2 10 2" xfId="5657" xr:uid="{00000000-0005-0000-0000-0000CA0F0000}"/>
    <cellStyle name="Input [yellow] 12 2 10 2 2" xfId="12239" xr:uid="{00000000-0005-0000-0000-0000CB0F0000}"/>
    <cellStyle name="Input [yellow] 12 2 11" xfId="4418" xr:uid="{00000000-0005-0000-0000-0000CC0F0000}"/>
    <cellStyle name="Input [yellow] 12 2 11 2" xfId="6800" xr:uid="{00000000-0005-0000-0000-0000CD0F0000}"/>
    <cellStyle name="Input [yellow] 12 2 11 2 2" xfId="12377" xr:uid="{00000000-0005-0000-0000-0000CE0F0000}"/>
    <cellStyle name="Input [yellow] 12 2 11 2 3" xfId="13381" xr:uid="{00000000-0005-0000-0000-0000CF0F0000}"/>
    <cellStyle name="Input [yellow] 12 2 11 2 4" xfId="14528" xr:uid="{00000000-0005-0000-0000-0000D00F0000}"/>
    <cellStyle name="Input [yellow] 12 2 11 2 5" xfId="15369" xr:uid="{00000000-0005-0000-0000-0000D10F0000}"/>
    <cellStyle name="Input [yellow] 12 2 11 3" xfId="10424" xr:uid="{00000000-0005-0000-0000-0000D20F0000}"/>
    <cellStyle name="Input [yellow] 12 2 11 4" xfId="13387" xr:uid="{00000000-0005-0000-0000-0000D30F0000}"/>
    <cellStyle name="Input [yellow] 12 2 11 5" xfId="14801" xr:uid="{00000000-0005-0000-0000-0000D40F0000}"/>
    <cellStyle name="Input [yellow] 12 2 12" xfId="4956" xr:uid="{00000000-0005-0000-0000-0000D50F0000}"/>
    <cellStyle name="Input [yellow] 12 2 12 2" xfId="10867" xr:uid="{00000000-0005-0000-0000-0000D60F0000}"/>
    <cellStyle name="Input [yellow] 12 2 12 3" xfId="11130" xr:uid="{00000000-0005-0000-0000-0000D70F0000}"/>
    <cellStyle name="Input [yellow] 12 2 12 4" xfId="7198" xr:uid="{00000000-0005-0000-0000-0000D80F0000}"/>
    <cellStyle name="Input [yellow] 12 2 12 5" xfId="14984" xr:uid="{00000000-0005-0000-0000-0000D90F0000}"/>
    <cellStyle name="Input [yellow] 12 2 13" xfId="7922" xr:uid="{00000000-0005-0000-0000-0000DA0F0000}"/>
    <cellStyle name="Input [yellow] 12 2 14" xfId="11641" xr:uid="{00000000-0005-0000-0000-0000DB0F0000}"/>
    <cellStyle name="Input [yellow] 12 2 15" xfId="8871" xr:uid="{00000000-0005-0000-0000-0000DC0F0000}"/>
    <cellStyle name="Input [yellow] 12 2 16" xfId="10138" xr:uid="{00000000-0005-0000-0000-0000DD0F0000}"/>
    <cellStyle name="Input [yellow] 12 2 2" xfId="1614" xr:uid="{00000000-0005-0000-0000-0000DE0F0000}"/>
    <cellStyle name="Input [yellow] 12 2 2 2" xfId="2895" xr:uid="{00000000-0005-0000-0000-0000DF0F0000}"/>
    <cellStyle name="Input [yellow] 12 2 2 2 2" xfId="6018" xr:uid="{00000000-0005-0000-0000-0000E00F0000}"/>
    <cellStyle name="Input [yellow] 12 2 2 2 2 2" xfId="13814" xr:uid="{00000000-0005-0000-0000-0000E10F0000}"/>
    <cellStyle name="Input [yellow] 12 2 2 3" xfId="2226" xr:uid="{00000000-0005-0000-0000-0000E20F0000}"/>
    <cellStyle name="Input [yellow] 12 2 2 3 2" xfId="5451" xr:uid="{00000000-0005-0000-0000-0000E30F0000}"/>
    <cellStyle name="Input [yellow] 12 2 2 3 2 2" xfId="11320" xr:uid="{00000000-0005-0000-0000-0000E40F0000}"/>
    <cellStyle name="Input [yellow] 12 2 2 3 2 3" xfId="9763" xr:uid="{00000000-0005-0000-0000-0000E50F0000}"/>
    <cellStyle name="Input [yellow] 12 2 2 3 2 4" xfId="7817" xr:uid="{00000000-0005-0000-0000-0000E60F0000}"/>
    <cellStyle name="Input [yellow] 12 2 2 3 2 5" xfId="15283" xr:uid="{00000000-0005-0000-0000-0000E70F0000}"/>
    <cellStyle name="Input [yellow] 12 2 2 3 3" xfId="8755" xr:uid="{00000000-0005-0000-0000-0000E80F0000}"/>
    <cellStyle name="Input [yellow] 12 2 2 3 4" xfId="8672" xr:uid="{00000000-0005-0000-0000-0000E90F0000}"/>
    <cellStyle name="Input [yellow] 12 2 2 3 5" xfId="8193" xr:uid="{00000000-0005-0000-0000-0000EA0F0000}"/>
    <cellStyle name="Input [yellow] 12 2 2 4" xfId="5085" xr:uid="{00000000-0005-0000-0000-0000EB0F0000}"/>
    <cellStyle name="Input [yellow] 12 2 2 4 2" xfId="10996" xr:uid="{00000000-0005-0000-0000-0000EC0F0000}"/>
    <cellStyle name="Input [yellow] 12 2 2 4 3" xfId="9317" xr:uid="{00000000-0005-0000-0000-0000ED0F0000}"/>
    <cellStyle name="Input [yellow] 12 2 2 4 4" xfId="9426" xr:uid="{00000000-0005-0000-0000-0000EE0F0000}"/>
    <cellStyle name="Input [yellow] 12 2 2 4 5" xfId="15110" xr:uid="{00000000-0005-0000-0000-0000EF0F0000}"/>
    <cellStyle name="Input [yellow] 12 2 2 5" xfId="8251" xr:uid="{00000000-0005-0000-0000-0000F00F0000}"/>
    <cellStyle name="Input [yellow] 12 2 2 6" xfId="12211" xr:uid="{00000000-0005-0000-0000-0000F10F0000}"/>
    <cellStyle name="Input [yellow] 12 2 3" xfId="1668" xr:uid="{00000000-0005-0000-0000-0000F20F0000}"/>
    <cellStyle name="Input [yellow] 12 2 3 2" xfId="2949" xr:uid="{00000000-0005-0000-0000-0000F30F0000}"/>
    <cellStyle name="Input [yellow] 12 2 3 2 2" xfId="8296" xr:uid="{00000000-0005-0000-0000-0000F40F0000}"/>
    <cellStyle name="Input [yellow] 12 2 4" xfId="1717" xr:uid="{00000000-0005-0000-0000-0000F50F0000}"/>
    <cellStyle name="Input [yellow] 12 2 4 2" xfId="2998" xr:uid="{00000000-0005-0000-0000-0000F60F0000}"/>
    <cellStyle name="Input [yellow] 12 2 4 2 2" xfId="6103" xr:uid="{00000000-0005-0000-0000-0000F70F0000}"/>
    <cellStyle name="Input [yellow] 12 2 4 2 2 2" xfId="13880" xr:uid="{00000000-0005-0000-0000-0000F80F0000}"/>
    <cellStyle name="Input [yellow] 12 2 4 3" xfId="4608" xr:uid="{00000000-0005-0000-0000-0000F90F0000}"/>
    <cellStyle name="Input [yellow] 12 2 4 3 2" xfId="6880" xr:uid="{00000000-0005-0000-0000-0000FA0F0000}"/>
    <cellStyle name="Input [yellow] 12 2 4 3 2 2" xfId="12451" xr:uid="{00000000-0005-0000-0000-0000FB0F0000}"/>
    <cellStyle name="Input [yellow] 12 2 4 3 2 3" xfId="13448" xr:uid="{00000000-0005-0000-0000-0000FC0F0000}"/>
    <cellStyle name="Input [yellow] 12 2 4 3 2 4" xfId="14591" xr:uid="{00000000-0005-0000-0000-0000FD0F0000}"/>
    <cellStyle name="Input [yellow] 12 2 4 3 2 5" xfId="15409" xr:uid="{00000000-0005-0000-0000-0000FE0F0000}"/>
    <cellStyle name="Input [yellow] 12 2 4 3 3" xfId="10573" xr:uid="{00000000-0005-0000-0000-0000FF0F0000}"/>
    <cellStyle name="Input [yellow] 12 2 4 3 4" xfId="9581" xr:uid="{00000000-0005-0000-0000-000000100000}"/>
    <cellStyle name="Input [yellow] 12 2 4 3 5" xfId="14841" xr:uid="{00000000-0005-0000-0000-000001100000}"/>
    <cellStyle name="Input [yellow] 12 2 4 4" xfId="5112" xr:uid="{00000000-0005-0000-0000-000002100000}"/>
    <cellStyle name="Input [yellow] 12 2 4 4 2" xfId="11023" xr:uid="{00000000-0005-0000-0000-000003100000}"/>
    <cellStyle name="Input [yellow] 12 2 4 4 3" xfId="9249" xr:uid="{00000000-0005-0000-0000-000004100000}"/>
    <cellStyle name="Input [yellow] 12 2 4 4 4" xfId="11442" xr:uid="{00000000-0005-0000-0000-000005100000}"/>
    <cellStyle name="Input [yellow] 12 2 4 4 5" xfId="15137" xr:uid="{00000000-0005-0000-0000-000006100000}"/>
    <cellStyle name="Input [yellow] 12 2 4 5" xfId="8339" xr:uid="{00000000-0005-0000-0000-000007100000}"/>
    <cellStyle name="Input [yellow] 12 2 4 6" xfId="11435" xr:uid="{00000000-0005-0000-0000-000008100000}"/>
    <cellStyle name="Input [yellow] 12 2 4 7" xfId="13085" xr:uid="{00000000-0005-0000-0000-000009100000}"/>
    <cellStyle name="Input [yellow] 12 2 5" xfId="1744" xr:uid="{00000000-0005-0000-0000-00000A100000}"/>
    <cellStyle name="Input [yellow] 12 2 5 2" xfId="3025" xr:uid="{00000000-0005-0000-0000-00000B100000}"/>
    <cellStyle name="Input [yellow] 12 2 5 2 2" xfId="6130" xr:uid="{00000000-0005-0000-0000-00000C100000}"/>
    <cellStyle name="Input [yellow] 12 2 5 2 2 2" xfId="13904" xr:uid="{00000000-0005-0000-0000-00000D100000}"/>
    <cellStyle name="Input [yellow] 12 2 5 3" xfId="4829" xr:uid="{00000000-0005-0000-0000-00000E100000}"/>
    <cellStyle name="Input [yellow] 12 2 5 3 2" xfId="6971" xr:uid="{00000000-0005-0000-0000-00000F100000}"/>
    <cellStyle name="Input [yellow] 12 2 5 3 2 2" xfId="12542" xr:uid="{00000000-0005-0000-0000-000010100000}"/>
    <cellStyle name="Input [yellow] 12 2 5 3 2 3" xfId="13539" xr:uid="{00000000-0005-0000-0000-000011100000}"/>
    <cellStyle name="Input [yellow] 12 2 5 3 2 4" xfId="14682" xr:uid="{00000000-0005-0000-0000-000012100000}"/>
    <cellStyle name="Input [yellow] 12 2 5 3 2 5" xfId="15500" xr:uid="{00000000-0005-0000-0000-000013100000}"/>
    <cellStyle name="Input [yellow] 12 2 5 3 3" xfId="10758" xr:uid="{00000000-0005-0000-0000-000014100000}"/>
    <cellStyle name="Input [yellow] 12 2 5 3 4" xfId="7869" xr:uid="{00000000-0005-0000-0000-000015100000}"/>
    <cellStyle name="Input [yellow] 12 2 5 3 5" xfId="14932" xr:uid="{00000000-0005-0000-0000-000016100000}"/>
    <cellStyle name="Input [yellow] 12 2 5 4" xfId="5136" xr:uid="{00000000-0005-0000-0000-000017100000}"/>
    <cellStyle name="Input [yellow] 12 2 5 4 2" xfId="11047" xr:uid="{00000000-0005-0000-0000-000018100000}"/>
    <cellStyle name="Input [yellow] 12 2 5 4 3" xfId="9250" xr:uid="{00000000-0005-0000-0000-000019100000}"/>
    <cellStyle name="Input [yellow] 12 2 5 4 4" xfId="9465" xr:uid="{00000000-0005-0000-0000-00001A100000}"/>
    <cellStyle name="Input [yellow] 12 2 5 4 5" xfId="15161" xr:uid="{00000000-0005-0000-0000-00001B100000}"/>
    <cellStyle name="Input [yellow] 12 2 5 5" xfId="8366" xr:uid="{00000000-0005-0000-0000-00001C100000}"/>
    <cellStyle name="Input [yellow] 12 2 5 6" xfId="12384" xr:uid="{00000000-0005-0000-0000-00001D100000}"/>
    <cellStyle name="Input [yellow] 12 2 5 7" xfId="7336" xr:uid="{00000000-0005-0000-0000-00001E100000}"/>
    <cellStyle name="Input [yellow] 12 2 6" xfId="1769" xr:uid="{00000000-0005-0000-0000-00001F100000}"/>
    <cellStyle name="Input [yellow] 12 2 6 2" xfId="3050" xr:uid="{00000000-0005-0000-0000-000020100000}"/>
    <cellStyle name="Input [yellow] 12 2 6 2 2" xfId="6155" xr:uid="{00000000-0005-0000-0000-000021100000}"/>
    <cellStyle name="Input [yellow] 12 2 6 2 2 2" xfId="13928" xr:uid="{00000000-0005-0000-0000-000022100000}"/>
    <cellStyle name="Input [yellow] 12 2 6 3" xfId="4094" xr:uid="{00000000-0005-0000-0000-000023100000}"/>
    <cellStyle name="Input [yellow] 12 2 6 3 2" xfId="6531" xr:uid="{00000000-0005-0000-0000-000024100000}"/>
    <cellStyle name="Input [yellow] 12 2 6 3 2 2" xfId="12165" xr:uid="{00000000-0005-0000-0000-000025100000}"/>
    <cellStyle name="Input [yellow] 12 2 6 3 2 3" xfId="13201" xr:uid="{00000000-0005-0000-0000-000026100000}"/>
    <cellStyle name="Input [yellow] 12 2 6 3 2 4" xfId="14279" xr:uid="{00000000-0005-0000-0000-000027100000}"/>
    <cellStyle name="Input [yellow] 12 2 6 3 2 5" xfId="15353" xr:uid="{00000000-0005-0000-0000-000028100000}"/>
    <cellStyle name="Input [yellow] 12 2 6 3 3" xfId="10174" xr:uid="{00000000-0005-0000-0000-000029100000}"/>
    <cellStyle name="Input [yellow] 12 2 6 3 4" xfId="12967" xr:uid="{00000000-0005-0000-0000-00002A100000}"/>
    <cellStyle name="Input [yellow] 12 2 6 3 5" xfId="14785" xr:uid="{00000000-0005-0000-0000-00002B100000}"/>
    <cellStyle name="Input [yellow] 12 2 6 4" xfId="5160" xr:uid="{00000000-0005-0000-0000-00002C100000}"/>
    <cellStyle name="Input [yellow] 12 2 6 4 2" xfId="11071" xr:uid="{00000000-0005-0000-0000-00002D100000}"/>
    <cellStyle name="Input [yellow] 12 2 6 4 3" xfId="9251" xr:uid="{00000000-0005-0000-0000-00002E100000}"/>
    <cellStyle name="Input [yellow] 12 2 6 4 4" xfId="11782" xr:uid="{00000000-0005-0000-0000-00002F100000}"/>
    <cellStyle name="Input [yellow] 12 2 6 4 5" xfId="15185" xr:uid="{00000000-0005-0000-0000-000030100000}"/>
    <cellStyle name="Input [yellow] 12 2 6 5" xfId="8391" xr:uid="{00000000-0005-0000-0000-000031100000}"/>
    <cellStyle name="Input [yellow] 12 2 6 6" xfId="11183" xr:uid="{00000000-0005-0000-0000-000032100000}"/>
    <cellStyle name="Input [yellow] 12 2 6 7" xfId="7234" xr:uid="{00000000-0005-0000-0000-000033100000}"/>
    <cellStyle name="Input [yellow] 12 2 7" xfId="1327" xr:uid="{00000000-0005-0000-0000-000034100000}"/>
    <cellStyle name="Input [yellow] 12 2 7 2" xfId="2618" xr:uid="{00000000-0005-0000-0000-000035100000}"/>
    <cellStyle name="Input [yellow] 12 2 7 2 2" xfId="5761" xr:uid="{00000000-0005-0000-0000-000036100000}"/>
    <cellStyle name="Input [yellow] 12 2 7 2 2 2" xfId="13614" xr:uid="{00000000-0005-0000-0000-000037100000}"/>
    <cellStyle name="Input [yellow] 12 2 7 3" xfId="4853" xr:uid="{00000000-0005-0000-0000-000038100000}"/>
    <cellStyle name="Input [yellow] 12 2 7 3 2" xfId="6977" xr:uid="{00000000-0005-0000-0000-000039100000}"/>
    <cellStyle name="Input [yellow] 12 2 7 3 2 2" xfId="12548" xr:uid="{00000000-0005-0000-0000-00003A100000}"/>
    <cellStyle name="Input [yellow] 12 2 7 3 2 3" xfId="13545" xr:uid="{00000000-0005-0000-0000-00003B100000}"/>
    <cellStyle name="Input [yellow] 12 2 7 3 2 4" xfId="14688" xr:uid="{00000000-0005-0000-0000-00003C100000}"/>
    <cellStyle name="Input [yellow] 12 2 7 3 2 5" xfId="15506" xr:uid="{00000000-0005-0000-0000-00003D100000}"/>
    <cellStyle name="Input [yellow] 12 2 7 3 3" xfId="10779" xr:uid="{00000000-0005-0000-0000-00003E100000}"/>
    <cellStyle name="Input [yellow] 12 2 7 3 4" xfId="7905" xr:uid="{00000000-0005-0000-0000-00003F100000}"/>
    <cellStyle name="Input [yellow] 12 2 7 3 5" xfId="14938" xr:uid="{00000000-0005-0000-0000-000040100000}"/>
    <cellStyle name="Input [yellow] 12 2 7 4" xfId="4994" xr:uid="{00000000-0005-0000-0000-000041100000}"/>
    <cellStyle name="Input [yellow] 12 2 7 4 2" xfId="10905" xr:uid="{00000000-0005-0000-0000-000042100000}"/>
    <cellStyle name="Input [yellow] 12 2 7 4 3" xfId="11660" xr:uid="{00000000-0005-0000-0000-000043100000}"/>
    <cellStyle name="Input [yellow] 12 2 7 4 4" xfId="9908" xr:uid="{00000000-0005-0000-0000-000044100000}"/>
    <cellStyle name="Input [yellow] 12 2 7 4 5" xfId="15020" xr:uid="{00000000-0005-0000-0000-000045100000}"/>
    <cellStyle name="Input [yellow] 12 2 7 5" xfId="8012" xr:uid="{00000000-0005-0000-0000-000046100000}"/>
    <cellStyle name="Input [yellow] 12 2 7 6" xfId="12042" xr:uid="{00000000-0005-0000-0000-000047100000}"/>
    <cellStyle name="Input [yellow] 12 2 7 7" xfId="12874" xr:uid="{00000000-0005-0000-0000-000048100000}"/>
    <cellStyle name="Input [yellow] 12 2 8" xfId="1800" xr:uid="{00000000-0005-0000-0000-000049100000}"/>
    <cellStyle name="Input [yellow] 12 2 8 2" xfId="3081" xr:uid="{00000000-0005-0000-0000-00004A100000}"/>
    <cellStyle name="Input [yellow] 12 2 8 2 2" xfId="6186" xr:uid="{00000000-0005-0000-0000-00004B100000}"/>
    <cellStyle name="Input [yellow] 12 2 8 2 2 2" xfId="13957" xr:uid="{00000000-0005-0000-0000-00004C100000}"/>
    <cellStyle name="Input [yellow] 12 2 8 3" xfId="4907" xr:uid="{00000000-0005-0000-0000-00004D100000}"/>
    <cellStyle name="Input [yellow] 12 2 8 3 2" xfId="6995" xr:uid="{00000000-0005-0000-0000-00004E100000}"/>
    <cellStyle name="Input [yellow] 12 2 8 3 2 2" xfId="12566" xr:uid="{00000000-0005-0000-0000-00004F100000}"/>
    <cellStyle name="Input [yellow] 12 2 8 3 2 3" xfId="13563" xr:uid="{00000000-0005-0000-0000-000050100000}"/>
    <cellStyle name="Input [yellow] 12 2 8 3 2 4" xfId="14706" xr:uid="{00000000-0005-0000-0000-000051100000}"/>
    <cellStyle name="Input [yellow] 12 2 8 3 2 5" xfId="15524" xr:uid="{00000000-0005-0000-0000-000052100000}"/>
    <cellStyle name="Input [yellow] 12 2 8 3 3" xfId="10821" xr:uid="{00000000-0005-0000-0000-000053100000}"/>
    <cellStyle name="Input [yellow] 12 2 8 3 4" xfId="9080" xr:uid="{00000000-0005-0000-0000-000054100000}"/>
    <cellStyle name="Input [yellow] 12 2 8 3 5" xfId="14956" xr:uid="{00000000-0005-0000-0000-000055100000}"/>
    <cellStyle name="Input [yellow] 12 2 8 4" xfId="5189" xr:uid="{00000000-0005-0000-0000-000056100000}"/>
    <cellStyle name="Input [yellow] 12 2 8 4 2" xfId="11100" xr:uid="{00000000-0005-0000-0000-000057100000}"/>
    <cellStyle name="Input [yellow] 12 2 8 4 3" xfId="7615" xr:uid="{00000000-0005-0000-0000-000058100000}"/>
    <cellStyle name="Input [yellow] 12 2 8 4 4" xfId="8854" xr:uid="{00000000-0005-0000-0000-000059100000}"/>
    <cellStyle name="Input [yellow] 12 2 8 4 5" xfId="15214" xr:uid="{00000000-0005-0000-0000-00005A100000}"/>
    <cellStyle name="Input [yellow] 12 2 8 5" xfId="8421" xr:uid="{00000000-0005-0000-0000-00005B100000}"/>
    <cellStyle name="Input [yellow] 12 2 8 6" xfId="9504" xr:uid="{00000000-0005-0000-0000-00005C100000}"/>
    <cellStyle name="Input [yellow] 12 2 8 7" xfId="7491" xr:uid="{00000000-0005-0000-0000-00005D100000}"/>
    <cellStyle name="Input [yellow] 12 2 9" xfId="3403" xr:uid="{00000000-0005-0000-0000-00005E100000}"/>
    <cellStyle name="Input [yellow] 12 2 9 2" xfId="4427" xr:uid="{00000000-0005-0000-0000-00005F100000}"/>
    <cellStyle name="Input [yellow] 12 2 9 2 2" xfId="6805" xr:uid="{00000000-0005-0000-0000-000060100000}"/>
    <cellStyle name="Input [yellow] 12 2 9 2 2 2" xfId="14533" xr:uid="{00000000-0005-0000-0000-000061100000}"/>
    <cellStyle name="Input [yellow] 12 2 9 3" xfId="4764" xr:uid="{00000000-0005-0000-0000-000062100000}"/>
    <cellStyle name="Input [yellow] 12 2 9 3 2" xfId="6945" xr:uid="{00000000-0005-0000-0000-000063100000}"/>
    <cellStyle name="Input [yellow] 12 2 9 3 2 2" xfId="12516" xr:uid="{00000000-0005-0000-0000-000064100000}"/>
    <cellStyle name="Input [yellow] 12 2 9 3 2 3" xfId="13513" xr:uid="{00000000-0005-0000-0000-000065100000}"/>
    <cellStyle name="Input [yellow] 12 2 9 3 2 4" xfId="14656" xr:uid="{00000000-0005-0000-0000-000066100000}"/>
    <cellStyle name="Input [yellow] 12 2 9 3 2 5" xfId="15474" xr:uid="{00000000-0005-0000-0000-000067100000}"/>
    <cellStyle name="Input [yellow] 12 2 9 3 3" xfId="10700" xr:uid="{00000000-0005-0000-0000-000068100000}"/>
    <cellStyle name="Input [yellow] 12 2 9 3 4" xfId="12789" xr:uid="{00000000-0005-0000-0000-000069100000}"/>
    <cellStyle name="Input [yellow] 12 2 9 3 5" xfId="14906" xr:uid="{00000000-0005-0000-0000-00006A100000}"/>
    <cellStyle name="Input [yellow] 12 2 9 4" xfId="6220" xr:uid="{00000000-0005-0000-0000-00006B100000}"/>
    <cellStyle name="Input [yellow] 12 2 9 4 2" xfId="13989" xr:uid="{00000000-0005-0000-0000-00006C100000}"/>
    <cellStyle name="Input [yellow] 12 3" xfId="3269" xr:uid="{00000000-0005-0000-0000-00006D100000}"/>
    <cellStyle name="Input [yellow] 12 3 2" xfId="11546" xr:uid="{00000000-0005-0000-0000-00006E100000}"/>
    <cellStyle name="Input [yellow] 12 4" xfId="2269" xr:uid="{00000000-0005-0000-0000-00006F100000}"/>
    <cellStyle name="Input [yellow] 12 4 2" xfId="8573" xr:uid="{00000000-0005-0000-0000-000070100000}"/>
    <cellStyle name="Input [yellow] 12 5" xfId="10431" xr:uid="{00000000-0005-0000-0000-000071100000}"/>
    <cellStyle name="Input [yellow] 13" xfId="865" xr:uid="{00000000-0005-0000-0000-000072100000}"/>
    <cellStyle name="Input [yellow] 13 2" xfId="1222" xr:uid="{00000000-0005-0000-0000-000073100000}"/>
    <cellStyle name="Input [yellow] 13 2 10" xfId="2515" xr:uid="{00000000-0005-0000-0000-000074100000}"/>
    <cellStyle name="Input [yellow] 13 2 10 2" xfId="5658" xr:uid="{00000000-0005-0000-0000-000075100000}"/>
    <cellStyle name="Input [yellow] 13 2 10 2 2" xfId="12006" xr:uid="{00000000-0005-0000-0000-000076100000}"/>
    <cellStyle name="Input [yellow] 13 2 11" xfId="3770" xr:uid="{00000000-0005-0000-0000-000077100000}"/>
    <cellStyle name="Input [yellow] 13 2 11 2" xfId="6364" xr:uid="{00000000-0005-0000-0000-000078100000}"/>
    <cellStyle name="Input [yellow] 13 2 11 2 2" xfId="12016" xr:uid="{00000000-0005-0000-0000-000079100000}"/>
    <cellStyle name="Input [yellow] 13 2 11 2 3" xfId="13106" xr:uid="{00000000-0005-0000-0000-00007A100000}"/>
    <cellStyle name="Input [yellow] 13 2 11 2 4" xfId="14131" xr:uid="{00000000-0005-0000-0000-00007B100000}"/>
    <cellStyle name="Input [yellow] 13 2 11 2 5" xfId="15317" xr:uid="{00000000-0005-0000-0000-00007C100000}"/>
    <cellStyle name="Input [yellow] 13 2 11 3" xfId="9912" xr:uid="{00000000-0005-0000-0000-00007D100000}"/>
    <cellStyle name="Input [yellow] 13 2 11 4" xfId="12699" xr:uid="{00000000-0005-0000-0000-00007E100000}"/>
    <cellStyle name="Input [yellow] 13 2 11 5" xfId="14749" xr:uid="{00000000-0005-0000-0000-00007F100000}"/>
    <cellStyle name="Input [yellow] 13 2 12" xfId="4957" xr:uid="{00000000-0005-0000-0000-000080100000}"/>
    <cellStyle name="Input [yellow] 13 2 12 2" xfId="10868" xr:uid="{00000000-0005-0000-0000-000081100000}"/>
    <cellStyle name="Input [yellow] 13 2 12 3" xfId="8482" xr:uid="{00000000-0005-0000-0000-000082100000}"/>
    <cellStyle name="Input [yellow] 13 2 12 4" xfId="12348" xr:uid="{00000000-0005-0000-0000-000083100000}"/>
    <cellStyle name="Input [yellow] 13 2 12 5" xfId="14985" xr:uid="{00000000-0005-0000-0000-000084100000}"/>
    <cellStyle name="Input [yellow] 13 2 13" xfId="7923" xr:uid="{00000000-0005-0000-0000-000085100000}"/>
    <cellStyle name="Input [yellow] 13 2 14" xfId="9147" xr:uid="{00000000-0005-0000-0000-000086100000}"/>
    <cellStyle name="Input [yellow] 13 2 15" xfId="8984" xr:uid="{00000000-0005-0000-0000-000087100000}"/>
    <cellStyle name="Input [yellow] 13 2 16" xfId="12883" xr:uid="{00000000-0005-0000-0000-000088100000}"/>
    <cellStyle name="Input [yellow] 13 2 2" xfId="1615" xr:uid="{00000000-0005-0000-0000-000089100000}"/>
    <cellStyle name="Input [yellow] 13 2 2 2" xfId="2896" xr:uid="{00000000-0005-0000-0000-00008A100000}"/>
    <cellStyle name="Input [yellow] 13 2 2 2 2" xfId="6019" xr:uid="{00000000-0005-0000-0000-00008B100000}"/>
    <cellStyle name="Input [yellow] 13 2 2 2 2 2" xfId="13815" xr:uid="{00000000-0005-0000-0000-00008C100000}"/>
    <cellStyle name="Input [yellow] 13 2 2 3" xfId="4757" xr:uid="{00000000-0005-0000-0000-00008D100000}"/>
    <cellStyle name="Input [yellow] 13 2 2 3 2" xfId="6940" xr:uid="{00000000-0005-0000-0000-00008E100000}"/>
    <cellStyle name="Input [yellow] 13 2 2 3 2 2" xfId="12511" xr:uid="{00000000-0005-0000-0000-00008F100000}"/>
    <cellStyle name="Input [yellow] 13 2 2 3 2 3" xfId="13508" xr:uid="{00000000-0005-0000-0000-000090100000}"/>
    <cellStyle name="Input [yellow] 13 2 2 3 2 4" xfId="14651" xr:uid="{00000000-0005-0000-0000-000091100000}"/>
    <cellStyle name="Input [yellow] 13 2 2 3 2 5" xfId="15469" xr:uid="{00000000-0005-0000-0000-000092100000}"/>
    <cellStyle name="Input [yellow] 13 2 2 3 3" xfId="10693" xr:uid="{00000000-0005-0000-0000-000093100000}"/>
    <cellStyle name="Input [yellow] 13 2 2 3 4" xfId="7184" xr:uid="{00000000-0005-0000-0000-000094100000}"/>
    <cellStyle name="Input [yellow] 13 2 2 3 5" xfId="14901" xr:uid="{00000000-0005-0000-0000-000095100000}"/>
    <cellStyle name="Input [yellow] 13 2 2 4" xfId="5086" xr:uid="{00000000-0005-0000-0000-000096100000}"/>
    <cellStyle name="Input [yellow] 13 2 2 4 2" xfId="10997" xr:uid="{00000000-0005-0000-0000-000097100000}"/>
    <cellStyle name="Input [yellow] 13 2 2 4 3" xfId="11612" xr:uid="{00000000-0005-0000-0000-000098100000}"/>
    <cellStyle name="Input [yellow] 13 2 2 4 4" xfId="9359" xr:uid="{00000000-0005-0000-0000-000099100000}"/>
    <cellStyle name="Input [yellow] 13 2 2 4 5" xfId="15111" xr:uid="{00000000-0005-0000-0000-00009A100000}"/>
    <cellStyle name="Input [yellow] 13 2 2 5" xfId="8252" xr:uid="{00000000-0005-0000-0000-00009B100000}"/>
    <cellStyle name="Input [yellow] 13 2 2 6" xfId="8294" xr:uid="{00000000-0005-0000-0000-00009C100000}"/>
    <cellStyle name="Input [yellow] 13 2 3" xfId="1669" xr:uid="{00000000-0005-0000-0000-00009D100000}"/>
    <cellStyle name="Input [yellow] 13 2 3 2" xfId="2950" xr:uid="{00000000-0005-0000-0000-00009E100000}"/>
    <cellStyle name="Input [yellow] 13 2 3 2 2" xfId="12738" xr:uid="{00000000-0005-0000-0000-00009F100000}"/>
    <cellStyle name="Input [yellow] 13 2 4" xfId="1718" xr:uid="{00000000-0005-0000-0000-0000A0100000}"/>
    <cellStyle name="Input [yellow] 13 2 4 2" xfId="2999" xr:uid="{00000000-0005-0000-0000-0000A1100000}"/>
    <cellStyle name="Input [yellow] 13 2 4 2 2" xfId="6104" xr:uid="{00000000-0005-0000-0000-0000A2100000}"/>
    <cellStyle name="Input [yellow] 13 2 4 2 2 2" xfId="13881" xr:uid="{00000000-0005-0000-0000-0000A3100000}"/>
    <cellStyle name="Input [yellow] 13 2 4 3" xfId="4877" xr:uid="{00000000-0005-0000-0000-0000A4100000}"/>
    <cellStyle name="Input [yellow] 13 2 4 3 2" xfId="6984" xr:uid="{00000000-0005-0000-0000-0000A5100000}"/>
    <cellStyle name="Input [yellow] 13 2 4 3 2 2" xfId="12555" xr:uid="{00000000-0005-0000-0000-0000A6100000}"/>
    <cellStyle name="Input [yellow] 13 2 4 3 2 3" xfId="13552" xr:uid="{00000000-0005-0000-0000-0000A7100000}"/>
    <cellStyle name="Input [yellow] 13 2 4 3 2 4" xfId="14695" xr:uid="{00000000-0005-0000-0000-0000A8100000}"/>
    <cellStyle name="Input [yellow] 13 2 4 3 2 5" xfId="15513" xr:uid="{00000000-0005-0000-0000-0000A9100000}"/>
    <cellStyle name="Input [yellow] 13 2 4 3 3" xfId="10798" xr:uid="{00000000-0005-0000-0000-0000AA100000}"/>
    <cellStyle name="Input [yellow] 13 2 4 3 4" xfId="8297" xr:uid="{00000000-0005-0000-0000-0000AB100000}"/>
    <cellStyle name="Input [yellow] 13 2 4 3 5" xfId="14945" xr:uid="{00000000-0005-0000-0000-0000AC100000}"/>
    <cellStyle name="Input [yellow] 13 2 4 4" xfId="5113" xr:uid="{00000000-0005-0000-0000-0000AD100000}"/>
    <cellStyle name="Input [yellow] 13 2 4 4 2" xfId="11024" xr:uid="{00000000-0005-0000-0000-0000AE100000}"/>
    <cellStyle name="Input [yellow] 13 2 4 4 3" xfId="8245" xr:uid="{00000000-0005-0000-0000-0000AF100000}"/>
    <cellStyle name="Input [yellow] 13 2 4 4 4" xfId="8586" xr:uid="{00000000-0005-0000-0000-0000B0100000}"/>
    <cellStyle name="Input [yellow] 13 2 4 4 5" xfId="15138" xr:uid="{00000000-0005-0000-0000-0000B1100000}"/>
    <cellStyle name="Input [yellow] 13 2 4 5" xfId="8340" xr:uid="{00000000-0005-0000-0000-0000B2100000}"/>
    <cellStyle name="Input [yellow] 13 2 4 6" xfId="8781" xr:uid="{00000000-0005-0000-0000-0000B3100000}"/>
    <cellStyle name="Input [yellow] 13 2 4 7" xfId="8267" xr:uid="{00000000-0005-0000-0000-0000B4100000}"/>
    <cellStyle name="Input [yellow] 13 2 5" xfId="1745" xr:uid="{00000000-0005-0000-0000-0000B5100000}"/>
    <cellStyle name="Input [yellow] 13 2 5 2" xfId="3026" xr:uid="{00000000-0005-0000-0000-0000B6100000}"/>
    <cellStyle name="Input [yellow] 13 2 5 2 2" xfId="6131" xr:uid="{00000000-0005-0000-0000-0000B7100000}"/>
    <cellStyle name="Input [yellow] 13 2 5 2 2 2" xfId="13905" xr:uid="{00000000-0005-0000-0000-0000B8100000}"/>
    <cellStyle name="Input [yellow] 13 2 5 3" xfId="4042" xr:uid="{00000000-0005-0000-0000-0000B9100000}"/>
    <cellStyle name="Input [yellow] 13 2 5 3 2" xfId="6522" xr:uid="{00000000-0005-0000-0000-0000BA100000}"/>
    <cellStyle name="Input [yellow] 13 2 5 3 2 2" xfId="12156" xr:uid="{00000000-0005-0000-0000-0000BB100000}"/>
    <cellStyle name="Input [yellow] 13 2 5 3 2 3" xfId="13192" xr:uid="{00000000-0005-0000-0000-0000BC100000}"/>
    <cellStyle name="Input [yellow] 13 2 5 3 2 4" xfId="14271" xr:uid="{00000000-0005-0000-0000-0000BD100000}"/>
    <cellStyle name="Input [yellow] 13 2 5 3 2 5" xfId="15345" xr:uid="{00000000-0005-0000-0000-0000BE100000}"/>
    <cellStyle name="Input [yellow] 13 2 5 3 3" xfId="10135" xr:uid="{00000000-0005-0000-0000-0000BF100000}"/>
    <cellStyle name="Input [yellow] 13 2 5 3 4" xfId="7202" xr:uid="{00000000-0005-0000-0000-0000C0100000}"/>
    <cellStyle name="Input [yellow] 13 2 5 3 5" xfId="14777" xr:uid="{00000000-0005-0000-0000-0000C1100000}"/>
    <cellStyle name="Input [yellow] 13 2 5 4" xfId="5137" xr:uid="{00000000-0005-0000-0000-0000C2100000}"/>
    <cellStyle name="Input [yellow] 13 2 5 4 2" xfId="11048" xr:uid="{00000000-0005-0000-0000-0000C3100000}"/>
    <cellStyle name="Input [yellow] 13 2 5 4 3" xfId="8246" xr:uid="{00000000-0005-0000-0000-0000C4100000}"/>
    <cellStyle name="Input [yellow] 13 2 5 4 4" xfId="12766" xr:uid="{00000000-0005-0000-0000-0000C5100000}"/>
    <cellStyle name="Input [yellow] 13 2 5 4 5" xfId="15162" xr:uid="{00000000-0005-0000-0000-0000C6100000}"/>
    <cellStyle name="Input [yellow] 13 2 5 5" xfId="8367" xr:uid="{00000000-0005-0000-0000-0000C7100000}"/>
    <cellStyle name="Input [yellow] 13 2 5 6" xfId="7050" xr:uid="{00000000-0005-0000-0000-0000C8100000}"/>
    <cellStyle name="Input [yellow] 13 2 5 7" xfId="9978" xr:uid="{00000000-0005-0000-0000-0000C9100000}"/>
    <cellStyle name="Input [yellow] 13 2 6" xfId="1770" xr:uid="{00000000-0005-0000-0000-0000CA100000}"/>
    <cellStyle name="Input [yellow] 13 2 6 2" xfId="3051" xr:uid="{00000000-0005-0000-0000-0000CB100000}"/>
    <cellStyle name="Input [yellow] 13 2 6 2 2" xfId="6156" xr:uid="{00000000-0005-0000-0000-0000CC100000}"/>
    <cellStyle name="Input [yellow] 13 2 6 2 2 2" xfId="13929" xr:uid="{00000000-0005-0000-0000-0000CD100000}"/>
    <cellStyle name="Input [yellow] 13 2 6 3" xfId="4656" xr:uid="{00000000-0005-0000-0000-0000CE100000}"/>
    <cellStyle name="Input [yellow] 13 2 6 3 2" xfId="6890" xr:uid="{00000000-0005-0000-0000-0000CF100000}"/>
    <cellStyle name="Input [yellow] 13 2 6 3 2 2" xfId="12461" xr:uid="{00000000-0005-0000-0000-0000D0100000}"/>
    <cellStyle name="Input [yellow] 13 2 6 3 2 3" xfId="13458" xr:uid="{00000000-0005-0000-0000-0000D1100000}"/>
    <cellStyle name="Input [yellow] 13 2 6 3 2 4" xfId="14601" xr:uid="{00000000-0005-0000-0000-0000D2100000}"/>
    <cellStyle name="Input [yellow] 13 2 6 3 2 5" xfId="15419" xr:uid="{00000000-0005-0000-0000-0000D3100000}"/>
    <cellStyle name="Input [yellow] 13 2 6 3 3" xfId="10610" xr:uid="{00000000-0005-0000-0000-0000D4100000}"/>
    <cellStyle name="Input [yellow] 13 2 6 3 4" xfId="10436" xr:uid="{00000000-0005-0000-0000-0000D5100000}"/>
    <cellStyle name="Input [yellow] 13 2 6 3 5" xfId="14851" xr:uid="{00000000-0005-0000-0000-0000D6100000}"/>
    <cellStyle name="Input [yellow] 13 2 6 4" xfId="5161" xr:uid="{00000000-0005-0000-0000-0000D7100000}"/>
    <cellStyle name="Input [yellow] 13 2 6 4 2" xfId="11072" xr:uid="{00000000-0005-0000-0000-0000D8100000}"/>
    <cellStyle name="Input [yellow] 13 2 6 4 3" xfId="8247" xr:uid="{00000000-0005-0000-0000-0000D9100000}"/>
    <cellStyle name="Input [yellow] 13 2 6 4 4" xfId="12198" xr:uid="{00000000-0005-0000-0000-0000DA100000}"/>
    <cellStyle name="Input [yellow] 13 2 6 4 5" xfId="15186" xr:uid="{00000000-0005-0000-0000-0000DB100000}"/>
    <cellStyle name="Input [yellow] 13 2 6 5" xfId="8392" xr:uid="{00000000-0005-0000-0000-0000DC100000}"/>
    <cellStyle name="Input [yellow] 13 2 6 6" xfId="10164" xr:uid="{00000000-0005-0000-0000-0000DD100000}"/>
    <cellStyle name="Input [yellow] 13 2 6 7" xfId="12814" xr:uid="{00000000-0005-0000-0000-0000DE100000}"/>
    <cellStyle name="Input [yellow] 13 2 7" xfId="1414" xr:uid="{00000000-0005-0000-0000-0000DF100000}"/>
    <cellStyle name="Input [yellow] 13 2 7 2" xfId="2705" xr:uid="{00000000-0005-0000-0000-0000E0100000}"/>
    <cellStyle name="Input [yellow] 13 2 7 2 2" xfId="5846" xr:uid="{00000000-0005-0000-0000-0000E1100000}"/>
    <cellStyle name="Input [yellow] 13 2 7 2 2 2" xfId="13682" xr:uid="{00000000-0005-0000-0000-0000E2100000}"/>
    <cellStyle name="Input [yellow] 13 2 7 3" xfId="3988" xr:uid="{00000000-0005-0000-0000-0000E3100000}"/>
    <cellStyle name="Input [yellow] 13 2 7 3 2" xfId="6483" xr:uid="{00000000-0005-0000-0000-0000E4100000}"/>
    <cellStyle name="Input [yellow] 13 2 7 3 2 2" xfId="12122" xr:uid="{00000000-0005-0000-0000-0000E5100000}"/>
    <cellStyle name="Input [yellow] 13 2 7 3 2 3" xfId="13179" xr:uid="{00000000-0005-0000-0000-0000E6100000}"/>
    <cellStyle name="Input [yellow] 13 2 7 3 2 4" xfId="14233" xr:uid="{00000000-0005-0000-0000-0000E7100000}"/>
    <cellStyle name="Input [yellow] 13 2 7 3 2 5" xfId="15341" xr:uid="{00000000-0005-0000-0000-0000E8100000}"/>
    <cellStyle name="Input [yellow] 13 2 7 3 3" xfId="10090" xr:uid="{00000000-0005-0000-0000-0000E9100000}"/>
    <cellStyle name="Input [yellow] 13 2 7 3 4" xfId="9234" xr:uid="{00000000-0005-0000-0000-0000EA100000}"/>
    <cellStyle name="Input [yellow] 13 2 7 3 5" xfId="14773" xr:uid="{00000000-0005-0000-0000-0000EB100000}"/>
    <cellStyle name="Input [yellow] 13 2 7 4" xfId="5015" xr:uid="{00000000-0005-0000-0000-0000EC100000}"/>
    <cellStyle name="Input [yellow] 13 2 7 4 2" xfId="10926" xr:uid="{00000000-0005-0000-0000-0000ED100000}"/>
    <cellStyle name="Input [yellow] 13 2 7 4 3" xfId="9180" xr:uid="{00000000-0005-0000-0000-0000EE100000}"/>
    <cellStyle name="Input [yellow] 13 2 7 4 4" xfId="12770" xr:uid="{00000000-0005-0000-0000-0000EF100000}"/>
    <cellStyle name="Input [yellow] 13 2 7 4 5" xfId="15041" xr:uid="{00000000-0005-0000-0000-0000F0100000}"/>
    <cellStyle name="Input [yellow] 13 2 7 5" xfId="8079" xr:uid="{00000000-0005-0000-0000-0000F1100000}"/>
    <cellStyle name="Input [yellow] 13 2 7 6" xfId="11212" xr:uid="{00000000-0005-0000-0000-0000F2100000}"/>
    <cellStyle name="Input [yellow] 13 2 7 7" xfId="12181" xr:uid="{00000000-0005-0000-0000-0000F3100000}"/>
    <cellStyle name="Input [yellow] 13 2 8" xfId="1801" xr:uid="{00000000-0005-0000-0000-0000F4100000}"/>
    <cellStyle name="Input [yellow] 13 2 8 2" xfId="3082" xr:uid="{00000000-0005-0000-0000-0000F5100000}"/>
    <cellStyle name="Input [yellow] 13 2 8 2 2" xfId="6187" xr:uid="{00000000-0005-0000-0000-0000F6100000}"/>
    <cellStyle name="Input [yellow] 13 2 8 2 2 2" xfId="13958" xr:uid="{00000000-0005-0000-0000-0000F7100000}"/>
    <cellStyle name="Input [yellow] 13 2 8 3" xfId="4602" xr:uid="{00000000-0005-0000-0000-0000F8100000}"/>
    <cellStyle name="Input [yellow] 13 2 8 3 2" xfId="6874" xr:uid="{00000000-0005-0000-0000-0000F9100000}"/>
    <cellStyle name="Input [yellow] 13 2 8 3 2 2" xfId="12445" xr:uid="{00000000-0005-0000-0000-0000FA100000}"/>
    <cellStyle name="Input [yellow] 13 2 8 3 2 3" xfId="13442" xr:uid="{00000000-0005-0000-0000-0000FB100000}"/>
    <cellStyle name="Input [yellow] 13 2 8 3 2 4" xfId="14585" xr:uid="{00000000-0005-0000-0000-0000FC100000}"/>
    <cellStyle name="Input [yellow] 13 2 8 3 2 5" xfId="15403" xr:uid="{00000000-0005-0000-0000-0000FD100000}"/>
    <cellStyle name="Input [yellow] 13 2 8 3 3" xfId="10567" xr:uid="{00000000-0005-0000-0000-0000FE100000}"/>
    <cellStyle name="Input [yellow] 13 2 8 3 4" xfId="11742" xr:uid="{00000000-0005-0000-0000-0000FF100000}"/>
    <cellStyle name="Input [yellow] 13 2 8 3 5" xfId="14835" xr:uid="{00000000-0005-0000-0000-000000110000}"/>
    <cellStyle name="Input [yellow] 13 2 8 4" xfId="5190" xr:uid="{00000000-0005-0000-0000-000001110000}"/>
    <cellStyle name="Input [yellow] 13 2 8 4 2" xfId="11101" xr:uid="{00000000-0005-0000-0000-000002110000}"/>
    <cellStyle name="Input [yellow] 13 2 8 4 3" xfId="7614" xr:uid="{00000000-0005-0000-0000-000003110000}"/>
    <cellStyle name="Input [yellow] 13 2 8 4 4" xfId="9925" xr:uid="{00000000-0005-0000-0000-000004110000}"/>
    <cellStyle name="Input [yellow] 13 2 8 4 5" xfId="15215" xr:uid="{00000000-0005-0000-0000-000005110000}"/>
    <cellStyle name="Input [yellow] 13 2 8 5" xfId="8422" xr:uid="{00000000-0005-0000-0000-000006110000}"/>
    <cellStyle name="Input [yellow] 13 2 8 6" xfId="7853" xr:uid="{00000000-0005-0000-0000-000007110000}"/>
    <cellStyle name="Input [yellow] 13 2 8 7" xfId="13188" xr:uid="{00000000-0005-0000-0000-000008110000}"/>
    <cellStyle name="Input [yellow] 13 2 9" xfId="3404" xr:uid="{00000000-0005-0000-0000-000009110000}"/>
    <cellStyle name="Input [yellow] 13 2 9 2" xfId="4428" xr:uid="{00000000-0005-0000-0000-00000A110000}"/>
    <cellStyle name="Input [yellow] 13 2 9 2 2" xfId="6806" xr:uid="{00000000-0005-0000-0000-00000B110000}"/>
    <cellStyle name="Input [yellow] 13 2 9 2 2 2" xfId="14534" xr:uid="{00000000-0005-0000-0000-00000C110000}"/>
    <cellStyle name="Input [yellow] 13 2 9 3" xfId="4671" xr:uid="{00000000-0005-0000-0000-00000D110000}"/>
    <cellStyle name="Input [yellow] 13 2 9 3 2" xfId="6895" xr:uid="{00000000-0005-0000-0000-00000E110000}"/>
    <cellStyle name="Input [yellow] 13 2 9 3 2 2" xfId="12466" xr:uid="{00000000-0005-0000-0000-00000F110000}"/>
    <cellStyle name="Input [yellow] 13 2 9 3 2 3" xfId="13463" xr:uid="{00000000-0005-0000-0000-000010110000}"/>
    <cellStyle name="Input [yellow] 13 2 9 3 2 4" xfId="14606" xr:uid="{00000000-0005-0000-0000-000011110000}"/>
    <cellStyle name="Input [yellow] 13 2 9 3 2 5" xfId="15424" xr:uid="{00000000-0005-0000-0000-000012110000}"/>
    <cellStyle name="Input [yellow] 13 2 9 3 3" xfId="10621" xr:uid="{00000000-0005-0000-0000-000013110000}"/>
    <cellStyle name="Input [yellow] 13 2 9 3 4" xfId="7019" xr:uid="{00000000-0005-0000-0000-000014110000}"/>
    <cellStyle name="Input [yellow] 13 2 9 3 5" xfId="14856" xr:uid="{00000000-0005-0000-0000-000015110000}"/>
    <cellStyle name="Input [yellow] 13 2 9 4" xfId="6221" xr:uid="{00000000-0005-0000-0000-000016110000}"/>
    <cellStyle name="Input [yellow] 13 2 9 4 2" xfId="13990" xr:uid="{00000000-0005-0000-0000-000017110000}"/>
    <cellStyle name="Input [yellow] 13 3" xfId="3270" xr:uid="{00000000-0005-0000-0000-000018110000}"/>
    <cellStyle name="Input [yellow] 13 3 2" xfId="12745" xr:uid="{00000000-0005-0000-0000-000019110000}"/>
    <cellStyle name="Input [yellow] 13 4" xfId="2270" xr:uid="{00000000-0005-0000-0000-00001A110000}"/>
    <cellStyle name="Input [yellow] 13 4 2" xfId="10737" xr:uid="{00000000-0005-0000-0000-00001B110000}"/>
    <cellStyle name="Input [yellow] 13 5" xfId="13186" xr:uid="{00000000-0005-0000-0000-00001C110000}"/>
    <cellStyle name="Input [yellow] 14" xfId="866" xr:uid="{00000000-0005-0000-0000-00001D110000}"/>
    <cellStyle name="Input [yellow] 14 2" xfId="1223" xr:uid="{00000000-0005-0000-0000-00001E110000}"/>
    <cellStyle name="Input [yellow] 14 2 10" xfId="2516" xr:uid="{00000000-0005-0000-0000-00001F110000}"/>
    <cellStyle name="Input [yellow] 14 2 10 2" xfId="5659" xr:uid="{00000000-0005-0000-0000-000020110000}"/>
    <cellStyle name="Input [yellow] 14 2 10 2 2" xfId="9936" xr:uid="{00000000-0005-0000-0000-000021110000}"/>
    <cellStyle name="Input [yellow] 14 2 11" xfId="3576" xr:uid="{00000000-0005-0000-0000-000022110000}"/>
    <cellStyle name="Input [yellow] 14 2 11 2" xfId="6243" xr:uid="{00000000-0005-0000-0000-000023110000}"/>
    <cellStyle name="Input [yellow] 14 2 11 2 2" xfId="11921" xr:uid="{00000000-0005-0000-0000-000024110000}"/>
    <cellStyle name="Input [yellow] 14 2 11 2 3" xfId="13034" xr:uid="{00000000-0005-0000-0000-000025110000}"/>
    <cellStyle name="Input [yellow] 14 2 11 2 4" xfId="14012" xr:uid="{00000000-0005-0000-0000-000026110000}"/>
    <cellStyle name="Input [yellow] 14 2 11 2 5" xfId="15300" xr:uid="{00000000-0005-0000-0000-000027110000}"/>
    <cellStyle name="Input [yellow] 14 2 11 3" xfId="9765" xr:uid="{00000000-0005-0000-0000-000028110000}"/>
    <cellStyle name="Input [yellow] 14 2 11 4" xfId="13405" xr:uid="{00000000-0005-0000-0000-000029110000}"/>
    <cellStyle name="Input [yellow] 14 2 11 5" xfId="14732" xr:uid="{00000000-0005-0000-0000-00002A110000}"/>
    <cellStyle name="Input [yellow] 14 2 12" xfId="4958" xr:uid="{00000000-0005-0000-0000-00002B110000}"/>
    <cellStyle name="Input [yellow] 14 2 12 2" xfId="10869" xr:uid="{00000000-0005-0000-0000-00002C110000}"/>
    <cellStyle name="Input [yellow] 14 2 12 3" xfId="11733" xr:uid="{00000000-0005-0000-0000-00002D110000}"/>
    <cellStyle name="Input [yellow] 14 2 12 4" xfId="10255" xr:uid="{00000000-0005-0000-0000-00002E110000}"/>
    <cellStyle name="Input [yellow] 14 2 12 5" xfId="14986" xr:uid="{00000000-0005-0000-0000-00002F110000}"/>
    <cellStyle name="Input [yellow] 14 2 13" xfId="7924" xr:uid="{00000000-0005-0000-0000-000030110000}"/>
    <cellStyle name="Input [yellow] 14 2 14" xfId="10471" xr:uid="{00000000-0005-0000-0000-000031110000}"/>
    <cellStyle name="Input [yellow] 14 2 15" xfId="11446" xr:uid="{00000000-0005-0000-0000-000032110000}"/>
    <cellStyle name="Input [yellow] 14 2 16" xfId="7729" xr:uid="{00000000-0005-0000-0000-000033110000}"/>
    <cellStyle name="Input [yellow] 14 2 2" xfId="1616" xr:uid="{00000000-0005-0000-0000-000034110000}"/>
    <cellStyle name="Input [yellow] 14 2 2 2" xfId="2897" xr:uid="{00000000-0005-0000-0000-000035110000}"/>
    <cellStyle name="Input [yellow] 14 2 2 2 2" xfId="6020" xr:uid="{00000000-0005-0000-0000-000036110000}"/>
    <cellStyle name="Input [yellow] 14 2 2 2 2 2" xfId="13816" xr:uid="{00000000-0005-0000-0000-000037110000}"/>
    <cellStyle name="Input [yellow] 14 2 2 3" xfId="4740" xr:uid="{00000000-0005-0000-0000-000038110000}"/>
    <cellStyle name="Input [yellow] 14 2 2 3 2" xfId="6929" xr:uid="{00000000-0005-0000-0000-000039110000}"/>
    <cellStyle name="Input [yellow] 14 2 2 3 2 2" xfId="12500" xr:uid="{00000000-0005-0000-0000-00003A110000}"/>
    <cellStyle name="Input [yellow] 14 2 2 3 2 3" xfId="13497" xr:uid="{00000000-0005-0000-0000-00003B110000}"/>
    <cellStyle name="Input [yellow] 14 2 2 3 2 4" xfId="14640" xr:uid="{00000000-0005-0000-0000-00003C110000}"/>
    <cellStyle name="Input [yellow] 14 2 2 3 2 5" xfId="15458" xr:uid="{00000000-0005-0000-0000-00003D110000}"/>
    <cellStyle name="Input [yellow] 14 2 2 3 3" xfId="10680" xr:uid="{00000000-0005-0000-0000-00003E110000}"/>
    <cellStyle name="Input [yellow] 14 2 2 3 4" xfId="11933" xr:uid="{00000000-0005-0000-0000-00003F110000}"/>
    <cellStyle name="Input [yellow] 14 2 2 3 5" xfId="14890" xr:uid="{00000000-0005-0000-0000-000040110000}"/>
    <cellStyle name="Input [yellow] 14 2 2 4" xfId="5087" xr:uid="{00000000-0005-0000-0000-000041110000}"/>
    <cellStyle name="Input [yellow] 14 2 2 4 2" xfId="10998" xr:uid="{00000000-0005-0000-0000-000042110000}"/>
    <cellStyle name="Input [yellow] 14 2 2 4 3" xfId="9113" xr:uid="{00000000-0005-0000-0000-000043110000}"/>
    <cellStyle name="Input [yellow] 14 2 2 4 4" xfId="12954" xr:uid="{00000000-0005-0000-0000-000044110000}"/>
    <cellStyle name="Input [yellow] 14 2 2 4 5" xfId="15112" xr:uid="{00000000-0005-0000-0000-000045110000}"/>
    <cellStyle name="Input [yellow] 14 2 2 5" xfId="8253" xr:uid="{00000000-0005-0000-0000-000046110000}"/>
    <cellStyle name="Input [yellow] 14 2 2 6" xfId="13349" xr:uid="{00000000-0005-0000-0000-000047110000}"/>
    <cellStyle name="Input [yellow] 14 2 3" xfId="1670" xr:uid="{00000000-0005-0000-0000-000048110000}"/>
    <cellStyle name="Input [yellow] 14 2 3 2" xfId="2951" xr:uid="{00000000-0005-0000-0000-000049110000}"/>
    <cellStyle name="Input [yellow] 14 2 3 2 2" xfId="11549" xr:uid="{00000000-0005-0000-0000-00004A110000}"/>
    <cellStyle name="Input [yellow] 14 2 4" xfId="1719" xr:uid="{00000000-0005-0000-0000-00004B110000}"/>
    <cellStyle name="Input [yellow] 14 2 4 2" xfId="3000" xr:uid="{00000000-0005-0000-0000-00004C110000}"/>
    <cellStyle name="Input [yellow] 14 2 4 2 2" xfId="6105" xr:uid="{00000000-0005-0000-0000-00004D110000}"/>
    <cellStyle name="Input [yellow] 14 2 4 2 2 2" xfId="13882" xr:uid="{00000000-0005-0000-0000-00004E110000}"/>
    <cellStyle name="Input [yellow] 14 2 4 3" xfId="2134" xr:uid="{00000000-0005-0000-0000-00004F110000}"/>
    <cellStyle name="Input [yellow] 14 2 4 3 2" xfId="5428" xr:uid="{00000000-0005-0000-0000-000050110000}"/>
    <cellStyle name="Input [yellow] 14 2 4 3 2 2" xfId="11297" xr:uid="{00000000-0005-0000-0000-000051110000}"/>
    <cellStyle name="Input [yellow] 14 2 4 3 2 3" xfId="11518" xr:uid="{00000000-0005-0000-0000-000052110000}"/>
    <cellStyle name="Input [yellow] 14 2 4 3 2 4" xfId="10188" xr:uid="{00000000-0005-0000-0000-000053110000}"/>
    <cellStyle name="Input [yellow] 14 2 4 3 2 5" xfId="15271" xr:uid="{00000000-0005-0000-0000-000054110000}"/>
    <cellStyle name="Input [yellow] 14 2 4 3 3" xfId="8688" xr:uid="{00000000-0005-0000-0000-000055110000}"/>
    <cellStyle name="Input [yellow] 14 2 4 3 4" xfId="8723" xr:uid="{00000000-0005-0000-0000-000056110000}"/>
    <cellStyle name="Input [yellow] 14 2 4 3 5" xfId="11390" xr:uid="{00000000-0005-0000-0000-000057110000}"/>
    <cellStyle name="Input [yellow] 14 2 4 4" xfId="5114" xr:uid="{00000000-0005-0000-0000-000058110000}"/>
    <cellStyle name="Input [yellow] 14 2 4 4 2" xfId="11025" xr:uid="{00000000-0005-0000-0000-000059110000}"/>
    <cellStyle name="Input [yellow] 14 2 4 4 3" xfId="11655" xr:uid="{00000000-0005-0000-0000-00005A110000}"/>
    <cellStyle name="Input [yellow] 14 2 4 4 4" xfId="9068" xr:uid="{00000000-0005-0000-0000-00005B110000}"/>
    <cellStyle name="Input [yellow] 14 2 4 4 5" xfId="15139" xr:uid="{00000000-0005-0000-0000-00005C110000}"/>
    <cellStyle name="Input [yellow] 14 2 4 5" xfId="8341" xr:uid="{00000000-0005-0000-0000-00005D110000}"/>
    <cellStyle name="Input [yellow] 14 2 4 6" xfId="7742" xr:uid="{00000000-0005-0000-0000-00005E110000}"/>
    <cellStyle name="Input [yellow] 14 2 4 7" xfId="12221" xr:uid="{00000000-0005-0000-0000-00005F110000}"/>
    <cellStyle name="Input [yellow] 14 2 5" xfId="1746" xr:uid="{00000000-0005-0000-0000-000060110000}"/>
    <cellStyle name="Input [yellow] 14 2 5 2" xfId="3027" xr:uid="{00000000-0005-0000-0000-000061110000}"/>
    <cellStyle name="Input [yellow] 14 2 5 2 2" xfId="6132" xr:uid="{00000000-0005-0000-0000-000062110000}"/>
    <cellStyle name="Input [yellow] 14 2 5 2 2 2" xfId="13906" xr:uid="{00000000-0005-0000-0000-000063110000}"/>
    <cellStyle name="Input [yellow] 14 2 5 3" xfId="4750" xr:uid="{00000000-0005-0000-0000-000064110000}"/>
    <cellStyle name="Input [yellow] 14 2 5 3 2" xfId="6935" xr:uid="{00000000-0005-0000-0000-000065110000}"/>
    <cellStyle name="Input [yellow] 14 2 5 3 2 2" xfId="12506" xr:uid="{00000000-0005-0000-0000-000066110000}"/>
    <cellStyle name="Input [yellow] 14 2 5 3 2 3" xfId="13503" xr:uid="{00000000-0005-0000-0000-000067110000}"/>
    <cellStyle name="Input [yellow] 14 2 5 3 2 4" xfId="14646" xr:uid="{00000000-0005-0000-0000-000068110000}"/>
    <cellStyle name="Input [yellow] 14 2 5 3 2 5" xfId="15464" xr:uid="{00000000-0005-0000-0000-000069110000}"/>
    <cellStyle name="Input [yellow] 14 2 5 3 3" xfId="10687" xr:uid="{00000000-0005-0000-0000-00006A110000}"/>
    <cellStyle name="Input [yellow] 14 2 5 3 4" xfId="12931" xr:uid="{00000000-0005-0000-0000-00006B110000}"/>
    <cellStyle name="Input [yellow] 14 2 5 3 5" xfId="14896" xr:uid="{00000000-0005-0000-0000-00006C110000}"/>
    <cellStyle name="Input [yellow] 14 2 5 4" xfId="5138" xr:uid="{00000000-0005-0000-0000-00006D110000}"/>
    <cellStyle name="Input [yellow] 14 2 5 4 2" xfId="11049" xr:uid="{00000000-0005-0000-0000-00006E110000}"/>
    <cellStyle name="Input [yellow] 14 2 5 4 3" xfId="11654" xr:uid="{00000000-0005-0000-0000-00006F110000}"/>
    <cellStyle name="Input [yellow] 14 2 5 4 4" xfId="9586" xr:uid="{00000000-0005-0000-0000-000070110000}"/>
    <cellStyle name="Input [yellow] 14 2 5 4 5" xfId="15163" xr:uid="{00000000-0005-0000-0000-000071110000}"/>
    <cellStyle name="Input [yellow] 14 2 5 5" xfId="8368" xr:uid="{00000000-0005-0000-0000-000072110000}"/>
    <cellStyle name="Input [yellow] 14 2 5 6" xfId="11916" xr:uid="{00000000-0005-0000-0000-000073110000}"/>
    <cellStyle name="Input [yellow] 14 2 5 7" xfId="7725" xr:uid="{00000000-0005-0000-0000-000074110000}"/>
    <cellStyle name="Input [yellow] 14 2 6" xfId="1771" xr:uid="{00000000-0005-0000-0000-000075110000}"/>
    <cellStyle name="Input [yellow] 14 2 6 2" xfId="3052" xr:uid="{00000000-0005-0000-0000-000076110000}"/>
    <cellStyle name="Input [yellow] 14 2 6 2 2" xfId="6157" xr:uid="{00000000-0005-0000-0000-000077110000}"/>
    <cellStyle name="Input [yellow] 14 2 6 2 2 2" xfId="13930" xr:uid="{00000000-0005-0000-0000-000078110000}"/>
    <cellStyle name="Input [yellow] 14 2 6 3" xfId="4549" xr:uid="{00000000-0005-0000-0000-000079110000}"/>
    <cellStyle name="Input [yellow] 14 2 6 3 2" xfId="6846" xr:uid="{00000000-0005-0000-0000-00007A110000}"/>
    <cellStyle name="Input [yellow] 14 2 6 3 2 2" xfId="12417" xr:uid="{00000000-0005-0000-0000-00007B110000}"/>
    <cellStyle name="Input [yellow] 14 2 6 3 2 3" xfId="13414" xr:uid="{00000000-0005-0000-0000-00007C110000}"/>
    <cellStyle name="Input [yellow] 14 2 6 3 2 4" xfId="14557" xr:uid="{00000000-0005-0000-0000-00007D110000}"/>
    <cellStyle name="Input [yellow] 14 2 6 3 2 5" xfId="15375" xr:uid="{00000000-0005-0000-0000-00007E110000}"/>
    <cellStyle name="Input [yellow] 14 2 6 3 3" xfId="10523" xr:uid="{00000000-0005-0000-0000-00007F110000}"/>
    <cellStyle name="Input [yellow] 14 2 6 3 4" xfId="12918" xr:uid="{00000000-0005-0000-0000-000080110000}"/>
    <cellStyle name="Input [yellow] 14 2 6 3 5" xfId="14807" xr:uid="{00000000-0005-0000-0000-000081110000}"/>
    <cellStyle name="Input [yellow] 14 2 6 4" xfId="5162" xr:uid="{00000000-0005-0000-0000-000082110000}"/>
    <cellStyle name="Input [yellow] 14 2 6 4 2" xfId="11073" xr:uid="{00000000-0005-0000-0000-000083110000}"/>
    <cellStyle name="Input [yellow] 14 2 6 4 3" xfId="11653" xr:uid="{00000000-0005-0000-0000-000084110000}"/>
    <cellStyle name="Input [yellow] 14 2 6 4 4" xfId="10384" xr:uid="{00000000-0005-0000-0000-000085110000}"/>
    <cellStyle name="Input [yellow] 14 2 6 4 5" xfId="15187" xr:uid="{00000000-0005-0000-0000-000086110000}"/>
    <cellStyle name="Input [yellow] 14 2 6 5" xfId="8393" xr:uid="{00000000-0005-0000-0000-000087110000}"/>
    <cellStyle name="Input [yellow] 14 2 6 6" xfId="8948" xr:uid="{00000000-0005-0000-0000-000088110000}"/>
    <cellStyle name="Input [yellow] 14 2 6 7" xfId="7789" xr:uid="{00000000-0005-0000-0000-000089110000}"/>
    <cellStyle name="Input [yellow] 14 2 7" xfId="1582" xr:uid="{00000000-0005-0000-0000-00008A110000}"/>
    <cellStyle name="Input [yellow] 14 2 7 2" xfId="2864" xr:uid="{00000000-0005-0000-0000-00008B110000}"/>
    <cellStyle name="Input [yellow] 14 2 7 2 2" xfId="5994" xr:uid="{00000000-0005-0000-0000-00008C110000}"/>
    <cellStyle name="Input [yellow] 14 2 7 2 2 2" xfId="13799" xr:uid="{00000000-0005-0000-0000-00008D110000}"/>
    <cellStyle name="Input [yellow] 14 2 7 3" xfId="4758" xr:uid="{00000000-0005-0000-0000-00008E110000}"/>
    <cellStyle name="Input [yellow] 14 2 7 3 2" xfId="6941" xr:uid="{00000000-0005-0000-0000-00008F110000}"/>
    <cellStyle name="Input [yellow] 14 2 7 3 2 2" xfId="12512" xr:uid="{00000000-0005-0000-0000-000090110000}"/>
    <cellStyle name="Input [yellow] 14 2 7 3 2 3" xfId="13509" xr:uid="{00000000-0005-0000-0000-000091110000}"/>
    <cellStyle name="Input [yellow] 14 2 7 3 2 4" xfId="14652" xr:uid="{00000000-0005-0000-0000-000092110000}"/>
    <cellStyle name="Input [yellow] 14 2 7 3 2 5" xfId="15470" xr:uid="{00000000-0005-0000-0000-000093110000}"/>
    <cellStyle name="Input [yellow] 14 2 7 3 3" xfId="10694" xr:uid="{00000000-0005-0000-0000-000094110000}"/>
    <cellStyle name="Input [yellow] 14 2 7 3 4" xfId="12717" xr:uid="{00000000-0005-0000-0000-000095110000}"/>
    <cellStyle name="Input [yellow] 14 2 7 3 5" xfId="14902" xr:uid="{00000000-0005-0000-0000-000096110000}"/>
    <cellStyle name="Input [yellow] 14 2 7 4" xfId="5072" xr:uid="{00000000-0005-0000-0000-000097110000}"/>
    <cellStyle name="Input [yellow] 14 2 7 4 2" xfId="10983" xr:uid="{00000000-0005-0000-0000-000098110000}"/>
    <cellStyle name="Input [yellow] 14 2 7 4 3" xfId="11326" xr:uid="{00000000-0005-0000-0000-000099110000}"/>
    <cellStyle name="Input [yellow] 14 2 7 4 4" xfId="9787" xr:uid="{00000000-0005-0000-0000-00009A110000}"/>
    <cellStyle name="Input [yellow] 14 2 7 4 5" xfId="15097" xr:uid="{00000000-0005-0000-0000-00009B110000}"/>
    <cellStyle name="Input [yellow] 14 2 7 5" xfId="8220" xr:uid="{00000000-0005-0000-0000-00009C110000}"/>
    <cellStyle name="Input [yellow] 14 2 7 6" xfId="9279" xr:uid="{00000000-0005-0000-0000-00009D110000}"/>
    <cellStyle name="Input [yellow] 14 2 7 7" xfId="7429" xr:uid="{00000000-0005-0000-0000-00009E110000}"/>
    <cellStyle name="Input [yellow] 14 2 8" xfId="1802" xr:uid="{00000000-0005-0000-0000-00009F110000}"/>
    <cellStyle name="Input [yellow] 14 2 8 2" xfId="3083" xr:uid="{00000000-0005-0000-0000-0000A0110000}"/>
    <cellStyle name="Input [yellow] 14 2 8 2 2" xfId="6188" xr:uid="{00000000-0005-0000-0000-0000A1110000}"/>
    <cellStyle name="Input [yellow] 14 2 8 2 2 2" xfId="13959" xr:uid="{00000000-0005-0000-0000-0000A2110000}"/>
    <cellStyle name="Input [yellow] 14 2 8 3" xfId="4871" xr:uid="{00000000-0005-0000-0000-0000A3110000}"/>
    <cellStyle name="Input [yellow] 14 2 8 3 2" xfId="6978" xr:uid="{00000000-0005-0000-0000-0000A4110000}"/>
    <cellStyle name="Input [yellow] 14 2 8 3 2 2" xfId="12549" xr:uid="{00000000-0005-0000-0000-0000A5110000}"/>
    <cellStyle name="Input [yellow] 14 2 8 3 2 3" xfId="13546" xr:uid="{00000000-0005-0000-0000-0000A6110000}"/>
    <cellStyle name="Input [yellow] 14 2 8 3 2 4" xfId="14689" xr:uid="{00000000-0005-0000-0000-0000A7110000}"/>
    <cellStyle name="Input [yellow] 14 2 8 3 2 5" xfId="15507" xr:uid="{00000000-0005-0000-0000-0000A8110000}"/>
    <cellStyle name="Input [yellow] 14 2 8 3 3" xfId="10792" xr:uid="{00000000-0005-0000-0000-0000A9110000}"/>
    <cellStyle name="Input [yellow] 14 2 8 3 4" xfId="9332" xr:uid="{00000000-0005-0000-0000-0000AA110000}"/>
    <cellStyle name="Input [yellow] 14 2 8 3 5" xfId="14939" xr:uid="{00000000-0005-0000-0000-0000AB110000}"/>
    <cellStyle name="Input [yellow] 14 2 8 4" xfId="5191" xr:uid="{00000000-0005-0000-0000-0000AC110000}"/>
    <cellStyle name="Input [yellow] 14 2 8 4 2" xfId="11102" xr:uid="{00000000-0005-0000-0000-0000AD110000}"/>
    <cellStyle name="Input [yellow] 14 2 8 4 3" xfId="7613" xr:uid="{00000000-0005-0000-0000-0000AE110000}"/>
    <cellStyle name="Input [yellow] 14 2 8 4 4" xfId="11755" xr:uid="{00000000-0005-0000-0000-0000AF110000}"/>
    <cellStyle name="Input [yellow] 14 2 8 4 5" xfId="15216" xr:uid="{00000000-0005-0000-0000-0000B0110000}"/>
    <cellStyle name="Input [yellow] 14 2 8 5" xfId="8423" xr:uid="{00000000-0005-0000-0000-0000B1110000}"/>
    <cellStyle name="Input [yellow] 14 2 8 6" xfId="7090" xr:uid="{00000000-0005-0000-0000-0000B2110000}"/>
    <cellStyle name="Input [yellow] 14 2 8 7" xfId="8587" xr:uid="{00000000-0005-0000-0000-0000B3110000}"/>
    <cellStyle name="Input [yellow] 14 2 9" xfId="3405" xr:uid="{00000000-0005-0000-0000-0000B4110000}"/>
    <cellStyle name="Input [yellow] 14 2 9 2" xfId="4429" xr:uid="{00000000-0005-0000-0000-0000B5110000}"/>
    <cellStyle name="Input [yellow] 14 2 9 2 2" xfId="6807" xr:uid="{00000000-0005-0000-0000-0000B6110000}"/>
    <cellStyle name="Input [yellow] 14 2 9 2 2 2" xfId="14535" xr:uid="{00000000-0005-0000-0000-0000B7110000}"/>
    <cellStyle name="Input [yellow] 14 2 9 3" xfId="1849" xr:uid="{00000000-0005-0000-0000-0000B8110000}"/>
    <cellStyle name="Input [yellow] 14 2 9 3 2" xfId="5212" xr:uid="{00000000-0005-0000-0000-0000B9110000}"/>
    <cellStyle name="Input [yellow] 14 2 9 3 2 2" xfId="11122" xr:uid="{00000000-0005-0000-0000-0000BA110000}"/>
    <cellStyle name="Input [yellow] 14 2 9 3 2 3" xfId="7604" xr:uid="{00000000-0005-0000-0000-0000BB110000}"/>
    <cellStyle name="Input [yellow] 14 2 9 3 2 4" xfId="9326" xr:uid="{00000000-0005-0000-0000-0000BC110000}"/>
    <cellStyle name="Input [yellow] 14 2 9 3 2 5" xfId="15234" xr:uid="{00000000-0005-0000-0000-0000BD110000}"/>
    <cellStyle name="Input [yellow] 14 2 9 3 3" xfId="8463" xr:uid="{00000000-0005-0000-0000-0000BE110000}"/>
    <cellStyle name="Input [yellow] 14 2 9 3 4" xfId="11159" xr:uid="{00000000-0005-0000-0000-0000BF110000}"/>
    <cellStyle name="Input [yellow] 14 2 9 3 5" xfId="11683" xr:uid="{00000000-0005-0000-0000-0000C0110000}"/>
    <cellStyle name="Input [yellow] 14 2 9 4" xfId="6222" xr:uid="{00000000-0005-0000-0000-0000C1110000}"/>
    <cellStyle name="Input [yellow] 14 2 9 4 2" xfId="13991" xr:uid="{00000000-0005-0000-0000-0000C2110000}"/>
    <cellStyle name="Input [yellow] 14 3" xfId="3271" xr:uid="{00000000-0005-0000-0000-0000C3110000}"/>
    <cellStyle name="Input [yellow] 14 3 2" xfId="11388" xr:uid="{00000000-0005-0000-0000-0000C4110000}"/>
    <cellStyle name="Input [yellow] 14 4" xfId="2271" xr:uid="{00000000-0005-0000-0000-0000C5110000}"/>
    <cellStyle name="Input [yellow] 14 4 2" xfId="11905" xr:uid="{00000000-0005-0000-0000-0000C6110000}"/>
    <cellStyle name="Input [yellow] 14 5" xfId="7503" xr:uid="{00000000-0005-0000-0000-0000C7110000}"/>
    <cellStyle name="Input [yellow] 15" xfId="867" xr:uid="{00000000-0005-0000-0000-0000C8110000}"/>
    <cellStyle name="Input [yellow] 15 2" xfId="1224" xr:uid="{00000000-0005-0000-0000-0000C9110000}"/>
    <cellStyle name="Input [yellow] 15 2 10" xfId="2517" xr:uid="{00000000-0005-0000-0000-0000CA110000}"/>
    <cellStyle name="Input [yellow] 15 2 10 2" xfId="5660" xr:uid="{00000000-0005-0000-0000-0000CB110000}"/>
    <cellStyle name="Input [yellow] 15 2 10 2 2" xfId="9834" xr:uid="{00000000-0005-0000-0000-0000CC110000}"/>
    <cellStyle name="Input [yellow] 15 2 11" xfId="3704" xr:uid="{00000000-0005-0000-0000-0000CD110000}"/>
    <cellStyle name="Input [yellow] 15 2 11 2" xfId="6344" xr:uid="{00000000-0005-0000-0000-0000CE110000}"/>
    <cellStyle name="Input [yellow] 15 2 11 2 2" xfId="11997" xr:uid="{00000000-0005-0000-0000-0000CF110000}"/>
    <cellStyle name="Input [yellow] 15 2 11 2 3" xfId="13092" xr:uid="{00000000-0005-0000-0000-0000D0110000}"/>
    <cellStyle name="Input [yellow] 15 2 11 2 4" xfId="14113" xr:uid="{00000000-0005-0000-0000-0000D1110000}"/>
    <cellStyle name="Input [yellow] 15 2 11 2 5" xfId="15310" xr:uid="{00000000-0005-0000-0000-0000D2110000}"/>
    <cellStyle name="Input [yellow] 15 2 11 3" xfId="9863" xr:uid="{00000000-0005-0000-0000-0000D3110000}"/>
    <cellStyle name="Input [yellow] 15 2 11 4" xfId="12050" xr:uid="{00000000-0005-0000-0000-0000D4110000}"/>
    <cellStyle name="Input [yellow] 15 2 11 5" xfId="14742" xr:uid="{00000000-0005-0000-0000-0000D5110000}"/>
    <cellStyle name="Input [yellow] 15 2 12" xfId="4959" xr:uid="{00000000-0005-0000-0000-0000D6110000}"/>
    <cellStyle name="Input [yellow] 15 2 12 2" xfId="10870" xr:uid="{00000000-0005-0000-0000-0000D7110000}"/>
    <cellStyle name="Input [yellow] 15 2 12 3" xfId="9241" xr:uid="{00000000-0005-0000-0000-0000D8110000}"/>
    <cellStyle name="Input [yellow] 15 2 12 4" xfId="11931" xr:uid="{00000000-0005-0000-0000-0000D9110000}"/>
    <cellStyle name="Input [yellow] 15 2 12 5" xfId="14987" xr:uid="{00000000-0005-0000-0000-0000DA110000}"/>
    <cellStyle name="Input [yellow] 15 2 13" xfId="7925" xr:uid="{00000000-0005-0000-0000-0000DB110000}"/>
    <cellStyle name="Input [yellow] 15 2 14" xfId="9680" xr:uid="{00000000-0005-0000-0000-0000DC110000}"/>
    <cellStyle name="Input [yellow] 15 2 15" xfId="11691" xr:uid="{00000000-0005-0000-0000-0000DD110000}"/>
    <cellStyle name="Input [yellow] 15 2 16" xfId="14297" xr:uid="{00000000-0005-0000-0000-0000DE110000}"/>
    <cellStyle name="Input [yellow] 15 2 2" xfId="1617" xr:uid="{00000000-0005-0000-0000-0000DF110000}"/>
    <cellStyle name="Input [yellow] 15 2 2 2" xfId="2898" xr:uid="{00000000-0005-0000-0000-0000E0110000}"/>
    <cellStyle name="Input [yellow] 15 2 2 2 2" xfId="6021" xr:uid="{00000000-0005-0000-0000-0000E1110000}"/>
    <cellStyle name="Input [yellow] 15 2 2 2 2 2" xfId="13817" xr:uid="{00000000-0005-0000-0000-0000E2110000}"/>
    <cellStyle name="Input [yellow] 15 2 2 3" xfId="4723" xr:uid="{00000000-0005-0000-0000-0000E3110000}"/>
    <cellStyle name="Input [yellow] 15 2 2 3 2" xfId="6917" xr:uid="{00000000-0005-0000-0000-0000E4110000}"/>
    <cellStyle name="Input [yellow] 15 2 2 3 2 2" xfId="12488" xr:uid="{00000000-0005-0000-0000-0000E5110000}"/>
    <cellStyle name="Input [yellow] 15 2 2 3 2 3" xfId="13485" xr:uid="{00000000-0005-0000-0000-0000E6110000}"/>
    <cellStyle name="Input [yellow] 15 2 2 3 2 4" xfId="14628" xr:uid="{00000000-0005-0000-0000-0000E7110000}"/>
    <cellStyle name="Input [yellow] 15 2 2 3 2 5" xfId="15446" xr:uid="{00000000-0005-0000-0000-0000E8110000}"/>
    <cellStyle name="Input [yellow] 15 2 2 3 3" xfId="10664" xr:uid="{00000000-0005-0000-0000-0000E9110000}"/>
    <cellStyle name="Input [yellow] 15 2 2 3 4" xfId="11199" xr:uid="{00000000-0005-0000-0000-0000EA110000}"/>
    <cellStyle name="Input [yellow] 15 2 2 3 5" xfId="14878" xr:uid="{00000000-0005-0000-0000-0000EB110000}"/>
    <cellStyle name="Input [yellow] 15 2 2 4" xfId="5088" xr:uid="{00000000-0005-0000-0000-0000EC110000}"/>
    <cellStyle name="Input [yellow] 15 2 2 4 2" xfId="10999" xr:uid="{00000000-0005-0000-0000-0000ED110000}"/>
    <cellStyle name="Input [yellow] 15 2 2 4 3" xfId="9248" xr:uid="{00000000-0005-0000-0000-0000EE110000}"/>
    <cellStyle name="Input [yellow] 15 2 2 4 4" xfId="12340" xr:uid="{00000000-0005-0000-0000-0000EF110000}"/>
    <cellStyle name="Input [yellow] 15 2 2 4 5" xfId="15113" xr:uid="{00000000-0005-0000-0000-0000F0110000}"/>
    <cellStyle name="Input [yellow] 15 2 2 5" xfId="8254" xr:uid="{00000000-0005-0000-0000-0000F1110000}"/>
    <cellStyle name="Input [yellow] 15 2 2 6" xfId="7848" xr:uid="{00000000-0005-0000-0000-0000F2110000}"/>
    <cellStyle name="Input [yellow] 15 2 3" xfId="1671" xr:uid="{00000000-0005-0000-0000-0000F3110000}"/>
    <cellStyle name="Input [yellow] 15 2 3 2" xfId="2952" xr:uid="{00000000-0005-0000-0000-0000F4110000}"/>
    <cellStyle name="Input [yellow] 15 2 3 2 2" xfId="12127" xr:uid="{00000000-0005-0000-0000-0000F5110000}"/>
    <cellStyle name="Input [yellow] 15 2 4" xfId="1720" xr:uid="{00000000-0005-0000-0000-0000F6110000}"/>
    <cellStyle name="Input [yellow] 15 2 4 2" xfId="3001" xr:uid="{00000000-0005-0000-0000-0000F7110000}"/>
    <cellStyle name="Input [yellow] 15 2 4 2 2" xfId="6106" xr:uid="{00000000-0005-0000-0000-0000F8110000}"/>
    <cellStyle name="Input [yellow] 15 2 4 2 2 2" xfId="13883" xr:uid="{00000000-0005-0000-0000-0000F9110000}"/>
    <cellStyle name="Input [yellow] 15 2 4 3" xfId="4830" xr:uid="{00000000-0005-0000-0000-0000FA110000}"/>
    <cellStyle name="Input [yellow] 15 2 4 3 2" xfId="6972" xr:uid="{00000000-0005-0000-0000-0000FB110000}"/>
    <cellStyle name="Input [yellow] 15 2 4 3 2 2" xfId="12543" xr:uid="{00000000-0005-0000-0000-0000FC110000}"/>
    <cellStyle name="Input [yellow] 15 2 4 3 2 3" xfId="13540" xr:uid="{00000000-0005-0000-0000-0000FD110000}"/>
    <cellStyle name="Input [yellow] 15 2 4 3 2 4" xfId="14683" xr:uid="{00000000-0005-0000-0000-0000FE110000}"/>
    <cellStyle name="Input [yellow] 15 2 4 3 2 5" xfId="15501" xr:uid="{00000000-0005-0000-0000-0000FF110000}"/>
    <cellStyle name="Input [yellow] 15 2 4 3 3" xfId="10759" xr:uid="{00000000-0005-0000-0000-000000120000}"/>
    <cellStyle name="Input [yellow] 15 2 4 3 4" xfId="12729" xr:uid="{00000000-0005-0000-0000-000001120000}"/>
    <cellStyle name="Input [yellow] 15 2 4 3 5" xfId="14933" xr:uid="{00000000-0005-0000-0000-000002120000}"/>
    <cellStyle name="Input [yellow] 15 2 4 4" xfId="5115" xr:uid="{00000000-0005-0000-0000-000003120000}"/>
    <cellStyle name="Input [yellow] 15 2 4 4 2" xfId="11026" xr:uid="{00000000-0005-0000-0000-000004120000}"/>
    <cellStyle name="Input [yellow] 15 2 4 4 3" xfId="9163" xr:uid="{00000000-0005-0000-0000-000005120000}"/>
    <cellStyle name="Input [yellow] 15 2 4 4 4" xfId="8265" xr:uid="{00000000-0005-0000-0000-000006120000}"/>
    <cellStyle name="Input [yellow] 15 2 4 4 5" xfId="15140" xr:uid="{00000000-0005-0000-0000-000007120000}"/>
    <cellStyle name="Input [yellow] 15 2 4 5" xfId="8342" xr:uid="{00000000-0005-0000-0000-000008120000}"/>
    <cellStyle name="Input [yellow] 15 2 4 6" xfId="12637" xr:uid="{00000000-0005-0000-0000-000009120000}"/>
    <cellStyle name="Input [yellow] 15 2 4 7" xfId="10310" xr:uid="{00000000-0005-0000-0000-00000A120000}"/>
    <cellStyle name="Input [yellow] 15 2 5" xfId="1747" xr:uid="{00000000-0005-0000-0000-00000B120000}"/>
    <cellStyle name="Input [yellow] 15 2 5 2" xfId="3028" xr:uid="{00000000-0005-0000-0000-00000C120000}"/>
    <cellStyle name="Input [yellow] 15 2 5 2 2" xfId="6133" xr:uid="{00000000-0005-0000-0000-00000D120000}"/>
    <cellStyle name="Input [yellow] 15 2 5 2 2 2" xfId="13907" xr:uid="{00000000-0005-0000-0000-00000E120000}"/>
    <cellStyle name="Input [yellow] 15 2 5 3" xfId="4548" xr:uid="{00000000-0005-0000-0000-00000F120000}"/>
    <cellStyle name="Input [yellow] 15 2 5 3 2" xfId="6845" xr:uid="{00000000-0005-0000-0000-000010120000}"/>
    <cellStyle name="Input [yellow] 15 2 5 3 2 2" xfId="12416" xr:uid="{00000000-0005-0000-0000-000011120000}"/>
    <cellStyle name="Input [yellow] 15 2 5 3 2 3" xfId="13413" xr:uid="{00000000-0005-0000-0000-000012120000}"/>
    <cellStyle name="Input [yellow] 15 2 5 3 2 4" xfId="14556" xr:uid="{00000000-0005-0000-0000-000013120000}"/>
    <cellStyle name="Input [yellow] 15 2 5 3 2 5" xfId="15374" xr:uid="{00000000-0005-0000-0000-000014120000}"/>
    <cellStyle name="Input [yellow] 15 2 5 3 3" xfId="10522" xr:uid="{00000000-0005-0000-0000-000015120000}"/>
    <cellStyle name="Input [yellow] 15 2 5 3 4" xfId="9369" xr:uid="{00000000-0005-0000-0000-000016120000}"/>
    <cellStyle name="Input [yellow] 15 2 5 3 5" xfId="14806" xr:uid="{00000000-0005-0000-0000-000017120000}"/>
    <cellStyle name="Input [yellow] 15 2 5 4" xfId="5139" xr:uid="{00000000-0005-0000-0000-000018120000}"/>
    <cellStyle name="Input [yellow] 15 2 5 4 2" xfId="11050" xr:uid="{00000000-0005-0000-0000-000019120000}"/>
    <cellStyle name="Input [yellow] 15 2 5 4 3" xfId="9162" xr:uid="{00000000-0005-0000-0000-00001A120000}"/>
    <cellStyle name="Input [yellow] 15 2 5 4 4" xfId="12052" xr:uid="{00000000-0005-0000-0000-00001B120000}"/>
    <cellStyle name="Input [yellow] 15 2 5 4 5" xfId="15164" xr:uid="{00000000-0005-0000-0000-00001C120000}"/>
    <cellStyle name="Input [yellow] 15 2 5 5" xfId="8369" xr:uid="{00000000-0005-0000-0000-00001D120000}"/>
    <cellStyle name="Input [yellow] 15 2 5 6" xfId="9694" xr:uid="{00000000-0005-0000-0000-00001E120000}"/>
    <cellStyle name="Input [yellow] 15 2 5 7" xfId="8891" xr:uid="{00000000-0005-0000-0000-00001F120000}"/>
    <cellStyle name="Input [yellow] 15 2 6" xfId="1772" xr:uid="{00000000-0005-0000-0000-000020120000}"/>
    <cellStyle name="Input [yellow] 15 2 6 2" xfId="3053" xr:uid="{00000000-0005-0000-0000-000021120000}"/>
    <cellStyle name="Input [yellow] 15 2 6 2 2" xfId="6158" xr:uid="{00000000-0005-0000-0000-000022120000}"/>
    <cellStyle name="Input [yellow] 15 2 6 2 2 2" xfId="13931" xr:uid="{00000000-0005-0000-0000-000023120000}"/>
    <cellStyle name="Input [yellow] 15 2 6 3" xfId="4588" xr:uid="{00000000-0005-0000-0000-000024120000}"/>
    <cellStyle name="Input [yellow] 15 2 6 3 2" xfId="6865" xr:uid="{00000000-0005-0000-0000-000025120000}"/>
    <cellStyle name="Input [yellow] 15 2 6 3 2 2" xfId="12436" xr:uid="{00000000-0005-0000-0000-000026120000}"/>
    <cellStyle name="Input [yellow] 15 2 6 3 2 3" xfId="13433" xr:uid="{00000000-0005-0000-0000-000027120000}"/>
    <cellStyle name="Input [yellow] 15 2 6 3 2 4" xfId="14576" xr:uid="{00000000-0005-0000-0000-000028120000}"/>
    <cellStyle name="Input [yellow] 15 2 6 3 2 5" xfId="15394" xr:uid="{00000000-0005-0000-0000-000029120000}"/>
    <cellStyle name="Input [yellow] 15 2 6 3 3" xfId="10553" xr:uid="{00000000-0005-0000-0000-00002A120000}"/>
    <cellStyle name="Input [yellow] 15 2 6 3 4" xfId="8630" xr:uid="{00000000-0005-0000-0000-00002B120000}"/>
    <cellStyle name="Input [yellow] 15 2 6 3 5" xfId="14826" xr:uid="{00000000-0005-0000-0000-00002C120000}"/>
    <cellStyle name="Input [yellow] 15 2 6 4" xfId="5163" xr:uid="{00000000-0005-0000-0000-00002D120000}"/>
    <cellStyle name="Input [yellow] 15 2 6 4 2" xfId="11074" xr:uid="{00000000-0005-0000-0000-00002E120000}"/>
    <cellStyle name="Input [yellow] 15 2 6 4 3" xfId="9161" xr:uid="{00000000-0005-0000-0000-00002F120000}"/>
    <cellStyle name="Input [yellow] 15 2 6 4 4" xfId="12607" xr:uid="{00000000-0005-0000-0000-000030120000}"/>
    <cellStyle name="Input [yellow] 15 2 6 4 5" xfId="15188" xr:uid="{00000000-0005-0000-0000-000031120000}"/>
    <cellStyle name="Input [yellow] 15 2 6 5" xfId="8394" xr:uid="{00000000-0005-0000-0000-000032120000}"/>
    <cellStyle name="Input [yellow] 15 2 6 6" xfId="11459" xr:uid="{00000000-0005-0000-0000-000033120000}"/>
    <cellStyle name="Input [yellow] 15 2 6 7" xfId="13164" xr:uid="{00000000-0005-0000-0000-000034120000}"/>
    <cellStyle name="Input [yellow] 15 2 7" xfId="1326" xr:uid="{00000000-0005-0000-0000-000035120000}"/>
    <cellStyle name="Input [yellow] 15 2 7 2" xfId="2617" xr:uid="{00000000-0005-0000-0000-000036120000}"/>
    <cellStyle name="Input [yellow] 15 2 7 2 2" xfId="5760" xr:uid="{00000000-0005-0000-0000-000037120000}"/>
    <cellStyle name="Input [yellow] 15 2 7 2 2 2" xfId="13613" xr:uid="{00000000-0005-0000-0000-000038120000}"/>
    <cellStyle name="Input [yellow] 15 2 7 3" xfId="1851" xr:uid="{00000000-0005-0000-0000-000039120000}"/>
    <cellStyle name="Input [yellow] 15 2 7 3 2" xfId="5214" xr:uid="{00000000-0005-0000-0000-00003A120000}"/>
    <cellStyle name="Input [yellow] 15 2 7 3 2 2" xfId="11124" xr:uid="{00000000-0005-0000-0000-00003B120000}"/>
    <cellStyle name="Input [yellow] 15 2 7 3 2 3" xfId="7602" xr:uid="{00000000-0005-0000-0000-00003C120000}"/>
    <cellStyle name="Input [yellow] 15 2 7 3 2 4" xfId="10383" xr:uid="{00000000-0005-0000-0000-00003D120000}"/>
    <cellStyle name="Input [yellow] 15 2 7 3 2 5" xfId="15236" xr:uid="{00000000-0005-0000-0000-00003E120000}"/>
    <cellStyle name="Input [yellow] 15 2 7 3 3" xfId="8465" xr:uid="{00000000-0005-0000-0000-00003F120000}"/>
    <cellStyle name="Input [yellow] 15 2 7 3 4" xfId="7140" xr:uid="{00000000-0005-0000-0000-000040120000}"/>
    <cellStyle name="Input [yellow] 15 2 7 3 5" xfId="7128" xr:uid="{00000000-0005-0000-0000-000041120000}"/>
    <cellStyle name="Input [yellow] 15 2 7 4" xfId="4993" xr:uid="{00000000-0005-0000-0000-000042120000}"/>
    <cellStyle name="Input [yellow] 15 2 7 4 2" xfId="10904" xr:uid="{00000000-0005-0000-0000-000043120000}"/>
    <cellStyle name="Input [yellow] 15 2 7 4 3" xfId="8138" xr:uid="{00000000-0005-0000-0000-000044120000}"/>
    <cellStyle name="Input [yellow] 15 2 7 4 4" xfId="9971" xr:uid="{00000000-0005-0000-0000-000045120000}"/>
    <cellStyle name="Input [yellow] 15 2 7 4 5" xfId="15019" xr:uid="{00000000-0005-0000-0000-000046120000}"/>
    <cellStyle name="Input [yellow] 15 2 7 5" xfId="8011" xr:uid="{00000000-0005-0000-0000-000047120000}"/>
    <cellStyle name="Input [yellow] 15 2 7 6" xfId="7327" xr:uid="{00000000-0005-0000-0000-000048120000}"/>
    <cellStyle name="Input [yellow] 15 2 7 7" xfId="8872" xr:uid="{00000000-0005-0000-0000-000049120000}"/>
    <cellStyle name="Input [yellow] 15 2 8" xfId="1803" xr:uid="{00000000-0005-0000-0000-00004A120000}"/>
    <cellStyle name="Input [yellow] 15 2 8 2" xfId="3084" xr:uid="{00000000-0005-0000-0000-00004B120000}"/>
    <cellStyle name="Input [yellow] 15 2 8 2 2" xfId="6189" xr:uid="{00000000-0005-0000-0000-00004C120000}"/>
    <cellStyle name="Input [yellow] 15 2 8 2 2 2" xfId="13960" xr:uid="{00000000-0005-0000-0000-00004D120000}"/>
    <cellStyle name="Input [yellow] 15 2 8 3" xfId="2069" xr:uid="{00000000-0005-0000-0000-00004E120000}"/>
    <cellStyle name="Input [yellow] 15 2 8 3 2" xfId="5373" xr:uid="{00000000-0005-0000-0000-00004F120000}"/>
    <cellStyle name="Input [yellow] 15 2 8 3 2 2" xfId="11251" xr:uid="{00000000-0005-0000-0000-000050120000}"/>
    <cellStyle name="Input [yellow] 15 2 8 3 2 3" xfId="10212" xr:uid="{00000000-0005-0000-0000-000051120000}"/>
    <cellStyle name="Input [yellow] 15 2 8 3 2 4" xfId="7808" xr:uid="{00000000-0005-0000-0000-000052120000}"/>
    <cellStyle name="Input [yellow] 15 2 8 3 2 5" xfId="15263" xr:uid="{00000000-0005-0000-0000-000053120000}"/>
    <cellStyle name="Input [yellow] 15 2 8 3 3" xfId="8635" xr:uid="{00000000-0005-0000-0000-000054120000}"/>
    <cellStyle name="Input [yellow] 15 2 8 3 4" xfId="7567" xr:uid="{00000000-0005-0000-0000-000055120000}"/>
    <cellStyle name="Input [yellow] 15 2 8 3 5" xfId="9387" xr:uid="{00000000-0005-0000-0000-000056120000}"/>
    <cellStyle name="Input [yellow] 15 2 8 4" xfId="5192" xr:uid="{00000000-0005-0000-0000-000057120000}"/>
    <cellStyle name="Input [yellow] 15 2 8 4 2" xfId="11103" xr:uid="{00000000-0005-0000-0000-000058120000}"/>
    <cellStyle name="Input [yellow] 15 2 8 4 3" xfId="7118" xr:uid="{00000000-0005-0000-0000-000059120000}"/>
    <cellStyle name="Input [yellow] 15 2 8 4 4" xfId="9157" xr:uid="{00000000-0005-0000-0000-00005A120000}"/>
    <cellStyle name="Input [yellow] 15 2 8 4 5" xfId="15217" xr:uid="{00000000-0005-0000-0000-00005B120000}"/>
    <cellStyle name="Input [yellow] 15 2 8 5" xfId="8424" xr:uid="{00000000-0005-0000-0000-00005C120000}"/>
    <cellStyle name="Input [yellow] 15 2 8 6" xfId="7362" xr:uid="{00000000-0005-0000-0000-00005D120000}"/>
    <cellStyle name="Input [yellow] 15 2 8 7" xfId="11932" xr:uid="{00000000-0005-0000-0000-00005E120000}"/>
    <cellStyle name="Input [yellow] 15 2 9" xfId="3406" xr:uid="{00000000-0005-0000-0000-00005F120000}"/>
    <cellStyle name="Input [yellow] 15 2 9 2" xfId="4430" xr:uid="{00000000-0005-0000-0000-000060120000}"/>
    <cellStyle name="Input [yellow] 15 2 9 2 2" xfId="6808" xr:uid="{00000000-0005-0000-0000-000061120000}"/>
    <cellStyle name="Input [yellow] 15 2 9 2 2 2" xfId="14536" xr:uid="{00000000-0005-0000-0000-000062120000}"/>
    <cellStyle name="Input [yellow] 15 2 9 3" xfId="1848" xr:uid="{00000000-0005-0000-0000-000063120000}"/>
    <cellStyle name="Input [yellow] 15 2 9 3 2" xfId="5211" xr:uid="{00000000-0005-0000-0000-000064120000}"/>
    <cellStyle name="Input [yellow] 15 2 9 3 2 2" xfId="11121" xr:uid="{00000000-0005-0000-0000-000065120000}"/>
    <cellStyle name="Input [yellow] 15 2 9 3 2 3" xfId="7605" xr:uid="{00000000-0005-0000-0000-000066120000}"/>
    <cellStyle name="Input [yellow] 15 2 9 3 2 4" xfId="10642" xr:uid="{00000000-0005-0000-0000-000067120000}"/>
    <cellStyle name="Input [yellow] 15 2 9 3 2 5" xfId="15233" xr:uid="{00000000-0005-0000-0000-000068120000}"/>
    <cellStyle name="Input [yellow] 15 2 9 3 3" xfId="8462" xr:uid="{00000000-0005-0000-0000-000069120000}"/>
    <cellStyle name="Input [yellow] 15 2 9 3 4" xfId="11533" xr:uid="{00000000-0005-0000-0000-00006A120000}"/>
    <cellStyle name="Input [yellow] 15 2 9 3 5" xfId="9943" xr:uid="{00000000-0005-0000-0000-00006B120000}"/>
    <cellStyle name="Input [yellow] 15 2 9 4" xfId="6223" xr:uid="{00000000-0005-0000-0000-00006C120000}"/>
    <cellStyle name="Input [yellow] 15 2 9 4 2" xfId="13992" xr:uid="{00000000-0005-0000-0000-00006D120000}"/>
    <cellStyle name="Input [yellow] 15 3" xfId="3272" xr:uid="{00000000-0005-0000-0000-00006E120000}"/>
    <cellStyle name="Input [yellow] 15 3 2" xfId="11255" xr:uid="{00000000-0005-0000-0000-00006F120000}"/>
    <cellStyle name="Input [yellow] 15 4" xfId="2272" xr:uid="{00000000-0005-0000-0000-000070120000}"/>
    <cellStyle name="Input [yellow] 15 4 2" xfId="12655" xr:uid="{00000000-0005-0000-0000-000071120000}"/>
    <cellStyle name="Input [yellow] 15 5" xfId="12875" xr:uid="{00000000-0005-0000-0000-000072120000}"/>
    <cellStyle name="Input [yellow] 16" xfId="868" xr:uid="{00000000-0005-0000-0000-000073120000}"/>
    <cellStyle name="Input [yellow] 16 2" xfId="1225" xr:uid="{00000000-0005-0000-0000-000074120000}"/>
    <cellStyle name="Input [yellow] 16 2 10" xfId="2518" xr:uid="{00000000-0005-0000-0000-000075120000}"/>
    <cellStyle name="Input [yellow] 16 2 10 2" xfId="5661" xr:uid="{00000000-0005-0000-0000-000076120000}"/>
    <cellStyle name="Input [yellow] 16 2 10 2 2" xfId="8597" xr:uid="{00000000-0005-0000-0000-000077120000}"/>
    <cellStyle name="Input [yellow] 16 2 11" xfId="3894" xr:uid="{00000000-0005-0000-0000-000078120000}"/>
    <cellStyle name="Input [yellow] 16 2 11 2" xfId="6427" xr:uid="{00000000-0005-0000-0000-000079120000}"/>
    <cellStyle name="Input [yellow] 16 2 11 2 2" xfId="12072" xr:uid="{00000000-0005-0000-0000-00007A120000}"/>
    <cellStyle name="Input [yellow] 16 2 11 2 3" xfId="13154" xr:uid="{00000000-0005-0000-0000-00007B120000}"/>
    <cellStyle name="Input [yellow] 16 2 11 2 4" xfId="14194" xr:uid="{00000000-0005-0000-0000-00007C120000}"/>
    <cellStyle name="Input [yellow] 16 2 11 2 5" xfId="15335" xr:uid="{00000000-0005-0000-0000-00007D120000}"/>
    <cellStyle name="Input [yellow] 16 2 11 3" xfId="10010" xr:uid="{00000000-0005-0000-0000-00007E120000}"/>
    <cellStyle name="Input [yellow] 16 2 11 4" xfId="10399" xr:uid="{00000000-0005-0000-0000-00007F120000}"/>
    <cellStyle name="Input [yellow] 16 2 11 5" xfId="14767" xr:uid="{00000000-0005-0000-0000-000080120000}"/>
    <cellStyle name="Input [yellow] 16 2 12" xfId="4960" xr:uid="{00000000-0005-0000-0000-000081120000}"/>
    <cellStyle name="Input [yellow] 16 2 12 2" xfId="10871" xr:uid="{00000000-0005-0000-0000-000082120000}"/>
    <cellStyle name="Input [yellow] 16 2 12 3" xfId="11584" xr:uid="{00000000-0005-0000-0000-000083120000}"/>
    <cellStyle name="Input [yellow] 16 2 12 4" xfId="11262" xr:uid="{00000000-0005-0000-0000-000084120000}"/>
    <cellStyle name="Input [yellow] 16 2 12 5" xfId="14988" xr:uid="{00000000-0005-0000-0000-000085120000}"/>
    <cellStyle name="Input [yellow] 16 2 13" xfId="7926" xr:uid="{00000000-0005-0000-0000-000086120000}"/>
    <cellStyle name="Input [yellow] 16 2 14" xfId="8121" xr:uid="{00000000-0005-0000-0000-000087120000}"/>
    <cellStyle name="Input [yellow] 16 2 15" xfId="10666" xr:uid="{00000000-0005-0000-0000-000088120000}"/>
    <cellStyle name="Input [yellow] 16 2 16" xfId="7125" xr:uid="{00000000-0005-0000-0000-000089120000}"/>
    <cellStyle name="Input [yellow] 16 2 2" xfId="1618" xr:uid="{00000000-0005-0000-0000-00008A120000}"/>
    <cellStyle name="Input [yellow] 16 2 2 2" xfId="2899" xr:uid="{00000000-0005-0000-0000-00008B120000}"/>
    <cellStyle name="Input [yellow] 16 2 2 2 2" xfId="6022" xr:uid="{00000000-0005-0000-0000-00008C120000}"/>
    <cellStyle name="Input [yellow] 16 2 2 2 2 2" xfId="13818" xr:uid="{00000000-0005-0000-0000-00008D120000}"/>
    <cellStyle name="Input [yellow] 16 2 2 3" xfId="4695" xr:uid="{00000000-0005-0000-0000-00008E120000}"/>
    <cellStyle name="Input [yellow] 16 2 2 3 2" xfId="6903" xr:uid="{00000000-0005-0000-0000-00008F120000}"/>
    <cellStyle name="Input [yellow] 16 2 2 3 2 2" xfId="12474" xr:uid="{00000000-0005-0000-0000-000090120000}"/>
    <cellStyle name="Input [yellow] 16 2 2 3 2 3" xfId="13471" xr:uid="{00000000-0005-0000-0000-000091120000}"/>
    <cellStyle name="Input [yellow] 16 2 2 3 2 4" xfId="14614" xr:uid="{00000000-0005-0000-0000-000092120000}"/>
    <cellStyle name="Input [yellow] 16 2 2 3 2 5" xfId="15432" xr:uid="{00000000-0005-0000-0000-000093120000}"/>
    <cellStyle name="Input [yellow] 16 2 2 3 3" xfId="10641" xr:uid="{00000000-0005-0000-0000-000094120000}"/>
    <cellStyle name="Input [yellow] 16 2 2 3 4" xfId="7798" xr:uid="{00000000-0005-0000-0000-000095120000}"/>
    <cellStyle name="Input [yellow] 16 2 2 3 5" xfId="14864" xr:uid="{00000000-0005-0000-0000-000096120000}"/>
    <cellStyle name="Input [yellow] 16 2 2 4" xfId="5089" xr:uid="{00000000-0005-0000-0000-000097120000}"/>
    <cellStyle name="Input [yellow] 16 2 2 4 2" xfId="11000" xr:uid="{00000000-0005-0000-0000-000098120000}"/>
    <cellStyle name="Input [yellow] 16 2 2 4 3" xfId="8244" xr:uid="{00000000-0005-0000-0000-000099120000}"/>
    <cellStyle name="Input [yellow] 16 2 2 4 4" xfId="9990" xr:uid="{00000000-0005-0000-0000-00009A120000}"/>
    <cellStyle name="Input [yellow] 16 2 2 4 5" xfId="15114" xr:uid="{00000000-0005-0000-0000-00009B120000}"/>
    <cellStyle name="Input [yellow] 16 2 2 5" xfId="8255" xr:uid="{00000000-0005-0000-0000-00009C120000}"/>
    <cellStyle name="Input [yellow] 16 2 2 6" xfId="12675" xr:uid="{00000000-0005-0000-0000-00009D120000}"/>
    <cellStyle name="Input [yellow] 16 2 3" xfId="1672" xr:uid="{00000000-0005-0000-0000-00009E120000}"/>
    <cellStyle name="Input [yellow] 16 2 3 2" xfId="2953" xr:uid="{00000000-0005-0000-0000-00009F120000}"/>
    <cellStyle name="Input [yellow] 16 2 3 2 2" xfId="11447" xr:uid="{00000000-0005-0000-0000-0000A0120000}"/>
    <cellStyle name="Input [yellow] 16 2 4" xfId="1721" xr:uid="{00000000-0005-0000-0000-0000A1120000}"/>
    <cellStyle name="Input [yellow] 16 2 4 2" xfId="3002" xr:uid="{00000000-0005-0000-0000-0000A2120000}"/>
    <cellStyle name="Input [yellow] 16 2 4 2 2" xfId="6107" xr:uid="{00000000-0005-0000-0000-0000A3120000}"/>
    <cellStyle name="Input [yellow] 16 2 4 2 2 2" xfId="13884" xr:uid="{00000000-0005-0000-0000-0000A4120000}"/>
    <cellStyle name="Input [yellow] 16 2 4 3" xfId="3659" xr:uid="{00000000-0005-0000-0000-0000A5120000}"/>
    <cellStyle name="Input [yellow] 16 2 4 3 2" xfId="6314" xr:uid="{00000000-0005-0000-0000-0000A6120000}"/>
    <cellStyle name="Input [yellow] 16 2 4 3 2 2" xfId="11974" xr:uid="{00000000-0005-0000-0000-0000A7120000}"/>
    <cellStyle name="Input [yellow] 16 2 4 3 2 3" xfId="13068" xr:uid="{00000000-0005-0000-0000-0000A8120000}"/>
    <cellStyle name="Input [yellow] 16 2 4 3 2 4" xfId="14083" xr:uid="{00000000-0005-0000-0000-0000A9120000}"/>
    <cellStyle name="Input [yellow] 16 2 4 3 2 5" xfId="15301" xr:uid="{00000000-0005-0000-0000-0000AA120000}"/>
    <cellStyle name="Input [yellow] 16 2 4 3 3" xfId="9828" xr:uid="{00000000-0005-0000-0000-0000AB120000}"/>
    <cellStyle name="Input [yellow] 16 2 4 3 4" xfId="8178" xr:uid="{00000000-0005-0000-0000-0000AC120000}"/>
    <cellStyle name="Input [yellow] 16 2 4 3 5" xfId="14733" xr:uid="{00000000-0005-0000-0000-0000AD120000}"/>
    <cellStyle name="Input [yellow] 16 2 4 4" xfId="5116" xr:uid="{00000000-0005-0000-0000-0000AE120000}"/>
    <cellStyle name="Input [yellow] 16 2 4 4 2" xfId="11027" xr:uid="{00000000-0005-0000-0000-0000AF120000}"/>
    <cellStyle name="Input [yellow] 16 2 4 4 3" xfId="9685" xr:uid="{00000000-0005-0000-0000-0000B0120000}"/>
    <cellStyle name="Input [yellow] 16 2 4 4 4" xfId="9242" xr:uid="{00000000-0005-0000-0000-0000B1120000}"/>
    <cellStyle name="Input [yellow] 16 2 4 4 5" xfId="15141" xr:uid="{00000000-0005-0000-0000-0000B2120000}"/>
    <cellStyle name="Input [yellow] 16 2 4 5" xfId="8343" xr:uid="{00000000-0005-0000-0000-0000B3120000}"/>
    <cellStyle name="Input [yellow] 16 2 4 6" xfId="9083" xr:uid="{00000000-0005-0000-0000-0000B4120000}"/>
    <cellStyle name="Input [yellow] 16 2 4 7" xfId="13045" xr:uid="{00000000-0005-0000-0000-0000B5120000}"/>
    <cellStyle name="Input [yellow] 16 2 5" xfId="1748" xr:uid="{00000000-0005-0000-0000-0000B6120000}"/>
    <cellStyle name="Input [yellow] 16 2 5 2" xfId="3029" xr:uid="{00000000-0005-0000-0000-0000B7120000}"/>
    <cellStyle name="Input [yellow] 16 2 5 2 2" xfId="6134" xr:uid="{00000000-0005-0000-0000-0000B8120000}"/>
    <cellStyle name="Input [yellow] 16 2 5 2 2 2" xfId="13908" xr:uid="{00000000-0005-0000-0000-0000B9120000}"/>
    <cellStyle name="Input [yellow] 16 2 5 3" xfId="4736" xr:uid="{00000000-0005-0000-0000-0000BA120000}"/>
    <cellStyle name="Input [yellow] 16 2 5 3 2" xfId="6926" xr:uid="{00000000-0005-0000-0000-0000BB120000}"/>
    <cellStyle name="Input [yellow] 16 2 5 3 2 2" xfId="12497" xr:uid="{00000000-0005-0000-0000-0000BC120000}"/>
    <cellStyle name="Input [yellow] 16 2 5 3 2 3" xfId="13494" xr:uid="{00000000-0005-0000-0000-0000BD120000}"/>
    <cellStyle name="Input [yellow] 16 2 5 3 2 4" xfId="14637" xr:uid="{00000000-0005-0000-0000-0000BE120000}"/>
    <cellStyle name="Input [yellow] 16 2 5 3 2 5" xfId="15455" xr:uid="{00000000-0005-0000-0000-0000BF120000}"/>
    <cellStyle name="Input [yellow] 16 2 5 3 3" xfId="10676" xr:uid="{00000000-0005-0000-0000-0000C0120000}"/>
    <cellStyle name="Input [yellow] 16 2 5 3 4" xfId="13012" xr:uid="{00000000-0005-0000-0000-0000C1120000}"/>
    <cellStyle name="Input [yellow] 16 2 5 3 5" xfId="14887" xr:uid="{00000000-0005-0000-0000-0000C2120000}"/>
    <cellStyle name="Input [yellow] 16 2 5 4" xfId="5140" xr:uid="{00000000-0005-0000-0000-0000C3120000}"/>
    <cellStyle name="Input [yellow] 16 2 5 4 2" xfId="11051" xr:uid="{00000000-0005-0000-0000-0000C4120000}"/>
    <cellStyle name="Input [yellow] 16 2 5 4 3" xfId="9684" xr:uid="{00000000-0005-0000-0000-0000C5120000}"/>
    <cellStyle name="Input [yellow] 16 2 5 4 4" xfId="9530" xr:uid="{00000000-0005-0000-0000-0000C6120000}"/>
    <cellStyle name="Input [yellow] 16 2 5 4 5" xfId="15165" xr:uid="{00000000-0005-0000-0000-0000C7120000}"/>
    <cellStyle name="Input [yellow] 16 2 5 5" xfId="8370" xr:uid="{00000000-0005-0000-0000-0000C8120000}"/>
    <cellStyle name="Input [yellow] 16 2 5 6" xfId="12656" xr:uid="{00000000-0005-0000-0000-0000C9120000}"/>
    <cellStyle name="Input [yellow] 16 2 5 7" xfId="11368" xr:uid="{00000000-0005-0000-0000-0000CA120000}"/>
    <cellStyle name="Input [yellow] 16 2 6" xfId="1773" xr:uid="{00000000-0005-0000-0000-0000CB120000}"/>
    <cellStyle name="Input [yellow] 16 2 6 2" xfId="3054" xr:uid="{00000000-0005-0000-0000-0000CC120000}"/>
    <cellStyle name="Input [yellow] 16 2 6 2 2" xfId="6159" xr:uid="{00000000-0005-0000-0000-0000CD120000}"/>
    <cellStyle name="Input [yellow] 16 2 6 2 2 2" xfId="13932" xr:uid="{00000000-0005-0000-0000-0000CE120000}"/>
    <cellStyle name="Input [yellow] 16 2 6 3" xfId="4705" xr:uid="{00000000-0005-0000-0000-0000CF120000}"/>
    <cellStyle name="Input [yellow] 16 2 6 3 2" xfId="6909" xr:uid="{00000000-0005-0000-0000-0000D0120000}"/>
    <cellStyle name="Input [yellow] 16 2 6 3 2 2" xfId="12480" xr:uid="{00000000-0005-0000-0000-0000D1120000}"/>
    <cellStyle name="Input [yellow] 16 2 6 3 2 3" xfId="13477" xr:uid="{00000000-0005-0000-0000-0000D2120000}"/>
    <cellStyle name="Input [yellow] 16 2 6 3 2 4" xfId="14620" xr:uid="{00000000-0005-0000-0000-0000D3120000}"/>
    <cellStyle name="Input [yellow] 16 2 6 3 2 5" xfId="15438" xr:uid="{00000000-0005-0000-0000-0000D4120000}"/>
    <cellStyle name="Input [yellow] 16 2 6 3 3" xfId="10649" xr:uid="{00000000-0005-0000-0000-0000D5120000}"/>
    <cellStyle name="Input [yellow] 16 2 6 3 4" xfId="11940" xr:uid="{00000000-0005-0000-0000-0000D6120000}"/>
    <cellStyle name="Input [yellow] 16 2 6 3 5" xfId="14870" xr:uid="{00000000-0005-0000-0000-0000D7120000}"/>
    <cellStyle name="Input [yellow] 16 2 6 4" xfId="5164" xr:uid="{00000000-0005-0000-0000-0000D8120000}"/>
    <cellStyle name="Input [yellow] 16 2 6 4 2" xfId="11075" xr:uid="{00000000-0005-0000-0000-0000D9120000}"/>
    <cellStyle name="Input [yellow] 16 2 6 4 3" xfId="9683" xr:uid="{00000000-0005-0000-0000-0000DA120000}"/>
    <cellStyle name="Input [yellow] 16 2 6 4 4" xfId="7272" xr:uid="{00000000-0005-0000-0000-0000DB120000}"/>
    <cellStyle name="Input [yellow] 16 2 6 4 5" xfId="15189" xr:uid="{00000000-0005-0000-0000-0000DC120000}"/>
    <cellStyle name="Input [yellow] 16 2 6 5" xfId="8395" xr:uid="{00000000-0005-0000-0000-0000DD120000}"/>
    <cellStyle name="Input [yellow] 16 2 6 6" xfId="9816" xr:uid="{00000000-0005-0000-0000-0000DE120000}"/>
    <cellStyle name="Input [yellow] 16 2 6 7" xfId="7667" xr:uid="{00000000-0005-0000-0000-0000DF120000}"/>
    <cellStyle name="Input [yellow] 16 2 7" xfId="1386" xr:uid="{00000000-0005-0000-0000-0000E0120000}"/>
    <cellStyle name="Input [yellow] 16 2 7 2" xfId="2677" xr:uid="{00000000-0005-0000-0000-0000E1120000}"/>
    <cellStyle name="Input [yellow] 16 2 7 2 2" xfId="5818" xr:uid="{00000000-0005-0000-0000-0000E2120000}"/>
    <cellStyle name="Input [yellow] 16 2 7 2 2 2" xfId="13665" xr:uid="{00000000-0005-0000-0000-0000E3120000}"/>
    <cellStyle name="Input [yellow] 16 2 7 3" xfId="3819" xr:uid="{00000000-0005-0000-0000-0000E4120000}"/>
    <cellStyle name="Input [yellow] 16 2 7 3 2" xfId="6395" xr:uid="{00000000-0005-0000-0000-0000E5120000}"/>
    <cellStyle name="Input [yellow] 16 2 7 3 2 2" xfId="12043" xr:uid="{00000000-0005-0000-0000-0000E6120000}"/>
    <cellStyle name="Input [yellow] 16 2 7 3 2 3" xfId="13127" xr:uid="{00000000-0005-0000-0000-0000E7120000}"/>
    <cellStyle name="Input [yellow] 16 2 7 3 2 4" xfId="14162" xr:uid="{00000000-0005-0000-0000-0000E8120000}"/>
    <cellStyle name="Input [yellow] 16 2 7 3 2 5" xfId="15320" xr:uid="{00000000-0005-0000-0000-0000E9120000}"/>
    <cellStyle name="Input [yellow] 16 2 7 3 3" xfId="9948" xr:uid="{00000000-0005-0000-0000-0000EA120000}"/>
    <cellStyle name="Input [yellow] 16 2 7 3 4" xfId="13216" xr:uid="{00000000-0005-0000-0000-0000EB120000}"/>
    <cellStyle name="Input [yellow] 16 2 7 3 5" xfId="14752" xr:uid="{00000000-0005-0000-0000-0000EC120000}"/>
    <cellStyle name="Input [yellow] 16 2 7 4" xfId="5004" xr:uid="{00000000-0005-0000-0000-0000ED120000}"/>
    <cellStyle name="Input [yellow] 16 2 7 4 2" xfId="10915" xr:uid="{00000000-0005-0000-0000-0000EE120000}"/>
    <cellStyle name="Input [yellow] 16 2 7 4 3" xfId="10324" xr:uid="{00000000-0005-0000-0000-0000EF120000}"/>
    <cellStyle name="Input [yellow] 16 2 7 4 4" xfId="7267" xr:uid="{00000000-0005-0000-0000-0000F0120000}"/>
    <cellStyle name="Input [yellow] 16 2 7 4 5" xfId="15030" xr:uid="{00000000-0005-0000-0000-0000F1120000}"/>
    <cellStyle name="Input [yellow] 16 2 7 5" xfId="8055" xr:uid="{00000000-0005-0000-0000-0000F2120000}"/>
    <cellStyle name="Input [yellow] 16 2 7 6" xfId="10222" xr:uid="{00000000-0005-0000-0000-0000F3120000}"/>
    <cellStyle name="Input [yellow] 16 2 7 7" xfId="8947" xr:uid="{00000000-0005-0000-0000-0000F4120000}"/>
    <cellStyle name="Input [yellow] 16 2 8" xfId="1804" xr:uid="{00000000-0005-0000-0000-0000F5120000}"/>
    <cellStyle name="Input [yellow] 16 2 8 2" xfId="3085" xr:uid="{00000000-0005-0000-0000-0000F6120000}"/>
    <cellStyle name="Input [yellow] 16 2 8 2 2" xfId="6190" xr:uid="{00000000-0005-0000-0000-0000F7120000}"/>
    <cellStyle name="Input [yellow] 16 2 8 2 2 2" xfId="13961" xr:uid="{00000000-0005-0000-0000-0000F8120000}"/>
    <cellStyle name="Input [yellow] 16 2 8 3" xfId="4825" xr:uid="{00000000-0005-0000-0000-0000F9120000}"/>
    <cellStyle name="Input [yellow] 16 2 8 3 2" xfId="6967" xr:uid="{00000000-0005-0000-0000-0000FA120000}"/>
    <cellStyle name="Input [yellow] 16 2 8 3 2 2" xfId="12538" xr:uid="{00000000-0005-0000-0000-0000FB120000}"/>
    <cellStyle name="Input [yellow] 16 2 8 3 2 3" xfId="13535" xr:uid="{00000000-0005-0000-0000-0000FC120000}"/>
    <cellStyle name="Input [yellow] 16 2 8 3 2 4" xfId="14678" xr:uid="{00000000-0005-0000-0000-0000FD120000}"/>
    <cellStyle name="Input [yellow] 16 2 8 3 2 5" xfId="15496" xr:uid="{00000000-0005-0000-0000-0000FE120000}"/>
    <cellStyle name="Input [yellow] 16 2 8 3 3" xfId="10754" xr:uid="{00000000-0005-0000-0000-0000FF120000}"/>
    <cellStyle name="Input [yellow] 16 2 8 3 4" xfId="9371" xr:uid="{00000000-0005-0000-0000-000000130000}"/>
    <cellStyle name="Input [yellow] 16 2 8 3 5" xfId="14928" xr:uid="{00000000-0005-0000-0000-000001130000}"/>
    <cellStyle name="Input [yellow] 16 2 8 4" xfId="5193" xr:uid="{00000000-0005-0000-0000-000002130000}"/>
    <cellStyle name="Input [yellow] 16 2 8 4 2" xfId="11104" xr:uid="{00000000-0005-0000-0000-000003130000}"/>
    <cellStyle name="Input [yellow] 16 2 8 4 3" xfId="7117" xr:uid="{00000000-0005-0000-0000-000004130000}"/>
    <cellStyle name="Input [yellow] 16 2 8 4 4" xfId="9032" xr:uid="{00000000-0005-0000-0000-000005130000}"/>
    <cellStyle name="Input [yellow] 16 2 8 4 5" xfId="15218" xr:uid="{00000000-0005-0000-0000-000006130000}"/>
    <cellStyle name="Input [yellow] 16 2 8 5" xfId="8425" xr:uid="{00000000-0005-0000-0000-000007130000}"/>
    <cellStyle name="Input [yellow] 16 2 8 6" xfId="7556" xr:uid="{00000000-0005-0000-0000-000008130000}"/>
    <cellStyle name="Input [yellow] 16 2 8 7" xfId="11911" xr:uid="{00000000-0005-0000-0000-000009130000}"/>
    <cellStyle name="Input [yellow] 16 2 9" xfId="3407" xr:uid="{00000000-0005-0000-0000-00000A130000}"/>
    <cellStyle name="Input [yellow] 16 2 9 2" xfId="4431" xr:uid="{00000000-0005-0000-0000-00000B130000}"/>
    <cellStyle name="Input [yellow] 16 2 9 2 2" xfId="6809" xr:uid="{00000000-0005-0000-0000-00000C130000}"/>
    <cellStyle name="Input [yellow] 16 2 9 2 2 2" xfId="14537" xr:uid="{00000000-0005-0000-0000-00000D130000}"/>
    <cellStyle name="Input [yellow] 16 2 9 3" xfId="4561" xr:uid="{00000000-0005-0000-0000-00000E130000}"/>
    <cellStyle name="Input [yellow] 16 2 9 3 2" xfId="6851" xr:uid="{00000000-0005-0000-0000-00000F130000}"/>
    <cellStyle name="Input [yellow] 16 2 9 3 2 2" xfId="12422" xr:uid="{00000000-0005-0000-0000-000010130000}"/>
    <cellStyle name="Input [yellow] 16 2 9 3 2 3" xfId="13419" xr:uid="{00000000-0005-0000-0000-000011130000}"/>
    <cellStyle name="Input [yellow] 16 2 9 3 2 4" xfId="14562" xr:uid="{00000000-0005-0000-0000-000012130000}"/>
    <cellStyle name="Input [yellow] 16 2 9 3 2 5" xfId="15380" xr:uid="{00000000-0005-0000-0000-000013130000}"/>
    <cellStyle name="Input [yellow] 16 2 9 3 3" xfId="10530" xr:uid="{00000000-0005-0000-0000-000014130000}"/>
    <cellStyle name="Input [yellow] 16 2 9 3 4" xfId="8497" xr:uid="{00000000-0005-0000-0000-000015130000}"/>
    <cellStyle name="Input [yellow] 16 2 9 3 5" xfId="14812" xr:uid="{00000000-0005-0000-0000-000016130000}"/>
    <cellStyle name="Input [yellow] 16 2 9 4" xfId="6224" xr:uid="{00000000-0005-0000-0000-000017130000}"/>
    <cellStyle name="Input [yellow] 16 2 9 4 2" xfId="13993" xr:uid="{00000000-0005-0000-0000-000018130000}"/>
    <cellStyle name="Input [yellow] 16 3" xfId="3273" xr:uid="{00000000-0005-0000-0000-000019130000}"/>
    <cellStyle name="Input [yellow] 16 3 2" xfId="9490" xr:uid="{00000000-0005-0000-0000-00001A130000}"/>
    <cellStyle name="Input [yellow] 16 4" xfId="2273" xr:uid="{00000000-0005-0000-0000-00001B130000}"/>
    <cellStyle name="Input [yellow] 16 4 2" xfId="8860" xr:uid="{00000000-0005-0000-0000-00001C130000}"/>
    <cellStyle name="Input [yellow] 16 5" xfId="11190" xr:uid="{00000000-0005-0000-0000-00001D130000}"/>
    <cellStyle name="Input [yellow] 17" xfId="869" xr:uid="{00000000-0005-0000-0000-00001E130000}"/>
    <cellStyle name="Input [yellow] 17 2" xfId="1226" xr:uid="{00000000-0005-0000-0000-00001F130000}"/>
    <cellStyle name="Input [yellow] 17 2 10" xfId="2519" xr:uid="{00000000-0005-0000-0000-000020130000}"/>
    <cellStyle name="Input [yellow] 17 2 10 2" xfId="5662" xr:uid="{00000000-0005-0000-0000-000021130000}"/>
    <cellStyle name="Input [yellow] 17 2 10 2 2" xfId="9499" xr:uid="{00000000-0005-0000-0000-000022130000}"/>
    <cellStyle name="Input [yellow] 17 2 11" xfId="4489" xr:uid="{00000000-0005-0000-0000-000023130000}"/>
    <cellStyle name="Input [yellow] 17 2 11 2" xfId="6825" xr:uid="{00000000-0005-0000-0000-000024130000}"/>
    <cellStyle name="Input [yellow] 17 2 11 2 2" xfId="12396" xr:uid="{00000000-0005-0000-0000-000025130000}"/>
    <cellStyle name="Input [yellow] 17 2 11 2 3" xfId="13402" xr:uid="{00000000-0005-0000-0000-000026130000}"/>
    <cellStyle name="Input [yellow] 17 2 11 2 4" xfId="14553" xr:uid="{00000000-0005-0000-0000-000027130000}"/>
    <cellStyle name="Input [yellow] 17 2 11 2 5" xfId="15372" xr:uid="{00000000-0005-0000-0000-000028130000}"/>
    <cellStyle name="Input [yellow] 17 2 11 3" xfId="10476" xr:uid="{00000000-0005-0000-0000-000029130000}"/>
    <cellStyle name="Input [yellow] 17 2 11 4" xfId="10722" xr:uid="{00000000-0005-0000-0000-00002A130000}"/>
    <cellStyle name="Input [yellow] 17 2 11 5" xfId="14804" xr:uid="{00000000-0005-0000-0000-00002B130000}"/>
    <cellStyle name="Input [yellow] 17 2 12" xfId="4961" xr:uid="{00000000-0005-0000-0000-00002C130000}"/>
    <cellStyle name="Input [yellow] 17 2 12 2" xfId="10872" xr:uid="{00000000-0005-0000-0000-00002D130000}"/>
    <cellStyle name="Input [yellow] 17 2 12 3" xfId="9086" xr:uid="{00000000-0005-0000-0000-00002E130000}"/>
    <cellStyle name="Input [yellow] 17 2 12 4" xfId="7359" xr:uid="{00000000-0005-0000-0000-00002F130000}"/>
    <cellStyle name="Input [yellow] 17 2 12 5" xfId="14989" xr:uid="{00000000-0005-0000-0000-000030130000}"/>
    <cellStyle name="Input [yellow] 17 2 13" xfId="7927" xr:uid="{00000000-0005-0000-0000-000031130000}"/>
    <cellStyle name="Input [yellow] 17 2 14" xfId="10145" xr:uid="{00000000-0005-0000-0000-000032130000}"/>
    <cellStyle name="Input [yellow] 17 2 15" xfId="9502" xr:uid="{00000000-0005-0000-0000-000033130000}"/>
    <cellStyle name="Input [yellow] 17 2 16" xfId="7858" xr:uid="{00000000-0005-0000-0000-000034130000}"/>
    <cellStyle name="Input [yellow] 17 2 2" xfId="1619" xr:uid="{00000000-0005-0000-0000-000035130000}"/>
    <cellStyle name="Input [yellow] 17 2 2 2" xfId="2900" xr:uid="{00000000-0005-0000-0000-000036130000}"/>
    <cellStyle name="Input [yellow] 17 2 2 2 2" xfId="6023" xr:uid="{00000000-0005-0000-0000-000037130000}"/>
    <cellStyle name="Input [yellow] 17 2 2 2 2 2" xfId="13819" xr:uid="{00000000-0005-0000-0000-000038130000}"/>
    <cellStyle name="Input [yellow] 17 2 2 3" xfId="4674" xr:uid="{00000000-0005-0000-0000-000039130000}"/>
    <cellStyle name="Input [yellow] 17 2 2 3 2" xfId="6896" xr:uid="{00000000-0005-0000-0000-00003A130000}"/>
    <cellStyle name="Input [yellow] 17 2 2 3 2 2" xfId="12467" xr:uid="{00000000-0005-0000-0000-00003B130000}"/>
    <cellStyle name="Input [yellow] 17 2 2 3 2 3" xfId="13464" xr:uid="{00000000-0005-0000-0000-00003C130000}"/>
    <cellStyle name="Input [yellow] 17 2 2 3 2 4" xfId="14607" xr:uid="{00000000-0005-0000-0000-00003D130000}"/>
    <cellStyle name="Input [yellow] 17 2 2 3 2 5" xfId="15425" xr:uid="{00000000-0005-0000-0000-00003E130000}"/>
    <cellStyle name="Input [yellow] 17 2 2 3 3" xfId="10623" xr:uid="{00000000-0005-0000-0000-00003F130000}"/>
    <cellStyle name="Input [yellow] 17 2 2 3 4" xfId="8816" xr:uid="{00000000-0005-0000-0000-000040130000}"/>
    <cellStyle name="Input [yellow] 17 2 2 3 5" xfId="14857" xr:uid="{00000000-0005-0000-0000-000041130000}"/>
    <cellStyle name="Input [yellow] 17 2 2 4" xfId="5090" xr:uid="{00000000-0005-0000-0000-000042130000}"/>
    <cellStyle name="Input [yellow] 17 2 2 4 2" xfId="11001" xr:uid="{00000000-0005-0000-0000-000043130000}"/>
    <cellStyle name="Input [yellow] 17 2 2 4 3" xfId="11656" xr:uid="{00000000-0005-0000-0000-000044130000}"/>
    <cellStyle name="Input [yellow] 17 2 2 4 4" xfId="12383" xr:uid="{00000000-0005-0000-0000-000045130000}"/>
    <cellStyle name="Input [yellow] 17 2 2 4 5" xfId="15115" xr:uid="{00000000-0005-0000-0000-000046130000}"/>
    <cellStyle name="Input [yellow] 17 2 2 5" xfId="8256" xr:uid="{00000000-0005-0000-0000-000047130000}"/>
    <cellStyle name="Input [yellow] 17 2 2 6" xfId="10459" xr:uid="{00000000-0005-0000-0000-000048130000}"/>
    <cellStyle name="Input [yellow] 17 2 3" xfId="1673" xr:uid="{00000000-0005-0000-0000-000049130000}"/>
    <cellStyle name="Input [yellow] 17 2 3 2" xfId="2954" xr:uid="{00000000-0005-0000-0000-00004A130000}"/>
    <cellStyle name="Input [yellow] 17 2 3 2 2" xfId="9509" xr:uid="{00000000-0005-0000-0000-00004B130000}"/>
    <cellStyle name="Input [yellow] 17 2 4" xfId="1722" xr:uid="{00000000-0005-0000-0000-00004C130000}"/>
    <cellStyle name="Input [yellow] 17 2 4 2" xfId="3003" xr:uid="{00000000-0005-0000-0000-00004D130000}"/>
    <cellStyle name="Input [yellow] 17 2 4 2 2" xfId="6108" xr:uid="{00000000-0005-0000-0000-00004E130000}"/>
    <cellStyle name="Input [yellow] 17 2 4 2 2 2" xfId="13885" xr:uid="{00000000-0005-0000-0000-00004F130000}"/>
    <cellStyle name="Input [yellow] 17 2 4 3" xfId="4575" xr:uid="{00000000-0005-0000-0000-000050130000}"/>
    <cellStyle name="Input [yellow] 17 2 4 3 2" xfId="6859" xr:uid="{00000000-0005-0000-0000-000051130000}"/>
    <cellStyle name="Input [yellow] 17 2 4 3 2 2" xfId="12430" xr:uid="{00000000-0005-0000-0000-000052130000}"/>
    <cellStyle name="Input [yellow] 17 2 4 3 2 3" xfId="13427" xr:uid="{00000000-0005-0000-0000-000053130000}"/>
    <cellStyle name="Input [yellow] 17 2 4 3 2 4" xfId="14570" xr:uid="{00000000-0005-0000-0000-000054130000}"/>
    <cellStyle name="Input [yellow] 17 2 4 3 2 5" xfId="15388" xr:uid="{00000000-0005-0000-0000-000055130000}"/>
    <cellStyle name="Input [yellow] 17 2 4 3 3" xfId="10542" xr:uid="{00000000-0005-0000-0000-000056130000}"/>
    <cellStyle name="Input [yellow] 17 2 4 3 4" xfId="11545" xr:uid="{00000000-0005-0000-0000-000057130000}"/>
    <cellStyle name="Input [yellow] 17 2 4 3 5" xfId="14820" xr:uid="{00000000-0005-0000-0000-000058130000}"/>
    <cellStyle name="Input [yellow] 17 2 4 4" xfId="5117" xr:uid="{00000000-0005-0000-0000-000059130000}"/>
    <cellStyle name="Input [yellow] 17 2 4 4 2" xfId="11028" xr:uid="{00000000-0005-0000-0000-00005A130000}"/>
    <cellStyle name="Input [yellow] 17 2 4 4 3" xfId="8960" xr:uid="{00000000-0005-0000-0000-00005B130000}"/>
    <cellStyle name="Input [yellow] 17 2 4 4 4" xfId="10025" xr:uid="{00000000-0005-0000-0000-00005C130000}"/>
    <cellStyle name="Input [yellow] 17 2 4 4 5" xfId="15142" xr:uid="{00000000-0005-0000-0000-00005D130000}"/>
    <cellStyle name="Input [yellow] 17 2 4 5" xfId="8344" xr:uid="{00000000-0005-0000-0000-00005E130000}"/>
    <cellStyle name="Input [yellow] 17 2 4 6" xfId="9717" xr:uid="{00000000-0005-0000-0000-00005F130000}"/>
    <cellStyle name="Input [yellow] 17 2 4 7" xfId="9730" xr:uid="{00000000-0005-0000-0000-000060130000}"/>
    <cellStyle name="Input [yellow] 17 2 5" xfId="1749" xr:uid="{00000000-0005-0000-0000-000061130000}"/>
    <cellStyle name="Input [yellow] 17 2 5 2" xfId="3030" xr:uid="{00000000-0005-0000-0000-000062130000}"/>
    <cellStyle name="Input [yellow] 17 2 5 2 2" xfId="6135" xr:uid="{00000000-0005-0000-0000-000063130000}"/>
    <cellStyle name="Input [yellow] 17 2 5 2 2 2" xfId="13909" xr:uid="{00000000-0005-0000-0000-000064130000}"/>
    <cellStyle name="Input [yellow] 17 2 5 3" xfId="4574" xr:uid="{00000000-0005-0000-0000-000065130000}"/>
    <cellStyle name="Input [yellow] 17 2 5 3 2" xfId="6858" xr:uid="{00000000-0005-0000-0000-000066130000}"/>
    <cellStyle name="Input [yellow] 17 2 5 3 2 2" xfId="12429" xr:uid="{00000000-0005-0000-0000-000067130000}"/>
    <cellStyle name="Input [yellow] 17 2 5 3 2 3" xfId="13426" xr:uid="{00000000-0005-0000-0000-000068130000}"/>
    <cellStyle name="Input [yellow] 17 2 5 3 2 4" xfId="14569" xr:uid="{00000000-0005-0000-0000-000069130000}"/>
    <cellStyle name="Input [yellow] 17 2 5 3 2 5" xfId="15387" xr:uid="{00000000-0005-0000-0000-00006A130000}"/>
    <cellStyle name="Input [yellow] 17 2 5 3 3" xfId="10541" xr:uid="{00000000-0005-0000-0000-00006B130000}"/>
    <cellStyle name="Input [yellow] 17 2 5 3 4" xfId="12639" xr:uid="{00000000-0005-0000-0000-00006C130000}"/>
    <cellStyle name="Input [yellow] 17 2 5 3 5" xfId="14819" xr:uid="{00000000-0005-0000-0000-00006D130000}"/>
    <cellStyle name="Input [yellow] 17 2 5 4" xfId="5141" xr:uid="{00000000-0005-0000-0000-00006E130000}"/>
    <cellStyle name="Input [yellow] 17 2 5 4 2" xfId="11052" xr:uid="{00000000-0005-0000-0000-00006F130000}"/>
    <cellStyle name="Input [yellow] 17 2 5 4 3" xfId="8959" xr:uid="{00000000-0005-0000-0000-000070130000}"/>
    <cellStyle name="Input [yellow] 17 2 5 4 4" xfId="12839" xr:uid="{00000000-0005-0000-0000-000071130000}"/>
    <cellStyle name="Input [yellow] 17 2 5 4 5" xfId="15166" xr:uid="{00000000-0005-0000-0000-000072130000}"/>
    <cellStyle name="Input [yellow] 17 2 5 5" xfId="8371" xr:uid="{00000000-0005-0000-0000-000073130000}"/>
    <cellStyle name="Input [yellow] 17 2 5 6" xfId="11208" xr:uid="{00000000-0005-0000-0000-000074130000}"/>
    <cellStyle name="Input [yellow] 17 2 5 7" xfId="13122" xr:uid="{00000000-0005-0000-0000-000075130000}"/>
    <cellStyle name="Input [yellow] 17 2 6" xfId="1774" xr:uid="{00000000-0005-0000-0000-000076130000}"/>
    <cellStyle name="Input [yellow] 17 2 6 2" xfId="3055" xr:uid="{00000000-0005-0000-0000-000077130000}"/>
    <cellStyle name="Input [yellow] 17 2 6 2 2" xfId="6160" xr:uid="{00000000-0005-0000-0000-000078130000}"/>
    <cellStyle name="Input [yellow] 17 2 6 2 2 2" xfId="13933" xr:uid="{00000000-0005-0000-0000-000079130000}"/>
    <cellStyle name="Input [yellow] 17 2 6 3" xfId="4646" xr:uid="{00000000-0005-0000-0000-00007A130000}"/>
    <cellStyle name="Input [yellow] 17 2 6 3 2" xfId="6886" xr:uid="{00000000-0005-0000-0000-00007B130000}"/>
    <cellStyle name="Input [yellow] 17 2 6 3 2 2" xfId="12457" xr:uid="{00000000-0005-0000-0000-00007C130000}"/>
    <cellStyle name="Input [yellow] 17 2 6 3 2 3" xfId="13454" xr:uid="{00000000-0005-0000-0000-00007D130000}"/>
    <cellStyle name="Input [yellow] 17 2 6 3 2 4" xfId="14597" xr:uid="{00000000-0005-0000-0000-00007E130000}"/>
    <cellStyle name="Input [yellow] 17 2 6 3 2 5" xfId="15415" xr:uid="{00000000-0005-0000-0000-00007F130000}"/>
    <cellStyle name="Input [yellow] 17 2 6 3 3" xfId="10601" xr:uid="{00000000-0005-0000-0000-000080130000}"/>
    <cellStyle name="Input [yellow] 17 2 6 3 4" xfId="10378" xr:uid="{00000000-0005-0000-0000-000081130000}"/>
    <cellStyle name="Input [yellow] 17 2 6 3 5" xfId="14847" xr:uid="{00000000-0005-0000-0000-000082130000}"/>
    <cellStyle name="Input [yellow] 17 2 6 4" xfId="5165" xr:uid="{00000000-0005-0000-0000-000083130000}"/>
    <cellStyle name="Input [yellow] 17 2 6 4 2" xfId="11076" xr:uid="{00000000-0005-0000-0000-000084130000}"/>
    <cellStyle name="Input [yellow] 17 2 6 4 3" xfId="8958" xr:uid="{00000000-0005-0000-0000-000085130000}"/>
    <cellStyle name="Input [yellow] 17 2 6 4 4" xfId="9676" xr:uid="{00000000-0005-0000-0000-000086130000}"/>
    <cellStyle name="Input [yellow] 17 2 6 4 5" xfId="15190" xr:uid="{00000000-0005-0000-0000-000087130000}"/>
    <cellStyle name="Input [yellow] 17 2 6 5" xfId="8396" xr:uid="{00000000-0005-0000-0000-000088130000}"/>
    <cellStyle name="Input [yellow] 17 2 6 6" xfId="11966" xr:uid="{00000000-0005-0000-0000-000089130000}"/>
    <cellStyle name="Input [yellow] 17 2 6 7" xfId="9947" xr:uid="{00000000-0005-0000-0000-00008A130000}"/>
    <cellStyle name="Input [yellow] 17 2 7" xfId="1242" xr:uid="{00000000-0005-0000-0000-00008B130000}"/>
    <cellStyle name="Input [yellow] 17 2 7 2" xfId="2535" xr:uid="{00000000-0005-0000-0000-00008C130000}"/>
    <cellStyle name="Input [yellow] 17 2 7 2 2" xfId="5678" xr:uid="{00000000-0005-0000-0000-00008D130000}"/>
    <cellStyle name="Input [yellow] 17 2 7 2 2 2" xfId="8744" xr:uid="{00000000-0005-0000-0000-00008E130000}"/>
    <cellStyle name="Input [yellow] 17 2 7 3" xfId="3839" xr:uid="{00000000-0005-0000-0000-00008F130000}"/>
    <cellStyle name="Input [yellow] 17 2 7 3 2" xfId="6399" xr:uid="{00000000-0005-0000-0000-000090130000}"/>
    <cellStyle name="Input [yellow] 17 2 7 3 2 2" xfId="12047" xr:uid="{00000000-0005-0000-0000-000091130000}"/>
    <cellStyle name="Input [yellow] 17 2 7 3 2 3" xfId="13131" xr:uid="{00000000-0005-0000-0000-000092130000}"/>
    <cellStyle name="Input [yellow] 17 2 7 3 2 4" xfId="14166" xr:uid="{00000000-0005-0000-0000-000093130000}"/>
    <cellStyle name="Input [yellow] 17 2 7 3 2 5" xfId="15324" xr:uid="{00000000-0005-0000-0000-000094130000}"/>
    <cellStyle name="Input [yellow] 17 2 7 3 3" xfId="9963" xr:uid="{00000000-0005-0000-0000-000095130000}"/>
    <cellStyle name="Input [yellow] 17 2 7 3 4" xfId="9493" xr:uid="{00000000-0005-0000-0000-000096130000}"/>
    <cellStyle name="Input [yellow] 17 2 7 3 5" xfId="14756" xr:uid="{00000000-0005-0000-0000-000097130000}"/>
    <cellStyle name="Input [yellow] 17 2 7 4" xfId="4971" xr:uid="{00000000-0005-0000-0000-000098130000}"/>
    <cellStyle name="Input [yellow] 17 2 7 4 2" xfId="10882" xr:uid="{00000000-0005-0000-0000-000099130000}"/>
    <cellStyle name="Input [yellow] 17 2 7 4 3" xfId="9517" xr:uid="{00000000-0005-0000-0000-00009A130000}"/>
    <cellStyle name="Input [yellow] 17 2 7 4 4" xfId="9224" xr:uid="{00000000-0005-0000-0000-00009B130000}"/>
    <cellStyle name="Input [yellow] 17 2 7 4 5" xfId="14999" xr:uid="{00000000-0005-0000-0000-00009C130000}"/>
    <cellStyle name="Input [yellow] 17 2 7 5" xfId="7941" xr:uid="{00000000-0005-0000-0000-00009D130000}"/>
    <cellStyle name="Input [yellow] 17 2 7 6" xfId="8559" xr:uid="{00000000-0005-0000-0000-00009E130000}"/>
    <cellStyle name="Input [yellow] 17 2 7 7" xfId="10780" xr:uid="{00000000-0005-0000-0000-00009F130000}"/>
    <cellStyle name="Input [yellow] 17 2 8" xfId="1805" xr:uid="{00000000-0005-0000-0000-0000A0130000}"/>
    <cellStyle name="Input [yellow] 17 2 8 2" xfId="3086" xr:uid="{00000000-0005-0000-0000-0000A1130000}"/>
    <cellStyle name="Input [yellow] 17 2 8 2 2" xfId="6191" xr:uid="{00000000-0005-0000-0000-0000A2130000}"/>
    <cellStyle name="Input [yellow] 17 2 8 2 2 2" xfId="13962" xr:uid="{00000000-0005-0000-0000-0000A3130000}"/>
    <cellStyle name="Input [yellow] 17 2 8 3" xfId="3913" xr:uid="{00000000-0005-0000-0000-0000A4130000}"/>
    <cellStyle name="Input [yellow] 17 2 8 3 2" xfId="6431" xr:uid="{00000000-0005-0000-0000-0000A5130000}"/>
    <cellStyle name="Input [yellow] 17 2 8 3 2 2" xfId="12076" xr:uid="{00000000-0005-0000-0000-0000A6130000}"/>
    <cellStyle name="Input [yellow] 17 2 8 3 2 3" xfId="13158" xr:uid="{00000000-0005-0000-0000-0000A7130000}"/>
    <cellStyle name="Input [yellow] 17 2 8 3 2 4" xfId="14198" xr:uid="{00000000-0005-0000-0000-0000A8130000}"/>
    <cellStyle name="Input [yellow] 17 2 8 3 2 5" xfId="15339" xr:uid="{00000000-0005-0000-0000-0000A9130000}"/>
    <cellStyle name="Input [yellow] 17 2 8 3 3" xfId="10026" xr:uid="{00000000-0005-0000-0000-0000AA130000}"/>
    <cellStyle name="Input [yellow] 17 2 8 3 4" xfId="12049" xr:uid="{00000000-0005-0000-0000-0000AB130000}"/>
    <cellStyle name="Input [yellow] 17 2 8 3 5" xfId="14771" xr:uid="{00000000-0005-0000-0000-0000AC130000}"/>
    <cellStyle name="Input [yellow] 17 2 8 4" xfId="5194" xr:uid="{00000000-0005-0000-0000-0000AD130000}"/>
    <cellStyle name="Input [yellow] 17 2 8 4 2" xfId="11105" xr:uid="{00000000-0005-0000-0000-0000AE130000}"/>
    <cellStyle name="Input [yellow] 17 2 8 4 3" xfId="7116" xr:uid="{00000000-0005-0000-0000-0000AF130000}"/>
    <cellStyle name="Input [yellow] 17 2 8 4 4" xfId="7291" xr:uid="{00000000-0005-0000-0000-0000B0130000}"/>
    <cellStyle name="Input [yellow] 17 2 8 4 5" xfId="15219" xr:uid="{00000000-0005-0000-0000-0000B1130000}"/>
    <cellStyle name="Input [yellow] 17 2 8 5" xfId="8426" xr:uid="{00000000-0005-0000-0000-0000B2130000}"/>
    <cellStyle name="Input [yellow] 17 2 8 6" xfId="11527" xr:uid="{00000000-0005-0000-0000-0000B3130000}"/>
    <cellStyle name="Input [yellow] 17 2 8 7" xfId="13374" xr:uid="{00000000-0005-0000-0000-0000B4130000}"/>
    <cellStyle name="Input [yellow] 17 2 9" xfId="3408" xr:uid="{00000000-0005-0000-0000-0000B5130000}"/>
    <cellStyle name="Input [yellow] 17 2 9 2" xfId="4432" xr:uid="{00000000-0005-0000-0000-0000B6130000}"/>
    <cellStyle name="Input [yellow] 17 2 9 2 2" xfId="6810" xr:uid="{00000000-0005-0000-0000-0000B7130000}"/>
    <cellStyle name="Input [yellow] 17 2 9 2 2 2" xfId="14538" xr:uid="{00000000-0005-0000-0000-0000B8130000}"/>
    <cellStyle name="Input [yellow] 17 2 9 3" xfId="2224" xr:uid="{00000000-0005-0000-0000-0000B9130000}"/>
    <cellStyle name="Input [yellow] 17 2 9 3 2" xfId="5450" xr:uid="{00000000-0005-0000-0000-0000BA130000}"/>
    <cellStyle name="Input [yellow] 17 2 9 3 2 2" xfId="11319" xr:uid="{00000000-0005-0000-0000-0000BB130000}"/>
    <cellStyle name="Input [yellow] 17 2 9 3 2 3" xfId="8113" xr:uid="{00000000-0005-0000-0000-0000BC130000}"/>
    <cellStyle name="Input [yellow] 17 2 9 3 2 4" xfId="7816" xr:uid="{00000000-0005-0000-0000-0000BD130000}"/>
    <cellStyle name="Input [yellow] 17 2 9 3 2 5" xfId="15282" xr:uid="{00000000-0005-0000-0000-0000BE130000}"/>
    <cellStyle name="Input [yellow] 17 2 9 3 3" xfId="8754" xr:uid="{00000000-0005-0000-0000-0000BF130000}"/>
    <cellStyle name="Input [yellow] 17 2 9 3 4" xfId="12284" xr:uid="{00000000-0005-0000-0000-0000C0130000}"/>
    <cellStyle name="Input [yellow] 17 2 9 3 5" xfId="12727" xr:uid="{00000000-0005-0000-0000-0000C1130000}"/>
    <cellStyle name="Input [yellow] 17 2 9 4" xfId="6225" xr:uid="{00000000-0005-0000-0000-0000C2130000}"/>
    <cellStyle name="Input [yellow] 17 2 9 4 2" xfId="13994" xr:uid="{00000000-0005-0000-0000-0000C3130000}"/>
    <cellStyle name="Input [yellow] 17 3" xfId="3274" xr:uid="{00000000-0005-0000-0000-0000C4130000}"/>
    <cellStyle name="Input [yellow] 17 3 2" xfId="7901" xr:uid="{00000000-0005-0000-0000-0000C5130000}"/>
    <cellStyle name="Input [yellow] 17 4" xfId="2274" xr:uid="{00000000-0005-0000-0000-0000C6130000}"/>
    <cellStyle name="Input [yellow] 17 4 2" xfId="9597" xr:uid="{00000000-0005-0000-0000-0000C7130000}"/>
    <cellStyle name="Input [yellow] 17 5" xfId="10278" xr:uid="{00000000-0005-0000-0000-0000C8130000}"/>
    <cellStyle name="Input [yellow] 18" xfId="1116" xr:uid="{00000000-0005-0000-0000-0000C9130000}"/>
    <cellStyle name="Input [yellow] 18 2" xfId="3300" xr:uid="{00000000-0005-0000-0000-0000CA130000}"/>
    <cellStyle name="Input [yellow] 18 2 2" xfId="13143" xr:uid="{00000000-0005-0000-0000-0000CB130000}"/>
    <cellStyle name="Input [yellow] 18 3" xfId="2409" xr:uid="{00000000-0005-0000-0000-0000CC130000}"/>
    <cellStyle name="Input [yellow] 18 3 2" xfId="11682" xr:uid="{00000000-0005-0000-0000-0000CD130000}"/>
    <cellStyle name="Input [yellow] 18 4" xfId="9105" xr:uid="{00000000-0005-0000-0000-0000CE130000}"/>
    <cellStyle name="Input [yellow] 19" xfId="1280" xr:uid="{00000000-0005-0000-0000-0000CF130000}"/>
    <cellStyle name="Input [yellow] 19 2" xfId="3424" xr:uid="{00000000-0005-0000-0000-0000D0130000}"/>
    <cellStyle name="Input [yellow] 19 2 2" xfId="4447" xr:uid="{00000000-0005-0000-0000-0000D1130000}"/>
    <cellStyle name="Input [yellow] 19 2 2 2" xfId="6820" xr:uid="{00000000-0005-0000-0000-0000D2130000}"/>
    <cellStyle name="Input [yellow] 19 2 2 2 2" xfId="14548" xr:uid="{00000000-0005-0000-0000-0000D3130000}"/>
    <cellStyle name="Input [yellow] 19 2 3" xfId="2044" xr:uid="{00000000-0005-0000-0000-0000D4130000}"/>
    <cellStyle name="Input [yellow] 19 2 3 2" xfId="5355" xr:uid="{00000000-0005-0000-0000-0000D5130000}"/>
    <cellStyle name="Input [yellow] 19 2 3 2 2" xfId="11236" xr:uid="{00000000-0005-0000-0000-0000D6130000}"/>
    <cellStyle name="Input [yellow] 19 2 3 2 3" xfId="7049" xr:uid="{00000000-0005-0000-0000-0000D7130000}"/>
    <cellStyle name="Input [yellow] 19 2 3 2 4" xfId="8702" xr:uid="{00000000-0005-0000-0000-0000D8130000}"/>
    <cellStyle name="Input [yellow] 19 2 3 2 5" xfId="15259" xr:uid="{00000000-0005-0000-0000-0000D9130000}"/>
    <cellStyle name="Input [yellow] 19 2 3 3" xfId="8613" xr:uid="{00000000-0005-0000-0000-0000DA130000}"/>
    <cellStyle name="Input [yellow] 19 2 3 4" xfId="11430" xr:uid="{00000000-0005-0000-0000-0000DB130000}"/>
    <cellStyle name="Input [yellow] 19 2 3 5" xfId="13585" xr:uid="{00000000-0005-0000-0000-0000DC130000}"/>
    <cellStyle name="Input [yellow] 19 2 4" xfId="6235" xr:uid="{00000000-0005-0000-0000-0000DD130000}"/>
    <cellStyle name="Input [yellow] 19 2 4 2" xfId="14004" xr:uid="{00000000-0005-0000-0000-0000DE130000}"/>
    <cellStyle name="Input [yellow] 19 3" xfId="2572" xr:uid="{00000000-0005-0000-0000-0000DF130000}"/>
    <cellStyle name="Input [yellow] 19 3 2" xfId="5715" xr:uid="{00000000-0005-0000-0000-0000E0130000}"/>
    <cellStyle name="Input [yellow] 19 3 2 2" xfId="13582" xr:uid="{00000000-0005-0000-0000-0000E1130000}"/>
    <cellStyle name="Input [yellow] 19 4" xfId="2352" xr:uid="{00000000-0005-0000-0000-0000E2130000}"/>
    <cellStyle name="Input [yellow] 19 4 2" xfId="5521" xr:uid="{00000000-0005-0000-0000-0000E3130000}"/>
    <cellStyle name="Input [yellow] 19 4 2 2" xfId="11375" xr:uid="{00000000-0005-0000-0000-0000E4130000}"/>
    <cellStyle name="Input [yellow] 19 4 2 3" xfId="8380" xr:uid="{00000000-0005-0000-0000-0000E5130000}"/>
    <cellStyle name="Input [yellow] 19 4 2 4" xfId="11877" xr:uid="{00000000-0005-0000-0000-0000E6130000}"/>
    <cellStyle name="Input [yellow] 19 4 2 5" xfId="15290" xr:uid="{00000000-0005-0000-0000-0000E7130000}"/>
    <cellStyle name="Input [yellow] 19 4 3" xfId="8852" xr:uid="{00000000-0005-0000-0000-0000E8130000}"/>
    <cellStyle name="Input [yellow] 19 4 4" xfId="7949" xr:uid="{00000000-0005-0000-0000-0000E9130000}"/>
    <cellStyle name="Input [yellow] 19 4 5" xfId="14722" xr:uid="{00000000-0005-0000-0000-0000EA130000}"/>
    <cellStyle name="Input [yellow] 19 5" xfId="4979" xr:uid="{00000000-0005-0000-0000-0000EB130000}"/>
    <cellStyle name="Input [yellow] 19 5 2" xfId="10890" xr:uid="{00000000-0005-0000-0000-0000EC130000}"/>
    <cellStyle name="Input [yellow] 19 5 3" xfId="12392" xr:uid="{00000000-0005-0000-0000-0000ED130000}"/>
    <cellStyle name="Input [yellow] 19 5 4" xfId="10287" xr:uid="{00000000-0005-0000-0000-0000EE130000}"/>
    <cellStyle name="Input [yellow] 19 5 5" xfId="15006" xr:uid="{00000000-0005-0000-0000-0000EF130000}"/>
    <cellStyle name="Input [yellow] 19 6" xfId="7974" xr:uid="{00000000-0005-0000-0000-0000F0130000}"/>
    <cellStyle name="Input [yellow] 19 7" xfId="9155" xr:uid="{00000000-0005-0000-0000-0000F1130000}"/>
    <cellStyle name="Input [yellow] 19 8" xfId="9386" xr:uid="{00000000-0005-0000-0000-0000F2130000}"/>
    <cellStyle name="Input [yellow] 19 9" xfId="8120" xr:uid="{00000000-0005-0000-0000-0000F3130000}"/>
    <cellStyle name="Input [yellow] 2" xfId="870" xr:uid="{00000000-0005-0000-0000-0000F4130000}"/>
    <cellStyle name="Input [yellow] 2 2" xfId="1227" xr:uid="{00000000-0005-0000-0000-0000F5130000}"/>
    <cellStyle name="Input [yellow] 2 2 10" xfId="2520" xr:uid="{00000000-0005-0000-0000-0000F6130000}"/>
    <cellStyle name="Input [yellow] 2 2 10 2" xfId="5663" xr:uid="{00000000-0005-0000-0000-0000F7130000}"/>
    <cellStyle name="Input [yellow] 2 2 10 2 2" xfId="7305" xr:uid="{00000000-0005-0000-0000-0000F8130000}"/>
    <cellStyle name="Input [yellow] 2 2 11" xfId="3756" xr:uid="{00000000-0005-0000-0000-0000F9130000}"/>
    <cellStyle name="Input [yellow] 2 2 11 2" xfId="6360" xr:uid="{00000000-0005-0000-0000-0000FA130000}"/>
    <cellStyle name="Input [yellow] 2 2 11 2 2" xfId="12012" xr:uid="{00000000-0005-0000-0000-0000FB130000}"/>
    <cellStyle name="Input [yellow] 2 2 11 2 3" xfId="13102" xr:uid="{00000000-0005-0000-0000-0000FC130000}"/>
    <cellStyle name="Input [yellow] 2 2 11 2 4" xfId="14127" xr:uid="{00000000-0005-0000-0000-0000FD130000}"/>
    <cellStyle name="Input [yellow] 2 2 11 2 5" xfId="15315" xr:uid="{00000000-0005-0000-0000-0000FE130000}"/>
    <cellStyle name="Input [yellow] 2 2 11 3" xfId="9902" xr:uid="{00000000-0005-0000-0000-0000FF130000}"/>
    <cellStyle name="Input [yellow] 2 2 11 4" xfId="9134" xr:uid="{00000000-0005-0000-0000-000000140000}"/>
    <cellStyle name="Input [yellow] 2 2 11 5" xfId="14747" xr:uid="{00000000-0005-0000-0000-000001140000}"/>
    <cellStyle name="Input [yellow] 2 2 12" xfId="4962" xr:uid="{00000000-0005-0000-0000-000002140000}"/>
    <cellStyle name="Input [yellow] 2 2 12 2" xfId="10873" xr:uid="{00000000-0005-0000-0000-000003140000}"/>
    <cellStyle name="Input [yellow] 2 2 12 3" xfId="11646" xr:uid="{00000000-0005-0000-0000-000004140000}"/>
    <cellStyle name="Input [yellow] 2 2 12 4" xfId="8165" xr:uid="{00000000-0005-0000-0000-000005140000}"/>
    <cellStyle name="Input [yellow] 2 2 12 5" xfId="14990" xr:uid="{00000000-0005-0000-0000-000006140000}"/>
    <cellStyle name="Input [yellow] 2 2 13" xfId="7928" xr:uid="{00000000-0005-0000-0000-000007140000}"/>
    <cellStyle name="Input [yellow] 2 2 14" xfId="11785" xr:uid="{00000000-0005-0000-0000-000008140000}"/>
    <cellStyle name="Input [yellow] 2 2 15" xfId="8969" xr:uid="{00000000-0005-0000-0000-000009140000}"/>
    <cellStyle name="Input [yellow] 2 2 16" xfId="14455" xr:uid="{00000000-0005-0000-0000-00000A140000}"/>
    <cellStyle name="Input [yellow] 2 2 2" xfId="1620" xr:uid="{00000000-0005-0000-0000-00000B140000}"/>
    <cellStyle name="Input [yellow] 2 2 2 2" xfId="2901" xr:uid="{00000000-0005-0000-0000-00000C140000}"/>
    <cellStyle name="Input [yellow] 2 2 2 2 2" xfId="6024" xr:uid="{00000000-0005-0000-0000-00000D140000}"/>
    <cellStyle name="Input [yellow] 2 2 2 2 2 2" xfId="13820" xr:uid="{00000000-0005-0000-0000-00000E140000}"/>
    <cellStyle name="Input [yellow] 2 2 2 3" xfId="2082" xr:uid="{00000000-0005-0000-0000-00000F140000}"/>
    <cellStyle name="Input [yellow] 2 2 2 3 2" xfId="5385" xr:uid="{00000000-0005-0000-0000-000010140000}"/>
    <cellStyle name="Input [yellow] 2 2 2 3 2 2" xfId="11260" xr:uid="{00000000-0005-0000-0000-000011140000}"/>
    <cellStyle name="Input [yellow] 2 2 2 3 2 3" xfId="9003" xr:uid="{00000000-0005-0000-0000-000012140000}"/>
    <cellStyle name="Input [yellow] 2 2 2 3 2 4" xfId="12155" xr:uid="{00000000-0005-0000-0000-000013140000}"/>
    <cellStyle name="Input [yellow] 2 2 2 3 2 5" xfId="15264" xr:uid="{00000000-0005-0000-0000-000014140000}"/>
    <cellStyle name="Input [yellow] 2 2 2 3 3" xfId="8644" xr:uid="{00000000-0005-0000-0000-000015140000}"/>
    <cellStyle name="Input [yellow] 2 2 2 3 4" xfId="13269" xr:uid="{00000000-0005-0000-0000-000016140000}"/>
    <cellStyle name="Input [yellow] 2 2 2 3 5" xfId="9199" xr:uid="{00000000-0005-0000-0000-000017140000}"/>
    <cellStyle name="Input [yellow] 2 2 2 4" xfId="5091" xr:uid="{00000000-0005-0000-0000-000018140000}"/>
    <cellStyle name="Input [yellow] 2 2 2 4 2" xfId="11002" xr:uid="{00000000-0005-0000-0000-000019140000}"/>
    <cellStyle name="Input [yellow] 2 2 2 4 3" xfId="9164" xr:uid="{00000000-0005-0000-0000-00001A140000}"/>
    <cellStyle name="Input [yellow] 2 2 2 4 4" xfId="12912" xr:uid="{00000000-0005-0000-0000-00001B140000}"/>
    <cellStyle name="Input [yellow] 2 2 2 4 5" xfId="15116" xr:uid="{00000000-0005-0000-0000-00001C140000}"/>
    <cellStyle name="Input [yellow] 2 2 2 5" xfId="8257" xr:uid="{00000000-0005-0000-0000-00001D140000}"/>
    <cellStyle name="Input [yellow] 2 2 2 6" xfId="9129" xr:uid="{00000000-0005-0000-0000-00001E140000}"/>
    <cellStyle name="Input [yellow] 2 2 3" xfId="1674" xr:uid="{00000000-0005-0000-0000-00001F140000}"/>
    <cellStyle name="Input [yellow] 2 2 3 2" xfId="2955" xr:uid="{00000000-0005-0000-0000-000020140000}"/>
    <cellStyle name="Input [yellow] 2 2 3 2 2" xfId="11519" xr:uid="{00000000-0005-0000-0000-000021140000}"/>
    <cellStyle name="Input [yellow] 2 2 4" xfId="1723" xr:uid="{00000000-0005-0000-0000-000022140000}"/>
    <cellStyle name="Input [yellow] 2 2 4 2" xfId="3004" xr:uid="{00000000-0005-0000-0000-000023140000}"/>
    <cellStyle name="Input [yellow] 2 2 4 2 2" xfId="6109" xr:uid="{00000000-0005-0000-0000-000024140000}"/>
    <cellStyle name="Input [yellow] 2 2 4 2 2 2" xfId="13886" xr:uid="{00000000-0005-0000-0000-000025140000}"/>
    <cellStyle name="Input [yellow] 2 2 4 3" xfId="4578" xr:uid="{00000000-0005-0000-0000-000026140000}"/>
    <cellStyle name="Input [yellow] 2 2 4 3 2" xfId="6861" xr:uid="{00000000-0005-0000-0000-000027140000}"/>
    <cellStyle name="Input [yellow] 2 2 4 3 2 2" xfId="12432" xr:uid="{00000000-0005-0000-0000-000028140000}"/>
    <cellStyle name="Input [yellow] 2 2 4 3 2 3" xfId="13429" xr:uid="{00000000-0005-0000-0000-000029140000}"/>
    <cellStyle name="Input [yellow] 2 2 4 3 2 4" xfId="14572" xr:uid="{00000000-0005-0000-0000-00002A140000}"/>
    <cellStyle name="Input [yellow] 2 2 4 3 2 5" xfId="15390" xr:uid="{00000000-0005-0000-0000-00002B140000}"/>
    <cellStyle name="Input [yellow] 2 2 4 3 3" xfId="10545" xr:uid="{00000000-0005-0000-0000-00002C140000}"/>
    <cellStyle name="Input [yellow] 2 2 4 3 4" xfId="12958" xr:uid="{00000000-0005-0000-0000-00002D140000}"/>
    <cellStyle name="Input [yellow] 2 2 4 3 5" xfId="14822" xr:uid="{00000000-0005-0000-0000-00002E140000}"/>
    <cellStyle name="Input [yellow] 2 2 4 4" xfId="5118" xr:uid="{00000000-0005-0000-0000-00002F140000}"/>
    <cellStyle name="Input [yellow] 2 2 4 4 2" xfId="11029" xr:uid="{00000000-0005-0000-0000-000030140000}"/>
    <cellStyle name="Input [yellow] 2 2 4 4 3" xfId="9626" xr:uid="{00000000-0005-0000-0000-000031140000}"/>
    <cellStyle name="Input [yellow] 2 2 4 4 4" xfId="11220" xr:uid="{00000000-0005-0000-0000-000032140000}"/>
    <cellStyle name="Input [yellow] 2 2 4 4 5" xfId="15143" xr:uid="{00000000-0005-0000-0000-000033140000}"/>
    <cellStyle name="Input [yellow] 2 2 4 5" xfId="8345" xr:uid="{00000000-0005-0000-0000-000034140000}"/>
    <cellStyle name="Input [yellow] 2 2 4 6" xfId="8902" xr:uid="{00000000-0005-0000-0000-000035140000}"/>
    <cellStyle name="Input [yellow] 2 2 4 7" xfId="11378" xr:uid="{00000000-0005-0000-0000-000036140000}"/>
    <cellStyle name="Input [yellow] 2 2 5" xfId="1750" xr:uid="{00000000-0005-0000-0000-000037140000}"/>
    <cellStyle name="Input [yellow] 2 2 5 2" xfId="3031" xr:uid="{00000000-0005-0000-0000-000038140000}"/>
    <cellStyle name="Input [yellow] 2 2 5 2 2" xfId="6136" xr:uid="{00000000-0005-0000-0000-000039140000}"/>
    <cellStyle name="Input [yellow] 2 2 5 2 2 2" xfId="13910" xr:uid="{00000000-0005-0000-0000-00003A140000}"/>
    <cellStyle name="Input [yellow] 2 2 5 3" xfId="4660" xr:uid="{00000000-0005-0000-0000-00003B140000}"/>
    <cellStyle name="Input [yellow] 2 2 5 3 2" xfId="6892" xr:uid="{00000000-0005-0000-0000-00003C140000}"/>
    <cellStyle name="Input [yellow] 2 2 5 3 2 2" xfId="12463" xr:uid="{00000000-0005-0000-0000-00003D140000}"/>
    <cellStyle name="Input [yellow] 2 2 5 3 2 3" xfId="13460" xr:uid="{00000000-0005-0000-0000-00003E140000}"/>
    <cellStyle name="Input [yellow] 2 2 5 3 2 4" xfId="14603" xr:uid="{00000000-0005-0000-0000-00003F140000}"/>
    <cellStyle name="Input [yellow] 2 2 5 3 2 5" xfId="15421" xr:uid="{00000000-0005-0000-0000-000040140000}"/>
    <cellStyle name="Input [yellow] 2 2 5 3 3" xfId="10614" xr:uid="{00000000-0005-0000-0000-000041140000}"/>
    <cellStyle name="Input [yellow] 2 2 5 3 4" xfId="8533" xr:uid="{00000000-0005-0000-0000-000042140000}"/>
    <cellStyle name="Input [yellow] 2 2 5 3 5" xfId="14853" xr:uid="{00000000-0005-0000-0000-000043140000}"/>
    <cellStyle name="Input [yellow] 2 2 5 4" xfId="5142" xr:uid="{00000000-0005-0000-0000-000044140000}"/>
    <cellStyle name="Input [yellow] 2 2 5 4 2" xfId="11053" xr:uid="{00000000-0005-0000-0000-000045140000}"/>
    <cellStyle name="Input [yellow] 2 2 5 4 3" xfId="9625" xr:uid="{00000000-0005-0000-0000-000046140000}"/>
    <cellStyle name="Input [yellow] 2 2 5 4 4" xfId="11194" xr:uid="{00000000-0005-0000-0000-000047140000}"/>
    <cellStyle name="Input [yellow] 2 2 5 4 5" xfId="15167" xr:uid="{00000000-0005-0000-0000-000048140000}"/>
    <cellStyle name="Input [yellow] 2 2 5 5" xfId="8372" xr:uid="{00000000-0005-0000-0000-000049140000}"/>
    <cellStyle name="Input [yellow] 2 2 5 6" xfId="9891" xr:uid="{00000000-0005-0000-0000-00004A140000}"/>
    <cellStyle name="Input [yellow] 2 2 5 7" xfId="8471" xr:uid="{00000000-0005-0000-0000-00004B140000}"/>
    <cellStyle name="Input [yellow] 2 2 6" xfId="1775" xr:uid="{00000000-0005-0000-0000-00004C140000}"/>
    <cellStyle name="Input [yellow] 2 2 6 2" xfId="3056" xr:uid="{00000000-0005-0000-0000-00004D140000}"/>
    <cellStyle name="Input [yellow] 2 2 6 2 2" xfId="6161" xr:uid="{00000000-0005-0000-0000-00004E140000}"/>
    <cellStyle name="Input [yellow] 2 2 6 2 2 2" xfId="13934" xr:uid="{00000000-0005-0000-0000-00004F140000}"/>
    <cellStyle name="Input [yellow] 2 2 6 3" xfId="4587" xr:uid="{00000000-0005-0000-0000-000050140000}"/>
    <cellStyle name="Input [yellow] 2 2 6 3 2" xfId="6864" xr:uid="{00000000-0005-0000-0000-000051140000}"/>
    <cellStyle name="Input [yellow] 2 2 6 3 2 2" xfId="12435" xr:uid="{00000000-0005-0000-0000-000052140000}"/>
    <cellStyle name="Input [yellow] 2 2 6 3 2 3" xfId="13432" xr:uid="{00000000-0005-0000-0000-000053140000}"/>
    <cellStyle name="Input [yellow] 2 2 6 3 2 4" xfId="14575" xr:uid="{00000000-0005-0000-0000-000054140000}"/>
    <cellStyle name="Input [yellow] 2 2 6 3 2 5" xfId="15393" xr:uid="{00000000-0005-0000-0000-000055140000}"/>
    <cellStyle name="Input [yellow] 2 2 6 3 3" xfId="10552" xr:uid="{00000000-0005-0000-0000-000056140000}"/>
    <cellStyle name="Input [yellow] 2 2 6 3 4" xfId="10609" xr:uid="{00000000-0005-0000-0000-000057140000}"/>
    <cellStyle name="Input [yellow] 2 2 6 3 5" xfId="14825" xr:uid="{00000000-0005-0000-0000-000058140000}"/>
    <cellStyle name="Input [yellow] 2 2 6 4" xfId="5166" xr:uid="{00000000-0005-0000-0000-000059140000}"/>
    <cellStyle name="Input [yellow] 2 2 6 4 2" xfId="11077" xr:uid="{00000000-0005-0000-0000-00005A140000}"/>
    <cellStyle name="Input [yellow] 2 2 6 4 3" xfId="9624" xr:uid="{00000000-0005-0000-0000-00005B140000}"/>
    <cellStyle name="Input [yellow] 2 2 6 4 4" xfId="12298" xr:uid="{00000000-0005-0000-0000-00005C140000}"/>
    <cellStyle name="Input [yellow] 2 2 6 4 5" xfId="15191" xr:uid="{00000000-0005-0000-0000-00005D140000}"/>
    <cellStyle name="Input [yellow] 2 2 6 5" xfId="8397" xr:uid="{00000000-0005-0000-0000-00005E140000}"/>
    <cellStyle name="Input [yellow] 2 2 6 6" xfId="10096" xr:uid="{00000000-0005-0000-0000-00005F140000}"/>
    <cellStyle name="Input [yellow] 2 2 6 7" xfId="7680" xr:uid="{00000000-0005-0000-0000-000060140000}"/>
    <cellStyle name="Input [yellow] 2 2 7" xfId="1712" xr:uid="{00000000-0005-0000-0000-000061140000}"/>
    <cellStyle name="Input [yellow] 2 2 7 2" xfId="2993" xr:uid="{00000000-0005-0000-0000-000062140000}"/>
    <cellStyle name="Input [yellow] 2 2 7 2 2" xfId="6098" xr:uid="{00000000-0005-0000-0000-000063140000}"/>
    <cellStyle name="Input [yellow] 2 2 7 2 2 2" xfId="13875" xr:uid="{00000000-0005-0000-0000-000064140000}"/>
    <cellStyle name="Input [yellow] 2 2 7 3" xfId="4733" xr:uid="{00000000-0005-0000-0000-000065140000}"/>
    <cellStyle name="Input [yellow] 2 2 7 3 2" xfId="6923" xr:uid="{00000000-0005-0000-0000-000066140000}"/>
    <cellStyle name="Input [yellow] 2 2 7 3 2 2" xfId="12494" xr:uid="{00000000-0005-0000-0000-000067140000}"/>
    <cellStyle name="Input [yellow] 2 2 7 3 2 3" xfId="13491" xr:uid="{00000000-0005-0000-0000-000068140000}"/>
    <cellStyle name="Input [yellow] 2 2 7 3 2 4" xfId="14634" xr:uid="{00000000-0005-0000-0000-000069140000}"/>
    <cellStyle name="Input [yellow] 2 2 7 3 2 5" xfId="15452" xr:uid="{00000000-0005-0000-0000-00006A140000}"/>
    <cellStyle name="Input [yellow] 2 2 7 3 3" xfId="10673" xr:uid="{00000000-0005-0000-0000-00006B140000}"/>
    <cellStyle name="Input [yellow] 2 2 7 3 4" xfId="11496" xr:uid="{00000000-0005-0000-0000-00006C140000}"/>
    <cellStyle name="Input [yellow] 2 2 7 3 5" xfId="14884" xr:uid="{00000000-0005-0000-0000-00006D140000}"/>
    <cellStyle name="Input [yellow] 2 2 7 4" xfId="5107" xr:uid="{00000000-0005-0000-0000-00006E140000}"/>
    <cellStyle name="Input [yellow] 2 2 7 4 2" xfId="11018" xr:uid="{00000000-0005-0000-0000-00006F140000}"/>
    <cellStyle name="Input [yellow] 2 2 7 4 3" xfId="9109" xr:uid="{00000000-0005-0000-0000-000070140000}"/>
    <cellStyle name="Input [yellow] 2 2 7 4 4" xfId="8636" xr:uid="{00000000-0005-0000-0000-000071140000}"/>
    <cellStyle name="Input [yellow] 2 2 7 4 5" xfId="15132" xr:uid="{00000000-0005-0000-0000-000072140000}"/>
    <cellStyle name="Input [yellow] 2 2 7 5" xfId="8334" xr:uid="{00000000-0005-0000-0000-000073140000}"/>
    <cellStyle name="Input [yellow] 2 2 7 6" xfId="12884" xr:uid="{00000000-0005-0000-0000-000074140000}"/>
    <cellStyle name="Input [yellow] 2 2 7 7" xfId="12238" xr:uid="{00000000-0005-0000-0000-000075140000}"/>
    <cellStyle name="Input [yellow] 2 2 8" xfId="1806" xr:uid="{00000000-0005-0000-0000-000076140000}"/>
    <cellStyle name="Input [yellow] 2 2 8 2" xfId="3087" xr:uid="{00000000-0005-0000-0000-000077140000}"/>
    <cellStyle name="Input [yellow] 2 2 8 2 2" xfId="6192" xr:uid="{00000000-0005-0000-0000-000078140000}"/>
    <cellStyle name="Input [yellow] 2 2 8 2 2 2" xfId="13963" xr:uid="{00000000-0005-0000-0000-000079140000}"/>
    <cellStyle name="Input [yellow] 2 2 8 3" xfId="4753" xr:uid="{00000000-0005-0000-0000-00007A140000}"/>
    <cellStyle name="Input [yellow] 2 2 8 3 2" xfId="6938" xr:uid="{00000000-0005-0000-0000-00007B140000}"/>
    <cellStyle name="Input [yellow] 2 2 8 3 2 2" xfId="12509" xr:uid="{00000000-0005-0000-0000-00007C140000}"/>
    <cellStyle name="Input [yellow] 2 2 8 3 2 3" xfId="13506" xr:uid="{00000000-0005-0000-0000-00007D140000}"/>
    <cellStyle name="Input [yellow] 2 2 8 3 2 4" xfId="14649" xr:uid="{00000000-0005-0000-0000-00007E140000}"/>
    <cellStyle name="Input [yellow] 2 2 8 3 2 5" xfId="15467" xr:uid="{00000000-0005-0000-0000-00007F140000}"/>
    <cellStyle name="Input [yellow] 2 2 8 3 3" xfId="10690" xr:uid="{00000000-0005-0000-0000-000080140000}"/>
    <cellStyle name="Input [yellow] 2 2 8 3 4" xfId="8044" xr:uid="{00000000-0005-0000-0000-000081140000}"/>
    <cellStyle name="Input [yellow] 2 2 8 3 5" xfId="14899" xr:uid="{00000000-0005-0000-0000-000082140000}"/>
    <cellStyle name="Input [yellow] 2 2 8 4" xfId="5195" xr:uid="{00000000-0005-0000-0000-000083140000}"/>
    <cellStyle name="Input [yellow] 2 2 8 4 2" xfId="11106" xr:uid="{00000000-0005-0000-0000-000084140000}"/>
    <cellStyle name="Input [yellow] 2 2 8 4 3" xfId="7115" xr:uid="{00000000-0005-0000-0000-000085140000}"/>
    <cellStyle name="Input [yellow] 2 2 8 4 4" xfId="13001" xr:uid="{00000000-0005-0000-0000-000086140000}"/>
    <cellStyle name="Input [yellow] 2 2 8 4 5" xfId="15220" xr:uid="{00000000-0005-0000-0000-000087140000}"/>
    <cellStyle name="Input [yellow] 2 2 8 5" xfId="8427" xr:uid="{00000000-0005-0000-0000-000088140000}"/>
    <cellStyle name="Input [yellow] 2 2 8 6" xfId="8085" xr:uid="{00000000-0005-0000-0000-000089140000}"/>
    <cellStyle name="Input [yellow] 2 2 8 7" xfId="10736" xr:uid="{00000000-0005-0000-0000-00008A140000}"/>
    <cellStyle name="Input [yellow] 2 2 9" xfId="3409" xr:uid="{00000000-0005-0000-0000-00008B140000}"/>
    <cellStyle name="Input [yellow] 2 2 9 2" xfId="4433" xr:uid="{00000000-0005-0000-0000-00008C140000}"/>
    <cellStyle name="Input [yellow] 2 2 9 2 2" xfId="6811" xr:uid="{00000000-0005-0000-0000-00008D140000}"/>
    <cellStyle name="Input [yellow] 2 2 9 2 2 2" xfId="14539" xr:uid="{00000000-0005-0000-0000-00008E140000}"/>
    <cellStyle name="Input [yellow] 2 2 9 3" xfId="4556" xr:uid="{00000000-0005-0000-0000-00008F140000}"/>
    <cellStyle name="Input [yellow] 2 2 9 3 2" xfId="6849" xr:uid="{00000000-0005-0000-0000-000090140000}"/>
    <cellStyle name="Input [yellow] 2 2 9 3 2 2" xfId="12420" xr:uid="{00000000-0005-0000-0000-000091140000}"/>
    <cellStyle name="Input [yellow] 2 2 9 3 2 3" xfId="13417" xr:uid="{00000000-0005-0000-0000-000092140000}"/>
    <cellStyle name="Input [yellow] 2 2 9 3 2 4" xfId="14560" xr:uid="{00000000-0005-0000-0000-000093140000}"/>
    <cellStyle name="Input [yellow] 2 2 9 3 2 5" xfId="15378" xr:uid="{00000000-0005-0000-0000-000094140000}"/>
    <cellStyle name="Input [yellow] 2 2 9 3 3" xfId="10528" xr:uid="{00000000-0005-0000-0000-000095140000}"/>
    <cellStyle name="Input [yellow] 2 2 9 3 4" xfId="7220" xr:uid="{00000000-0005-0000-0000-000096140000}"/>
    <cellStyle name="Input [yellow] 2 2 9 3 5" xfId="14810" xr:uid="{00000000-0005-0000-0000-000097140000}"/>
    <cellStyle name="Input [yellow] 2 2 9 4" xfId="6226" xr:uid="{00000000-0005-0000-0000-000098140000}"/>
    <cellStyle name="Input [yellow] 2 2 9 4 2" xfId="13995" xr:uid="{00000000-0005-0000-0000-000099140000}"/>
    <cellStyle name="Input [yellow] 2 3" xfId="3275" xr:uid="{00000000-0005-0000-0000-00009A140000}"/>
    <cellStyle name="Input [yellow] 2 3 2" xfId="11829" xr:uid="{00000000-0005-0000-0000-00009B140000}"/>
    <cellStyle name="Input [yellow] 2 4" xfId="2275" xr:uid="{00000000-0005-0000-0000-00009C140000}"/>
    <cellStyle name="Input [yellow] 2 4 2" xfId="9941" xr:uid="{00000000-0005-0000-0000-00009D140000}"/>
    <cellStyle name="Input [yellow] 2 5" xfId="8266" xr:uid="{00000000-0005-0000-0000-00009E140000}"/>
    <cellStyle name="Input [yellow] 20" xfId="1587" xr:uid="{00000000-0005-0000-0000-00009F140000}"/>
    <cellStyle name="Input [yellow] 20 2" xfId="2869" xr:uid="{00000000-0005-0000-0000-0000A0140000}"/>
    <cellStyle name="Input [yellow] 20 2 2" xfId="5999" xr:uid="{00000000-0005-0000-0000-0000A1140000}"/>
    <cellStyle name="Input [yellow] 20 2 2 2" xfId="13800" xr:uid="{00000000-0005-0000-0000-0000A2140000}"/>
    <cellStyle name="Input [yellow] 20 3" xfId="2093" xr:uid="{00000000-0005-0000-0000-0000A3140000}"/>
    <cellStyle name="Input [yellow] 20 3 2" xfId="5396" xr:uid="{00000000-0005-0000-0000-0000A4140000}"/>
    <cellStyle name="Input [yellow] 20 3 2 2" xfId="11269" xr:uid="{00000000-0005-0000-0000-0000A5140000}"/>
    <cellStyle name="Input [yellow] 20 3 2 3" xfId="8999" xr:uid="{00000000-0005-0000-0000-0000A6140000}"/>
    <cellStyle name="Input [yellow] 20 3 2 4" xfId="10089" xr:uid="{00000000-0005-0000-0000-0000A7140000}"/>
    <cellStyle name="Input [yellow] 20 3 2 5" xfId="15265" xr:uid="{00000000-0005-0000-0000-0000A8140000}"/>
    <cellStyle name="Input [yellow] 20 3 3" xfId="8653" xr:uid="{00000000-0005-0000-0000-0000A9140000}"/>
    <cellStyle name="Input [yellow] 20 3 4" xfId="8436" xr:uid="{00000000-0005-0000-0000-0000AA140000}"/>
    <cellStyle name="Input [yellow] 20 3 5" xfId="10534" xr:uid="{00000000-0005-0000-0000-0000AB140000}"/>
    <cellStyle name="Input [yellow] 20 4" xfId="5073" xr:uid="{00000000-0005-0000-0000-0000AC140000}"/>
    <cellStyle name="Input [yellow] 20 4 2" xfId="10984" xr:uid="{00000000-0005-0000-0000-0000AD140000}"/>
    <cellStyle name="Input [yellow] 20 4 3" xfId="8770" xr:uid="{00000000-0005-0000-0000-0000AE140000}"/>
    <cellStyle name="Input [yellow] 20 4 4" xfId="8101" xr:uid="{00000000-0005-0000-0000-0000AF140000}"/>
    <cellStyle name="Input [yellow] 20 4 5" xfId="15098" xr:uid="{00000000-0005-0000-0000-0000B0140000}"/>
    <cellStyle name="Input [yellow] 20 5" xfId="8225" xr:uid="{00000000-0005-0000-0000-0000B1140000}"/>
    <cellStyle name="Input [yellow] 20 6" xfId="7981" xr:uid="{00000000-0005-0000-0000-0000B2140000}"/>
    <cellStyle name="Input [yellow] 21" xfId="1703" xr:uid="{00000000-0005-0000-0000-0000B3140000}"/>
    <cellStyle name="Input [yellow] 21 2" xfId="2984" xr:uid="{00000000-0005-0000-0000-0000B4140000}"/>
    <cellStyle name="Input [yellow] 21 2 2" xfId="10106" xr:uid="{00000000-0005-0000-0000-0000B5140000}"/>
    <cellStyle name="Input [yellow] 22" xfId="1401" xr:uid="{00000000-0005-0000-0000-0000B6140000}"/>
    <cellStyle name="Input [yellow] 22 2" xfId="2692" xr:uid="{00000000-0005-0000-0000-0000B7140000}"/>
    <cellStyle name="Input [yellow] 22 2 2" xfId="5833" xr:uid="{00000000-0005-0000-0000-0000B8140000}"/>
    <cellStyle name="Input [yellow] 22 2 2 2" xfId="13674" xr:uid="{00000000-0005-0000-0000-0000B9140000}"/>
    <cellStyle name="Input [yellow] 22 3" xfId="2340" xr:uid="{00000000-0005-0000-0000-0000BA140000}"/>
    <cellStyle name="Input [yellow] 22 3 2" xfId="5517" xr:uid="{00000000-0005-0000-0000-0000BB140000}"/>
    <cellStyle name="Input [yellow] 22 3 2 2" xfId="11371" xr:uid="{00000000-0005-0000-0000-0000BC140000}"/>
    <cellStyle name="Input [yellow] 22 3 2 3" xfId="8417" xr:uid="{00000000-0005-0000-0000-0000BD140000}"/>
    <cellStyle name="Input [yellow] 22 3 2 4" xfId="9390" xr:uid="{00000000-0005-0000-0000-0000BE140000}"/>
    <cellStyle name="Input [yellow] 22 3 2 5" xfId="15287" xr:uid="{00000000-0005-0000-0000-0000BF140000}"/>
    <cellStyle name="Input [yellow] 22 3 3" xfId="8846" xr:uid="{00000000-0005-0000-0000-0000C0140000}"/>
    <cellStyle name="Input [yellow] 22 3 4" xfId="7279" xr:uid="{00000000-0005-0000-0000-0000C1140000}"/>
    <cellStyle name="Input [yellow] 22 3 5" xfId="14719" xr:uid="{00000000-0005-0000-0000-0000C2140000}"/>
    <cellStyle name="Input [yellow] 22 4" xfId="5009" xr:uid="{00000000-0005-0000-0000-0000C3140000}"/>
    <cellStyle name="Input [yellow] 22 4 2" xfId="10920" xr:uid="{00000000-0005-0000-0000-0000C4140000}"/>
    <cellStyle name="Input [yellow] 22 4 3" xfId="9378" xr:uid="{00000000-0005-0000-0000-0000C5140000}"/>
    <cellStyle name="Input [yellow] 22 4 4" xfId="11569" xr:uid="{00000000-0005-0000-0000-0000C6140000}"/>
    <cellStyle name="Input [yellow] 22 4 5" xfId="15035" xr:uid="{00000000-0005-0000-0000-0000C7140000}"/>
    <cellStyle name="Input [yellow] 22 5" xfId="8070" xr:uid="{00000000-0005-0000-0000-0000C8140000}"/>
    <cellStyle name="Input [yellow] 22 6" xfId="9296" xr:uid="{00000000-0005-0000-0000-0000C9140000}"/>
    <cellStyle name="Input [yellow] 22 7" xfId="10602" xr:uid="{00000000-0005-0000-0000-0000CA140000}"/>
    <cellStyle name="Input [yellow] 23" xfId="1595" xr:uid="{00000000-0005-0000-0000-0000CB140000}"/>
    <cellStyle name="Input [yellow] 23 2" xfId="2877" xr:uid="{00000000-0005-0000-0000-0000CC140000}"/>
    <cellStyle name="Input [yellow] 23 2 2" xfId="6007" xr:uid="{00000000-0005-0000-0000-0000CD140000}"/>
    <cellStyle name="Input [yellow] 23 2 2 2" xfId="13805" xr:uid="{00000000-0005-0000-0000-0000CE140000}"/>
    <cellStyle name="Input [yellow] 23 3" xfId="4724" xr:uid="{00000000-0005-0000-0000-0000CF140000}"/>
    <cellStyle name="Input [yellow] 23 3 2" xfId="6918" xr:uid="{00000000-0005-0000-0000-0000D0140000}"/>
    <cellStyle name="Input [yellow] 23 3 2 2" xfId="12489" xr:uid="{00000000-0005-0000-0000-0000D1140000}"/>
    <cellStyle name="Input [yellow] 23 3 2 3" xfId="13486" xr:uid="{00000000-0005-0000-0000-0000D2140000}"/>
    <cellStyle name="Input [yellow] 23 3 2 4" xfId="14629" xr:uid="{00000000-0005-0000-0000-0000D3140000}"/>
    <cellStyle name="Input [yellow] 23 3 2 5" xfId="15447" xr:uid="{00000000-0005-0000-0000-0000D4140000}"/>
    <cellStyle name="Input [yellow] 23 3 3" xfId="10665" xr:uid="{00000000-0005-0000-0000-0000D5140000}"/>
    <cellStyle name="Input [yellow] 23 3 4" xfId="10182" xr:uid="{00000000-0005-0000-0000-0000D6140000}"/>
    <cellStyle name="Input [yellow] 23 3 5" xfId="14879" xr:uid="{00000000-0005-0000-0000-0000D7140000}"/>
    <cellStyle name="Input [yellow] 23 4" xfId="5078" xr:uid="{00000000-0005-0000-0000-0000D8140000}"/>
    <cellStyle name="Input [yellow] 23 4 2" xfId="10989" xr:uid="{00000000-0005-0000-0000-0000D9140000}"/>
    <cellStyle name="Input [yellow] 23 4 3" xfId="11503" xr:uid="{00000000-0005-0000-0000-0000DA140000}"/>
    <cellStyle name="Input [yellow] 23 4 4" xfId="7358" xr:uid="{00000000-0005-0000-0000-0000DB140000}"/>
    <cellStyle name="Input [yellow] 23 4 5" xfId="15103" xr:uid="{00000000-0005-0000-0000-0000DC140000}"/>
    <cellStyle name="Input [yellow] 23 5" xfId="8232" xr:uid="{00000000-0005-0000-0000-0000DD140000}"/>
    <cellStyle name="Input [yellow] 23 6" xfId="9341" xr:uid="{00000000-0005-0000-0000-0000DE140000}"/>
    <cellStyle name="Input [yellow] 23 7" xfId="13048" xr:uid="{00000000-0005-0000-0000-0000DF140000}"/>
    <cellStyle name="Input [yellow] 24" xfId="1427" xr:uid="{00000000-0005-0000-0000-0000E0140000}"/>
    <cellStyle name="Input [yellow] 24 2" xfId="2718" xr:uid="{00000000-0005-0000-0000-0000E1140000}"/>
    <cellStyle name="Input [yellow] 24 2 2" xfId="5859" xr:uid="{00000000-0005-0000-0000-0000E2140000}"/>
    <cellStyle name="Input [yellow] 24 2 2 2" xfId="13693" xr:uid="{00000000-0005-0000-0000-0000E3140000}"/>
    <cellStyle name="Input [yellow] 24 3" xfId="4424" xr:uid="{00000000-0005-0000-0000-0000E4140000}"/>
    <cellStyle name="Input [yellow] 24 3 2" xfId="6802" xr:uid="{00000000-0005-0000-0000-0000E5140000}"/>
    <cellStyle name="Input [yellow] 24 3 2 2" xfId="12379" xr:uid="{00000000-0005-0000-0000-0000E6140000}"/>
    <cellStyle name="Input [yellow] 24 3 2 3" xfId="13383" xr:uid="{00000000-0005-0000-0000-0000E7140000}"/>
    <cellStyle name="Input [yellow] 24 3 2 4" xfId="14530" xr:uid="{00000000-0005-0000-0000-0000E8140000}"/>
    <cellStyle name="Input [yellow] 24 3 2 5" xfId="15371" xr:uid="{00000000-0005-0000-0000-0000E9140000}"/>
    <cellStyle name="Input [yellow] 24 3 3" xfId="10429" xr:uid="{00000000-0005-0000-0000-0000EA140000}"/>
    <cellStyle name="Input [yellow] 24 3 4" xfId="8074" xr:uid="{00000000-0005-0000-0000-0000EB140000}"/>
    <cellStyle name="Input [yellow] 24 3 5" xfId="14803" xr:uid="{00000000-0005-0000-0000-0000EC140000}"/>
    <cellStyle name="Input [yellow] 24 4" xfId="5025" xr:uid="{00000000-0005-0000-0000-0000ED140000}"/>
    <cellStyle name="Input [yellow] 24 4 2" xfId="10936" xr:uid="{00000000-0005-0000-0000-0000EE140000}"/>
    <cellStyle name="Input [yellow] 24 4 3" xfId="8772" xr:uid="{00000000-0005-0000-0000-0000EF140000}"/>
    <cellStyle name="Input [yellow] 24 4 4" xfId="11304" xr:uid="{00000000-0005-0000-0000-0000F0140000}"/>
    <cellStyle name="Input [yellow] 24 4 5" xfId="15051" xr:uid="{00000000-0005-0000-0000-0000F1140000}"/>
    <cellStyle name="Input [yellow] 24 5" xfId="8092" xr:uid="{00000000-0005-0000-0000-0000F2140000}"/>
    <cellStyle name="Input [yellow] 24 6" xfId="11842" xr:uid="{00000000-0005-0000-0000-0000F3140000}"/>
    <cellStyle name="Input [yellow] 24 7" xfId="7028" xr:uid="{00000000-0005-0000-0000-0000F4140000}"/>
    <cellStyle name="Input [yellow] 25" xfId="1275" xr:uid="{00000000-0005-0000-0000-0000F5140000}"/>
    <cellStyle name="Input [yellow] 25 2" xfId="2567" xr:uid="{00000000-0005-0000-0000-0000F6140000}"/>
    <cellStyle name="Input [yellow] 25 2 2" xfId="5710" xr:uid="{00000000-0005-0000-0000-0000F7140000}"/>
    <cellStyle name="Input [yellow] 25 2 2 2" xfId="13579" xr:uid="{00000000-0005-0000-0000-0000F8140000}"/>
    <cellStyle name="Input [yellow] 25 3" xfId="2354" xr:uid="{00000000-0005-0000-0000-0000F9140000}"/>
    <cellStyle name="Input [yellow] 25 3 2" xfId="5522" xr:uid="{00000000-0005-0000-0000-0000FA140000}"/>
    <cellStyle name="Input [yellow] 25 3 2 2" xfId="11376" xr:uid="{00000000-0005-0000-0000-0000FB140000}"/>
    <cellStyle name="Input [yellow] 25 3 2 3" xfId="10173" xr:uid="{00000000-0005-0000-0000-0000FC140000}"/>
    <cellStyle name="Input [yellow] 25 3 2 4" xfId="12833" xr:uid="{00000000-0005-0000-0000-0000FD140000}"/>
    <cellStyle name="Input [yellow] 25 3 2 5" xfId="15291" xr:uid="{00000000-0005-0000-0000-0000FE140000}"/>
    <cellStyle name="Input [yellow] 25 3 3" xfId="8853" xr:uid="{00000000-0005-0000-0000-0000FF140000}"/>
    <cellStyle name="Input [yellow] 25 3 4" xfId="11849" xr:uid="{00000000-0005-0000-0000-000000150000}"/>
    <cellStyle name="Input [yellow] 25 3 5" xfId="14723" xr:uid="{00000000-0005-0000-0000-000001150000}"/>
    <cellStyle name="Input [yellow] 25 4" xfId="4977" xr:uid="{00000000-0005-0000-0000-000002150000}"/>
    <cellStyle name="Input [yellow] 25 4 2" xfId="10888" xr:uid="{00000000-0005-0000-0000-000003150000}"/>
    <cellStyle name="Input [yellow] 25 4 3" xfId="9010" xr:uid="{00000000-0005-0000-0000-000004150000}"/>
    <cellStyle name="Input [yellow] 25 4 4" xfId="12694" xr:uid="{00000000-0005-0000-0000-000005150000}"/>
    <cellStyle name="Input [yellow] 25 4 5" xfId="15004" xr:uid="{00000000-0005-0000-0000-000006150000}"/>
    <cellStyle name="Input [yellow] 25 5" xfId="7970" xr:uid="{00000000-0005-0000-0000-000007150000}"/>
    <cellStyle name="Input [yellow] 25 6" xfId="11419" xr:uid="{00000000-0005-0000-0000-000008150000}"/>
    <cellStyle name="Input [yellow] 25 7" xfId="9466" xr:uid="{00000000-0005-0000-0000-000009150000}"/>
    <cellStyle name="Input [yellow] 26" xfId="1273" xr:uid="{00000000-0005-0000-0000-00000A150000}"/>
    <cellStyle name="Input [yellow] 26 2" xfId="2565" xr:uid="{00000000-0005-0000-0000-00000B150000}"/>
    <cellStyle name="Input [yellow] 26 2 2" xfId="5708" xr:uid="{00000000-0005-0000-0000-00000C150000}"/>
    <cellStyle name="Input [yellow] 26 2 2 2" xfId="13577" xr:uid="{00000000-0005-0000-0000-00000D150000}"/>
    <cellStyle name="Input [yellow] 26 3" xfId="3974" xr:uid="{00000000-0005-0000-0000-00000E150000}"/>
    <cellStyle name="Input [yellow] 26 3 2" xfId="6480" xr:uid="{00000000-0005-0000-0000-00000F150000}"/>
    <cellStyle name="Input [yellow] 26 3 2 2" xfId="12119" xr:uid="{00000000-0005-0000-0000-000010150000}"/>
    <cellStyle name="Input [yellow] 26 3 2 3" xfId="13177" xr:uid="{00000000-0005-0000-0000-000011150000}"/>
    <cellStyle name="Input [yellow] 26 3 2 4" xfId="14231" xr:uid="{00000000-0005-0000-0000-000012150000}"/>
    <cellStyle name="Input [yellow] 26 3 2 5" xfId="15340" xr:uid="{00000000-0005-0000-0000-000013150000}"/>
    <cellStyle name="Input [yellow] 26 3 3" xfId="10077" xr:uid="{00000000-0005-0000-0000-000014150000}"/>
    <cellStyle name="Input [yellow] 26 3 4" xfId="12706" xr:uid="{00000000-0005-0000-0000-000015150000}"/>
    <cellStyle name="Input [yellow] 26 3 5" xfId="14772" xr:uid="{00000000-0005-0000-0000-000016150000}"/>
    <cellStyle name="Input [yellow] 26 4" xfId="4975" xr:uid="{00000000-0005-0000-0000-000017150000}"/>
    <cellStyle name="Input [yellow] 26 4 2" xfId="10886" xr:uid="{00000000-0005-0000-0000-000018150000}"/>
    <cellStyle name="Input [yellow] 26 4 3" xfId="9672" xr:uid="{00000000-0005-0000-0000-000019150000}"/>
    <cellStyle name="Input [yellow] 26 4 4" xfId="11984" xr:uid="{00000000-0005-0000-0000-00001A150000}"/>
    <cellStyle name="Input [yellow] 26 4 5" xfId="15002" xr:uid="{00000000-0005-0000-0000-00001B150000}"/>
    <cellStyle name="Input [yellow] 26 5" xfId="7968" xr:uid="{00000000-0005-0000-0000-00001C150000}"/>
    <cellStyle name="Input [yellow] 26 6" xfId="9327" xr:uid="{00000000-0005-0000-0000-00001D150000}"/>
    <cellStyle name="Input [yellow] 26 7" xfId="9678" xr:uid="{00000000-0005-0000-0000-00001E150000}"/>
    <cellStyle name="Input [yellow] 27" xfId="1872" xr:uid="{00000000-0005-0000-0000-00001F150000}"/>
    <cellStyle name="Input [yellow] 27 2" xfId="5221" xr:uid="{00000000-0005-0000-0000-000020150000}"/>
    <cellStyle name="Input [yellow] 27 2 2" xfId="10279" xr:uid="{00000000-0005-0000-0000-000021150000}"/>
    <cellStyle name="Input [yellow] 28" xfId="4689" xr:uid="{00000000-0005-0000-0000-000022150000}"/>
    <cellStyle name="Input [yellow] 28 2" xfId="6902" xr:uid="{00000000-0005-0000-0000-000023150000}"/>
    <cellStyle name="Input [yellow] 28 2 2" xfId="12473" xr:uid="{00000000-0005-0000-0000-000024150000}"/>
    <cellStyle name="Input [yellow] 28 2 3" xfId="13470" xr:uid="{00000000-0005-0000-0000-000025150000}"/>
    <cellStyle name="Input [yellow] 28 2 4" xfId="14613" xr:uid="{00000000-0005-0000-0000-000026150000}"/>
    <cellStyle name="Input [yellow] 28 2 5" xfId="15431" xr:uid="{00000000-0005-0000-0000-000027150000}"/>
    <cellStyle name="Input [yellow] 28 3" xfId="10635" xr:uid="{00000000-0005-0000-0000-000028150000}"/>
    <cellStyle name="Input [yellow] 28 4" xfId="8940" xr:uid="{00000000-0005-0000-0000-000029150000}"/>
    <cellStyle name="Input [yellow] 28 5" xfId="14863" xr:uid="{00000000-0005-0000-0000-00002A150000}"/>
    <cellStyle name="Input [yellow] 3" xfId="871" xr:uid="{00000000-0005-0000-0000-00002B150000}"/>
    <cellStyle name="Input [yellow] 3 2" xfId="1228" xr:uid="{00000000-0005-0000-0000-00002C150000}"/>
    <cellStyle name="Input [yellow] 3 2 10" xfId="2521" xr:uid="{00000000-0005-0000-0000-00002D150000}"/>
    <cellStyle name="Input [yellow] 3 2 10 2" xfId="5664" xr:uid="{00000000-0005-0000-0000-00002E150000}"/>
    <cellStyle name="Input [yellow] 3 2 10 2 2" xfId="11223" xr:uid="{00000000-0005-0000-0000-00002F150000}"/>
    <cellStyle name="Input [yellow] 3 2 11" xfId="3993" xr:uid="{00000000-0005-0000-0000-000030150000}"/>
    <cellStyle name="Input [yellow] 3 2 11 2" xfId="6486" xr:uid="{00000000-0005-0000-0000-000031150000}"/>
    <cellStyle name="Input [yellow] 3 2 11 2 2" xfId="12125" xr:uid="{00000000-0005-0000-0000-000032150000}"/>
    <cellStyle name="Input [yellow] 3 2 11 2 3" xfId="13181" xr:uid="{00000000-0005-0000-0000-000033150000}"/>
    <cellStyle name="Input [yellow] 3 2 11 2 4" xfId="14235" xr:uid="{00000000-0005-0000-0000-000034150000}"/>
    <cellStyle name="Input [yellow] 3 2 11 2 5" xfId="15343" xr:uid="{00000000-0005-0000-0000-000035150000}"/>
    <cellStyle name="Input [yellow] 3 2 11 3" xfId="10094" xr:uid="{00000000-0005-0000-0000-000036150000}"/>
    <cellStyle name="Input [yellow] 3 2 11 4" xfId="9270" xr:uid="{00000000-0005-0000-0000-000037150000}"/>
    <cellStyle name="Input [yellow] 3 2 11 5" xfId="14775" xr:uid="{00000000-0005-0000-0000-000038150000}"/>
    <cellStyle name="Input [yellow] 3 2 12" xfId="4963" xr:uid="{00000000-0005-0000-0000-000039150000}"/>
    <cellStyle name="Input [yellow] 3 2 12 2" xfId="10874" xr:uid="{00000000-0005-0000-0000-00003A150000}"/>
    <cellStyle name="Input [yellow] 3 2 12 3" xfId="9152" xr:uid="{00000000-0005-0000-0000-00003B150000}"/>
    <cellStyle name="Input [yellow] 3 2 12 4" xfId="11556" xr:uid="{00000000-0005-0000-0000-00003C150000}"/>
    <cellStyle name="Input [yellow] 3 2 12 5" xfId="14991" xr:uid="{00000000-0005-0000-0000-00003D150000}"/>
    <cellStyle name="Input [yellow] 3 2 13" xfId="7929" xr:uid="{00000000-0005-0000-0000-00003E150000}"/>
    <cellStyle name="Input [yellow] 3 2 14" xfId="9303" xr:uid="{00000000-0005-0000-0000-00003F150000}"/>
    <cellStyle name="Input [yellow] 3 2 15" xfId="7102" xr:uid="{00000000-0005-0000-0000-000040150000}"/>
    <cellStyle name="Input [yellow] 3 2 16" xfId="13027" xr:uid="{00000000-0005-0000-0000-000041150000}"/>
    <cellStyle name="Input [yellow] 3 2 2" xfId="1621" xr:uid="{00000000-0005-0000-0000-000042150000}"/>
    <cellStyle name="Input [yellow] 3 2 2 2" xfId="2902" xr:uid="{00000000-0005-0000-0000-000043150000}"/>
    <cellStyle name="Input [yellow] 3 2 2 2 2" xfId="6025" xr:uid="{00000000-0005-0000-0000-000044150000}"/>
    <cellStyle name="Input [yellow] 3 2 2 2 2 2" xfId="13821" xr:uid="{00000000-0005-0000-0000-000045150000}"/>
    <cellStyle name="Input [yellow] 3 2 2 3" xfId="2027" xr:uid="{00000000-0005-0000-0000-000046150000}"/>
    <cellStyle name="Input [yellow] 3 2 2 3 2" xfId="5340" xr:uid="{00000000-0005-0000-0000-000047150000}"/>
    <cellStyle name="Input [yellow] 3 2 2 3 2 2" xfId="11224" xr:uid="{00000000-0005-0000-0000-000048150000}"/>
    <cellStyle name="Input [yellow] 3 2 2 3 2 3" xfId="7558" xr:uid="{00000000-0005-0000-0000-000049150000}"/>
    <cellStyle name="Input [yellow] 3 2 2 3 2 4" xfId="7802" xr:uid="{00000000-0005-0000-0000-00004A150000}"/>
    <cellStyle name="Input [yellow] 3 2 2 3 2 5" xfId="15255" xr:uid="{00000000-0005-0000-0000-00004B150000}"/>
    <cellStyle name="Input [yellow] 3 2 2 3 3" xfId="8601" xr:uid="{00000000-0005-0000-0000-00004C150000}"/>
    <cellStyle name="Input [yellow] 3 2 2 3 4" xfId="7331" xr:uid="{00000000-0005-0000-0000-00004D150000}"/>
    <cellStyle name="Input [yellow] 3 2 2 3 5" xfId="13676" xr:uid="{00000000-0005-0000-0000-00004E150000}"/>
    <cellStyle name="Input [yellow] 3 2 2 4" xfId="5092" xr:uid="{00000000-0005-0000-0000-00004F150000}"/>
    <cellStyle name="Input [yellow] 3 2 2 4 2" xfId="11003" xr:uid="{00000000-0005-0000-0000-000050150000}"/>
    <cellStyle name="Input [yellow] 3 2 2 4 3" xfId="9686" xr:uid="{00000000-0005-0000-0000-000051150000}"/>
    <cellStyle name="Input [yellow] 3 2 2 4 4" xfId="10631" xr:uid="{00000000-0005-0000-0000-000052150000}"/>
    <cellStyle name="Input [yellow] 3 2 2 4 5" xfId="15117" xr:uid="{00000000-0005-0000-0000-000053150000}"/>
    <cellStyle name="Input [yellow] 3 2 2 5" xfId="8258" xr:uid="{00000000-0005-0000-0000-000054150000}"/>
    <cellStyle name="Input [yellow] 3 2 2 6" xfId="10004" xr:uid="{00000000-0005-0000-0000-000055150000}"/>
    <cellStyle name="Input [yellow] 3 2 3" xfId="1675" xr:uid="{00000000-0005-0000-0000-000056150000}"/>
    <cellStyle name="Input [yellow] 3 2 3 2" xfId="2956" xr:uid="{00000000-0005-0000-0000-000057150000}"/>
    <cellStyle name="Input [yellow] 3 2 3 2 2" xfId="7540" xr:uid="{00000000-0005-0000-0000-000058150000}"/>
    <cellStyle name="Input [yellow] 3 2 4" xfId="1724" xr:uid="{00000000-0005-0000-0000-000059150000}"/>
    <cellStyle name="Input [yellow] 3 2 4 2" xfId="3005" xr:uid="{00000000-0005-0000-0000-00005A150000}"/>
    <cellStyle name="Input [yellow] 3 2 4 2 2" xfId="6110" xr:uid="{00000000-0005-0000-0000-00005B150000}"/>
    <cellStyle name="Input [yellow] 3 2 4 2 2 2" xfId="13887" xr:uid="{00000000-0005-0000-0000-00005C150000}"/>
    <cellStyle name="Input [yellow] 3 2 4 3" xfId="4734" xr:uid="{00000000-0005-0000-0000-00005D150000}"/>
    <cellStyle name="Input [yellow] 3 2 4 3 2" xfId="6924" xr:uid="{00000000-0005-0000-0000-00005E150000}"/>
    <cellStyle name="Input [yellow] 3 2 4 3 2 2" xfId="12495" xr:uid="{00000000-0005-0000-0000-00005F150000}"/>
    <cellStyle name="Input [yellow] 3 2 4 3 2 3" xfId="13492" xr:uid="{00000000-0005-0000-0000-000060150000}"/>
    <cellStyle name="Input [yellow] 3 2 4 3 2 4" xfId="14635" xr:uid="{00000000-0005-0000-0000-000061150000}"/>
    <cellStyle name="Input [yellow] 3 2 4 3 2 5" xfId="15453" xr:uid="{00000000-0005-0000-0000-000062150000}"/>
    <cellStyle name="Input [yellow] 3 2 4 3 3" xfId="10674" xr:uid="{00000000-0005-0000-0000-000063150000}"/>
    <cellStyle name="Input [yellow] 3 2 4 3 4" xfId="11717" xr:uid="{00000000-0005-0000-0000-000064150000}"/>
    <cellStyle name="Input [yellow] 3 2 4 3 5" xfId="14885" xr:uid="{00000000-0005-0000-0000-000065150000}"/>
    <cellStyle name="Input [yellow] 3 2 4 4" xfId="5119" xr:uid="{00000000-0005-0000-0000-000066150000}"/>
    <cellStyle name="Input [yellow] 3 2 4 4 2" xfId="11030" xr:uid="{00000000-0005-0000-0000-000067150000}"/>
    <cellStyle name="Input [yellow] 3 2 4 4 3" xfId="7910" xr:uid="{00000000-0005-0000-0000-000068150000}"/>
    <cellStyle name="Input [yellow] 3 2 4 4 4" xfId="13003" xr:uid="{00000000-0005-0000-0000-000069150000}"/>
    <cellStyle name="Input [yellow] 3 2 4 4 5" xfId="15144" xr:uid="{00000000-0005-0000-0000-00006A150000}"/>
    <cellStyle name="Input [yellow] 3 2 4 5" xfId="8346" xr:uid="{00000000-0005-0000-0000-00006B150000}"/>
    <cellStyle name="Input [yellow] 3 2 4 6" xfId="12604" xr:uid="{00000000-0005-0000-0000-00006C150000}"/>
    <cellStyle name="Input [yellow] 3 2 4 7" xfId="7135" xr:uid="{00000000-0005-0000-0000-00006D150000}"/>
    <cellStyle name="Input [yellow] 3 2 5" xfId="1751" xr:uid="{00000000-0005-0000-0000-00006E150000}"/>
    <cellStyle name="Input [yellow] 3 2 5 2" xfId="3032" xr:uid="{00000000-0005-0000-0000-00006F150000}"/>
    <cellStyle name="Input [yellow] 3 2 5 2 2" xfId="6137" xr:uid="{00000000-0005-0000-0000-000070150000}"/>
    <cellStyle name="Input [yellow] 3 2 5 2 2 2" xfId="13911" xr:uid="{00000000-0005-0000-0000-000071150000}"/>
    <cellStyle name="Input [yellow] 3 2 5 3" xfId="4594" xr:uid="{00000000-0005-0000-0000-000072150000}"/>
    <cellStyle name="Input [yellow] 3 2 5 3 2" xfId="6870" xr:uid="{00000000-0005-0000-0000-000073150000}"/>
    <cellStyle name="Input [yellow] 3 2 5 3 2 2" xfId="12441" xr:uid="{00000000-0005-0000-0000-000074150000}"/>
    <cellStyle name="Input [yellow] 3 2 5 3 2 3" xfId="13438" xr:uid="{00000000-0005-0000-0000-000075150000}"/>
    <cellStyle name="Input [yellow] 3 2 5 3 2 4" xfId="14581" xr:uid="{00000000-0005-0000-0000-000076150000}"/>
    <cellStyle name="Input [yellow] 3 2 5 3 2 5" xfId="15399" xr:uid="{00000000-0005-0000-0000-000077150000}"/>
    <cellStyle name="Input [yellow] 3 2 5 3 3" xfId="10559" xr:uid="{00000000-0005-0000-0000-000078150000}"/>
    <cellStyle name="Input [yellow] 3 2 5 3 4" xfId="11525" xr:uid="{00000000-0005-0000-0000-000079150000}"/>
    <cellStyle name="Input [yellow] 3 2 5 3 5" xfId="14831" xr:uid="{00000000-0005-0000-0000-00007A150000}"/>
    <cellStyle name="Input [yellow] 3 2 5 4" xfId="5143" xr:uid="{00000000-0005-0000-0000-00007B150000}"/>
    <cellStyle name="Input [yellow] 3 2 5 4 2" xfId="11054" xr:uid="{00000000-0005-0000-0000-00007C150000}"/>
    <cellStyle name="Input [yellow] 3 2 5 4 3" xfId="7909" xr:uid="{00000000-0005-0000-0000-00007D150000}"/>
    <cellStyle name="Input [yellow] 3 2 5 4 4" xfId="12008" xr:uid="{00000000-0005-0000-0000-00007E150000}"/>
    <cellStyle name="Input [yellow] 3 2 5 4 5" xfId="15168" xr:uid="{00000000-0005-0000-0000-00007F150000}"/>
    <cellStyle name="Input [yellow] 3 2 5 5" xfId="8373" xr:uid="{00000000-0005-0000-0000-000080150000}"/>
    <cellStyle name="Input [yellow] 3 2 5 6" xfId="7895" xr:uid="{00000000-0005-0000-0000-000081150000}"/>
    <cellStyle name="Input [yellow] 3 2 5 7" xfId="7524" xr:uid="{00000000-0005-0000-0000-000082150000}"/>
    <cellStyle name="Input [yellow] 3 2 6" xfId="1776" xr:uid="{00000000-0005-0000-0000-000083150000}"/>
    <cellStyle name="Input [yellow] 3 2 6 2" xfId="3057" xr:uid="{00000000-0005-0000-0000-000084150000}"/>
    <cellStyle name="Input [yellow] 3 2 6 2 2" xfId="6162" xr:uid="{00000000-0005-0000-0000-000085150000}"/>
    <cellStyle name="Input [yellow] 3 2 6 2 2 2" xfId="13935" xr:uid="{00000000-0005-0000-0000-000086150000}"/>
    <cellStyle name="Input [yellow] 3 2 6 3" xfId="4818" xr:uid="{00000000-0005-0000-0000-000087150000}"/>
    <cellStyle name="Input [yellow] 3 2 6 3 2" xfId="6966" xr:uid="{00000000-0005-0000-0000-000088150000}"/>
    <cellStyle name="Input [yellow] 3 2 6 3 2 2" xfId="12537" xr:uid="{00000000-0005-0000-0000-000089150000}"/>
    <cellStyle name="Input [yellow] 3 2 6 3 2 3" xfId="13534" xr:uid="{00000000-0005-0000-0000-00008A150000}"/>
    <cellStyle name="Input [yellow] 3 2 6 3 2 4" xfId="14677" xr:uid="{00000000-0005-0000-0000-00008B150000}"/>
    <cellStyle name="Input [yellow] 3 2 6 3 2 5" xfId="15495" xr:uid="{00000000-0005-0000-0000-00008C150000}"/>
    <cellStyle name="Input [yellow] 3 2 6 3 3" xfId="10748" xr:uid="{00000000-0005-0000-0000-00008D150000}"/>
    <cellStyle name="Input [yellow] 3 2 6 3 4" xfId="12737" xr:uid="{00000000-0005-0000-0000-00008E150000}"/>
    <cellStyle name="Input [yellow] 3 2 6 3 5" xfId="14927" xr:uid="{00000000-0005-0000-0000-00008F150000}"/>
    <cellStyle name="Input [yellow] 3 2 6 4" xfId="5167" xr:uid="{00000000-0005-0000-0000-000090150000}"/>
    <cellStyle name="Input [yellow] 3 2 6 4 2" xfId="11078" xr:uid="{00000000-0005-0000-0000-000091150000}"/>
    <cellStyle name="Input [yellow] 3 2 6 4 3" xfId="7908" xr:uid="{00000000-0005-0000-0000-000092150000}"/>
    <cellStyle name="Input [yellow] 3 2 6 4 4" xfId="12635" xr:uid="{00000000-0005-0000-0000-000093150000}"/>
    <cellStyle name="Input [yellow] 3 2 6 4 5" xfId="15192" xr:uid="{00000000-0005-0000-0000-000094150000}"/>
    <cellStyle name="Input [yellow] 3 2 6 5" xfId="8398" xr:uid="{00000000-0005-0000-0000-000095150000}"/>
    <cellStyle name="Input [yellow] 3 2 6 6" xfId="8175" xr:uid="{00000000-0005-0000-0000-000096150000}"/>
    <cellStyle name="Input [yellow] 3 2 6 7" xfId="13310" xr:uid="{00000000-0005-0000-0000-000097150000}"/>
    <cellStyle name="Input [yellow] 3 2 7" xfId="1789" xr:uid="{00000000-0005-0000-0000-000098150000}"/>
    <cellStyle name="Input [yellow] 3 2 7 2" xfId="3070" xr:uid="{00000000-0005-0000-0000-000099150000}"/>
    <cellStyle name="Input [yellow] 3 2 7 2 2" xfId="6175" xr:uid="{00000000-0005-0000-0000-00009A150000}"/>
    <cellStyle name="Input [yellow] 3 2 7 2 2 2" xfId="13947" xr:uid="{00000000-0005-0000-0000-00009B150000}"/>
    <cellStyle name="Input [yellow] 3 2 7 3" xfId="4603" xr:uid="{00000000-0005-0000-0000-00009C150000}"/>
    <cellStyle name="Input [yellow] 3 2 7 3 2" xfId="6875" xr:uid="{00000000-0005-0000-0000-00009D150000}"/>
    <cellStyle name="Input [yellow] 3 2 7 3 2 2" xfId="12446" xr:uid="{00000000-0005-0000-0000-00009E150000}"/>
    <cellStyle name="Input [yellow] 3 2 7 3 2 3" xfId="13443" xr:uid="{00000000-0005-0000-0000-00009F150000}"/>
    <cellStyle name="Input [yellow] 3 2 7 3 2 4" xfId="14586" xr:uid="{00000000-0005-0000-0000-0000A0150000}"/>
    <cellStyle name="Input [yellow] 3 2 7 3 2 5" xfId="15404" xr:uid="{00000000-0005-0000-0000-0000A1150000}"/>
    <cellStyle name="Input [yellow] 3 2 7 3 3" xfId="10568" xr:uid="{00000000-0005-0000-0000-0000A2150000}"/>
    <cellStyle name="Input [yellow] 3 2 7 3 4" xfId="13384" xr:uid="{00000000-0005-0000-0000-0000A3150000}"/>
    <cellStyle name="Input [yellow] 3 2 7 3 5" xfId="14836" xr:uid="{00000000-0005-0000-0000-0000A4150000}"/>
    <cellStyle name="Input [yellow] 3 2 7 4" xfId="5179" xr:uid="{00000000-0005-0000-0000-0000A5150000}"/>
    <cellStyle name="Input [yellow] 3 2 7 4 2" xfId="11090" xr:uid="{00000000-0005-0000-0000-0000A6150000}"/>
    <cellStyle name="Input [yellow] 3 2 7 4 3" xfId="7625" xr:uid="{00000000-0005-0000-0000-0000A7150000}"/>
    <cellStyle name="Input [yellow] 3 2 7 4 4" xfId="12728" xr:uid="{00000000-0005-0000-0000-0000A8150000}"/>
    <cellStyle name="Input [yellow] 3 2 7 4 5" xfId="15204" xr:uid="{00000000-0005-0000-0000-0000A9150000}"/>
    <cellStyle name="Input [yellow] 3 2 7 5" xfId="8410" xr:uid="{00000000-0005-0000-0000-0000AA150000}"/>
    <cellStyle name="Input [yellow] 3 2 7 6" xfId="8877" xr:uid="{00000000-0005-0000-0000-0000AB150000}"/>
    <cellStyle name="Input [yellow] 3 2 7 7" xfId="7880" xr:uid="{00000000-0005-0000-0000-0000AC150000}"/>
    <cellStyle name="Input [yellow] 3 2 8" xfId="1807" xr:uid="{00000000-0005-0000-0000-0000AD150000}"/>
    <cellStyle name="Input [yellow] 3 2 8 2" xfId="3088" xr:uid="{00000000-0005-0000-0000-0000AE150000}"/>
    <cellStyle name="Input [yellow] 3 2 8 2 2" xfId="6193" xr:uid="{00000000-0005-0000-0000-0000AF150000}"/>
    <cellStyle name="Input [yellow] 3 2 8 2 2 2" xfId="13964" xr:uid="{00000000-0005-0000-0000-0000B0150000}"/>
    <cellStyle name="Input [yellow] 3 2 8 3" xfId="4717" xr:uid="{00000000-0005-0000-0000-0000B1150000}"/>
    <cellStyle name="Input [yellow] 3 2 8 3 2" xfId="6914" xr:uid="{00000000-0005-0000-0000-0000B2150000}"/>
    <cellStyle name="Input [yellow] 3 2 8 3 2 2" xfId="12485" xr:uid="{00000000-0005-0000-0000-0000B3150000}"/>
    <cellStyle name="Input [yellow] 3 2 8 3 2 3" xfId="13482" xr:uid="{00000000-0005-0000-0000-0000B4150000}"/>
    <cellStyle name="Input [yellow] 3 2 8 3 2 4" xfId="14625" xr:uid="{00000000-0005-0000-0000-0000B5150000}"/>
    <cellStyle name="Input [yellow] 3 2 8 3 2 5" xfId="15443" xr:uid="{00000000-0005-0000-0000-0000B6150000}"/>
    <cellStyle name="Input [yellow] 3 2 8 3 3" xfId="10661" xr:uid="{00000000-0005-0000-0000-0000B7150000}"/>
    <cellStyle name="Input [yellow] 3 2 8 3 4" xfId="12216" xr:uid="{00000000-0005-0000-0000-0000B8150000}"/>
    <cellStyle name="Input [yellow] 3 2 8 3 5" xfId="14875" xr:uid="{00000000-0005-0000-0000-0000B9150000}"/>
    <cellStyle name="Input [yellow] 3 2 8 4" xfId="5196" xr:uid="{00000000-0005-0000-0000-0000BA150000}"/>
    <cellStyle name="Input [yellow] 3 2 8 4 2" xfId="11107" xr:uid="{00000000-0005-0000-0000-0000BB150000}"/>
    <cellStyle name="Input [yellow] 3 2 8 4 3" xfId="7114" xr:uid="{00000000-0005-0000-0000-0000BC150000}"/>
    <cellStyle name="Input [yellow] 3 2 8 4 4" xfId="7724" xr:uid="{00000000-0005-0000-0000-0000BD150000}"/>
    <cellStyle name="Input [yellow] 3 2 8 4 5" xfId="15221" xr:uid="{00000000-0005-0000-0000-0000BE150000}"/>
    <cellStyle name="Input [yellow] 3 2 8 5" xfId="8428" xr:uid="{00000000-0005-0000-0000-0000BF150000}"/>
    <cellStyle name="Input [yellow] 3 2 8 6" xfId="13287" xr:uid="{00000000-0005-0000-0000-0000C0150000}"/>
    <cellStyle name="Input [yellow] 3 2 8 7" xfId="11138" xr:uid="{00000000-0005-0000-0000-0000C1150000}"/>
    <cellStyle name="Input [yellow] 3 2 9" xfId="3410" xr:uid="{00000000-0005-0000-0000-0000C2150000}"/>
    <cellStyle name="Input [yellow] 3 2 9 2" xfId="4434" xr:uid="{00000000-0005-0000-0000-0000C3150000}"/>
    <cellStyle name="Input [yellow] 3 2 9 2 2" xfId="6812" xr:uid="{00000000-0005-0000-0000-0000C4150000}"/>
    <cellStyle name="Input [yellow] 3 2 9 2 2 2" xfId="14540" xr:uid="{00000000-0005-0000-0000-0000C5150000}"/>
    <cellStyle name="Input [yellow] 3 2 9 3" xfId="4785" xr:uid="{00000000-0005-0000-0000-0000C6150000}"/>
    <cellStyle name="Input [yellow] 3 2 9 3 2" xfId="6957" xr:uid="{00000000-0005-0000-0000-0000C7150000}"/>
    <cellStyle name="Input [yellow] 3 2 9 3 2 2" xfId="12528" xr:uid="{00000000-0005-0000-0000-0000C8150000}"/>
    <cellStyle name="Input [yellow] 3 2 9 3 2 3" xfId="13525" xr:uid="{00000000-0005-0000-0000-0000C9150000}"/>
    <cellStyle name="Input [yellow] 3 2 9 3 2 4" xfId="14668" xr:uid="{00000000-0005-0000-0000-0000CA150000}"/>
    <cellStyle name="Input [yellow] 3 2 9 3 2 5" xfId="15486" xr:uid="{00000000-0005-0000-0000-0000CB150000}"/>
    <cellStyle name="Input [yellow] 3 2 9 3 3" xfId="10720" xr:uid="{00000000-0005-0000-0000-0000CC150000}"/>
    <cellStyle name="Input [yellow] 3 2 9 3 4" xfId="12215" xr:uid="{00000000-0005-0000-0000-0000CD150000}"/>
    <cellStyle name="Input [yellow] 3 2 9 3 5" xfId="14918" xr:uid="{00000000-0005-0000-0000-0000CE150000}"/>
    <cellStyle name="Input [yellow] 3 2 9 4" xfId="6227" xr:uid="{00000000-0005-0000-0000-0000CF150000}"/>
    <cellStyle name="Input [yellow] 3 2 9 4 2" xfId="13996" xr:uid="{00000000-0005-0000-0000-0000D0150000}"/>
    <cellStyle name="Input [yellow] 3 3" xfId="3276" xr:uid="{00000000-0005-0000-0000-0000D1150000}"/>
    <cellStyle name="Input [yellow] 3 3 2" xfId="7594" xr:uid="{00000000-0005-0000-0000-0000D2150000}"/>
    <cellStyle name="Input [yellow] 3 4" xfId="2276" xr:uid="{00000000-0005-0000-0000-0000D3150000}"/>
    <cellStyle name="Input [yellow] 3 4 2" xfId="12648" xr:uid="{00000000-0005-0000-0000-0000D4150000}"/>
    <cellStyle name="Input [yellow] 3 5" xfId="10686" xr:uid="{00000000-0005-0000-0000-0000D5150000}"/>
    <cellStyle name="Input [yellow] 4" xfId="872" xr:uid="{00000000-0005-0000-0000-0000D6150000}"/>
    <cellStyle name="Input [yellow] 4 2" xfId="1229" xr:uid="{00000000-0005-0000-0000-0000D7150000}"/>
    <cellStyle name="Input [yellow] 4 2 10" xfId="2522" xr:uid="{00000000-0005-0000-0000-0000D8150000}"/>
    <cellStyle name="Input [yellow] 4 2 10 2" xfId="5665" xr:uid="{00000000-0005-0000-0000-0000D9150000}"/>
    <cellStyle name="Input [yellow] 4 2 10 2 2" xfId="10301" xr:uid="{00000000-0005-0000-0000-0000DA150000}"/>
    <cellStyle name="Input [yellow] 4 2 11" xfId="3908" xr:uid="{00000000-0005-0000-0000-0000DB150000}"/>
    <cellStyle name="Input [yellow] 4 2 11 2" xfId="6430" xr:uid="{00000000-0005-0000-0000-0000DC150000}"/>
    <cellStyle name="Input [yellow] 4 2 11 2 2" xfId="12075" xr:uid="{00000000-0005-0000-0000-0000DD150000}"/>
    <cellStyle name="Input [yellow] 4 2 11 2 3" xfId="13157" xr:uid="{00000000-0005-0000-0000-0000DE150000}"/>
    <cellStyle name="Input [yellow] 4 2 11 2 4" xfId="14197" xr:uid="{00000000-0005-0000-0000-0000DF150000}"/>
    <cellStyle name="Input [yellow] 4 2 11 2 5" xfId="15338" xr:uid="{00000000-0005-0000-0000-0000E0150000}"/>
    <cellStyle name="Input [yellow] 4 2 11 3" xfId="10021" xr:uid="{00000000-0005-0000-0000-0000E1150000}"/>
    <cellStyle name="Input [yellow] 4 2 11 4" xfId="11616" xr:uid="{00000000-0005-0000-0000-0000E2150000}"/>
    <cellStyle name="Input [yellow] 4 2 11 5" xfId="14770" xr:uid="{00000000-0005-0000-0000-0000E3150000}"/>
    <cellStyle name="Input [yellow] 4 2 12" xfId="4964" xr:uid="{00000000-0005-0000-0000-0000E4150000}"/>
    <cellStyle name="Input [yellow] 4 2 12 2" xfId="10875" xr:uid="{00000000-0005-0000-0000-0000E5150000}"/>
    <cellStyle name="Input [yellow] 4 2 12 3" xfId="11792" xr:uid="{00000000-0005-0000-0000-0000E6150000}"/>
    <cellStyle name="Input [yellow] 4 2 12 4" xfId="13006" xr:uid="{00000000-0005-0000-0000-0000E7150000}"/>
    <cellStyle name="Input [yellow] 4 2 12 5" xfId="14992" xr:uid="{00000000-0005-0000-0000-0000E8150000}"/>
    <cellStyle name="Input [yellow] 4 2 13" xfId="7930" xr:uid="{00000000-0005-0000-0000-0000E9150000}"/>
    <cellStyle name="Input [yellow] 4 2 14" xfId="10509" xr:uid="{00000000-0005-0000-0000-0000EA150000}"/>
    <cellStyle name="Input [yellow] 4 2 15" xfId="9240" xr:uid="{00000000-0005-0000-0000-0000EB150000}"/>
    <cellStyle name="Input [yellow] 4 2 16" xfId="8865" xr:uid="{00000000-0005-0000-0000-0000EC150000}"/>
    <cellStyle name="Input [yellow] 4 2 2" xfId="1622" xr:uid="{00000000-0005-0000-0000-0000ED150000}"/>
    <cellStyle name="Input [yellow] 4 2 2 2" xfId="2903" xr:uid="{00000000-0005-0000-0000-0000EE150000}"/>
    <cellStyle name="Input [yellow] 4 2 2 2 2" xfId="6026" xr:uid="{00000000-0005-0000-0000-0000EF150000}"/>
    <cellStyle name="Input [yellow] 4 2 2 2 2 2" xfId="13822" xr:uid="{00000000-0005-0000-0000-0000F0150000}"/>
    <cellStyle name="Input [yellow] 4 2 2 3" xfId="4833" xr:uid="{00000000-0005-0000-0000-0000F1150000}"/>
    <cellStyle name="Input [yellow] 4 2 2 3 2" xfId="6973" xr:uid="{00000000-0005-0000-0000-0000F2150000}"/>
    <cellStyle name="Input [yellow] 4 2 2 3 2 2" xfId="12544" xr:uid="{00000000-0005-0000-0000-0000F3150000}"/>
    <cellStyle name="Input [yellow] 4 2 2 3 2 3" xfId="13541" xr:uid="{00000000-0005-0000-0000-0000F4150000}"/>
    <cellStyle name="Input [yellow] 4 2 2 3 2 4" xfId="14684" xr:uid="{00000000-0005-0000-0000-0000F5150000}"/>
    <cellStyle name="Input [yellow] 4 2 2 3 2 5" xfId="15502" xr:uid="{00000000-0005-0000-0000-0000F6150000}"/>
    <cellStyle name="Input [yellow] 4 2 2 3 3" xfId="10762" xr:uid="{00000000-0005-0000-0000-0000F7150000}"/>
    <cellStyle name="Input [yellow] 4 2 2 3 4" xfId="9325" xr:uid="{00000000-0005-0000-0000-0000F8150000}"/>
    <cellStyle name="Input [yellow] 4 2 2 3 5" xfId="14934" xr:uid="{00000000-0005-0000-0000-0000F9150000}"/>
    <cellStyle name="Input [yellow] 4 2 2 4" xfId="5093" xr:uid="{00000000-0005-0000-0000-0000FA150000}"/>
    <cellStyle name="Input [yellow] 4 2 2 4 2" xfId="11004" xr:uid="{00000000-0005-0000-0000-0000FB150000}"/>
    <cellStyle name="Input [yellow] 4 2 2 4 3" xfId="8961" xr:uid="{00000000-0005-0000-0000-0000FC150000}"/>
    <cellStyle name="Input [yellow] 4 2 2 4 4" xfId="7376" xr:uid="{00000000-0005-0000-0000-0000FD150000}"/>
    <cellStyle name="Input [yellow] 4 2 2 4 5" xfId="15118" xr:uid="{00000000-0005-0000-0000-0000FE150000}"/>
    <cellStyle name="Input [yellow] 4 2 2 5" xfId="8259" xr:uid="{00000000-0005-0000-0000-0000FF150000}"/>
    <cellStyle name="Input [yellow] 4 2 2 6" xfId="8281" xr:uid="{00000000-0005-0000-0000-000000160000}"/>
    <cellStyle name="Input [yellow] 4 2 3" xfId="1676" xr:uid="{00000000-0005-0000-0000-000001160000}"/>
    <cellStyle name="Input [yellow] 4 2 3 2" xfId="2957" xr:uid="{00000000-0005-0000-0000-000002160000}"/>
    <cellStyle name="Input [yellow] 4 2 3 2 2" xfId="9238" xr:uid="{00000000-0005-0000-0000-000003160000}"/>
    <cellStyle name="Input [yellow] 4 2 4" xfId="1725" xr:uid="{00000000-0005-0000-0000-000004160000}"/>
    <cellStyle name="Input [yellow] 4 2 4 2" xfId="3006" xr:uid="{00000000-0005-0000-0000-000005160000}"/>
    <cellStyle name="Input [yellow] 4 2 4 2 2" xfId="6111" xr:uid="{00000000-0005-0000-0000-000006160000}"/>
    <cellStyle name="Input [yellow] 4 2 4 2 2 2" xfId="13888" xr:uid="{00000000-0005-0000-0000-000007160000}"/>
    <cellStyle name="Input [yellow] 4 2 4 3" xfId="4570" xr:uid="{00000000-0005-0000-0000-000008160000}"/>
    <cellStyle name="Input [yellow] 4 2 4 3 2" xfId="6855" xr:uid="{00000000-0005-0000-0000-000009160000}"/>
    <cellStyle name="Input [yellow] 4 2 4 3 2 2" xfId="12426" xr:uid="{00000000-0005-0000-0000-00000A160000}"/>
    <cellStyle name="Input [yellow] 4 2 4 3 2 3" xfId="13423" xr:uid="{00000000-0005-0000-0000-00000B160000}"/>
    <cellStyle name="Input [yellow] 4 2 4 3 2 4" xfId="14566" xr:uid="{00000000-0005-0000-0000-00000C160000}"/>
    <cellStyle name="Input [yellow] 4 2 4 3 2 5" xfId="15384" xr:uid="{00000000-0005-0000-0000-00000D160000}"/>
    <cellStyle name="Input [yellow] 4 2 4 3 3" xfId="10537" xr:uid="{00000000-0005-0000-0000-00000E160000}"/>
    <cellStyle name="Input [yellow] 4 2 4 3 4" xfId="12984" xr:uid="{00000000-0005-0000-0000-00000F160000}"/>
    <cellStyle name="Input [yellow] 4 2 4 3 5" xfId="14816" xr:uid="{00000000-0005-0000-0000-000010160000}"/>
    <cellStyle name="Input [yellow] 4 2 4 4" xfId="5120" xr:uid="{00000000-0005-0000-0000-000011160000}"/>
    <cellStyle name="Input [yellow] 4 2 4 4 2" xfId="11031" xr:uid="{00000000-0005-0000-0000-000012160000}"/>
    <cellStyle name="Input [yellow] 4 2 4 4 3" xfId="11324" xr:uid="{00000000-0005-0000-0000-000013160000}"/>
    <cellStyle name="Input [yellow] 4 2 4 4 4" xfId="11589" xr:uid="{00000000-0005-0000-0000-000014160000}"/>
    <cellStyle name="Input [yellow] 4 2 4 4 5" xfId="15145" xr:uid="{00000000-0005-0000-0000-000015160000}"/>
    <cellStyle name="Input [yellow] 4 2 4 5" xfId="8347" xr:uid="{00000000-0005-0000-0000-000016160000}"/>
    <cellStyle name="Input [yellow] 4 2 4 6" xfId="7275" xr:uid="{00000000-0005-0000-0000-000017160000}"/>
    <cellStyle name="Input [yellow] 4 2 4 7" xfId="7065" xr:uid="{00000000-0005-0000-0000-000018160000}"/>
    <cellStyle name="Input [yellow] 4 2 5" xfId="1752" xr:uid="{00000000-0005-0000-0000-000019160000}"/>
    <cellStyle name="Input [yellow] 4 2 5 2" xfId="3033" xr:uid="{00000000-0005-0000-0000-00001A160000}"/>
    <cellStyle name="Input [yellow] 4 2 5 2 2" xfId="6138" xr:uid="{00000000-0005-0000-0000-00001B160000}"/>
    <cellStyle name="Input [yellow] 4 2 5 2 2 2" xfId="13912" xr:uid="{00000000-0005-0000-0000-00001C160000}"/>
    <cellStyle name="Input [yellow] 4 2 5 3" xfId="4910" xr:uid="{00000000-0005-0000-0000-00001D160000}"/>
    <cellStyle name="Input [yellow] 4 2 5 3 2" xfId="6998" xr:uid="{00000000-0005-0000-0000-00001E160000}"/>
    <cellStyle name="Input [yellow] 4 2 5 3 2 2" xfId="12569" xr:uid="{00000000-0005-0000-0000-00001F160000}"/>
    <cellStyle name="Input [yellow] 4 2 5 3 2 3" xfId="13566" xr:uid="{00000000-0005-0000-0000-000020160000}"/>
    <cellStyle name="Input [yellow] 4 2 5 3 2 4" xfId="14709" xr:uid="{00000000-0005-0000-0000-000021160000}"/>
    <cellStyle name="Input [yellow] 4 2 5 3 2 5" xfId="15527" xr:uid="{00000000-0005-0000-0000-000022160000}"/>
    <cellStyle name="Input [yellow] 4 2 5 3 3" xfId="10824" xr:uid="{00000000-0005-0000-0000-000023160000}"/>
    <cellStyle name="Input [yellow] 4 2 5 3 4" xfId="12857" xr:uid="{00000000-0005-0000-0000-000024160000}"/>
    <cellStyle name="Input [yellow] 4 2 5 3 5" xfId="14959" xr:uid="{00000000-0005-0000-0000-000025160000}"/>
    <cellStyle name="Input [yellow] 4 2 5 4" xfId="5144" xr:uid="{00000000-0005-0000-0000-000026160000}"/>
    <cellStyle name="Input [yellow] 4 2 5 4 2" xfId="11055" xr:uid="{00000000-0005-0000-0000-000027160000}"/>
    <cellStyle name="Input [yellow] 4 2 5 4 3" xfId="11323" xr:uid="{00000000-0005-0000-0000-000028160000}"/>
    <cellStyle name="Input [yellow] 4 2 5 4 4" xfId="7228" xr:uid="{00000000-0005-0000-0000-000029160000}"/>
    <cellStyle name="Input [yellow] 4 2 5 4 5" xfId="15169" xr:uid="{00000000-0005-0000-0000-00002A160000}"/>
    <cellStyle name="Input [yellow] 4 2 5 5" xfId="8374" xr:uid="{00000000-0005-0000-0000-00002B160000}"/>
    <cellStyle name="Input [yellow] 4 2 5 6" xfId="8283" xr:uid="{00000000-0005-0000-0000-00002C160000}"/>
    <cellStyle name="Input [yellow] 4 2 5 7" xfId="11206" xr:uid="{00000000-0005-0000-0000-00002D160000}"/>
    <cellStyle name="Input [yellow] 4 2 6" xfId="1777" xr:uid="{00000000-0005-0000-0000-00002E160000}"/>
    <cellStyle name="Input [yellow] 4 2 6 2" xfId="3058" xr:uid="{00000000-0005-0000-0000-00002F160000}"/>
    <cellStyle name="Input [yellow] 4 2 6 2 2" xfId="6163" xr:uid="{00000000-0005-0000-0000-000030160000}"/>
    <cellStyle name="Input [yellow] 4 2 6 2 2 2" xfId="13936" xr:uid="{00000000-0005-0000-0000-000031160000}"/>
    <cellStyle name="Input [yellow] 4 2 6 3" xfId="2019" xr:uid="{00000000-0005-0000-0000-000032160000}"/>
    <cellStyle name="Input [yellow] 4 2 6 3 2" xfId="5335" xr:uid="{00000000-0005-0000-0000-000033160000}"/>
    <cellStyle name="Input [yellow] 4 2 6 3 2 2" xfId="11221" xr:uid="{00000000-0005-0000-0000-000034160000}"/>
    <cellStyle name="Input [yellow] 4 2 6 3 2 3" xfId="7058" xr:uid="{00000000-0005-0000-0000-000035160000}"/>
    <cellStyle name="Input [yellow] 4 2 6 3 2 4" xfId="7447" xr:uid="{00000000-0005-0000-0000-000036160000}"/>
    <cellStyle name="Input [yellow] 4 2 6 3 2 5" xfId="15254" xr:uid="{00000000-0005-0000-0000-000037160000}"/>
    <cellStyle name="Input [yellow] 4 2 6 3 3" xfId="8596" xr:uid="{00000000-0005-0000-0000-000038160000}"/>
    <cellStyle name="Input [yellow] 4 2 6 3 4" xfId="13029" xr:uid="{00000000-0005-0000-0000-000039160000}"/>
    <cellStyle name="Input [yellow] 4 2 6 3 5" xfId="13741" xr:uid="{00000000-0005-0000-0000-00003A160000}"/>
    <cellStyle name="Input [yellow] 4 2 6 4" xfId="5168" xr:uid="{00000000-0005-0000-0000-00003B160000}"/>
    <cellStyle name="Input [yellow] 4 2 6 4 2" xfId="11079" xr:uid="{00000000-0005-0000-0000-00003C160000}"/>
    <cellStyle name="Input [yellow] 4 2 6 4 3" xfId="11322" xr:uid="{00000000-0005-0000-0000-00003D160000}"/>
    <cellStyle name="Input [yellow] 4 2 6 4 4" xfId="10250" xr:uid="{00000000-0005-0000-0000-00003E160000}"/>
    <cellStyle name="Input [yellow] 4 2 6 4 5" xfId="15193" xr:uid="{00000000-0005-0000-0000-00003F160000}"/>
    <cellStyle name="Input [yellow] 4 2 6 5" xfId="8399" xr:uid="{00000000-0005-0000-0000-000040160000}"/>
    <cellStyle name="Input [yellow] 4 2 6 6" xfId="9196" xr:uid="{00000000-0005-0000-0000-000041160000}"/>
    <cellStyle name="Input [yellow] 4 2 6 7" xfId="10265" xr:uid="{00000000-0005-0000-0000-000042160000}"/>
    <cellStyle name="Input [yellow] 4 2 7" xfId="1790" xr:uid="{00000000-0005-0000-0000-000043160000}"/>
    <cellStyle name="Input [yellow] 4 2 7 2" xfId="3071" xr:uid="{00000000-0005-0000-0000-000044160000}"/>
    <cellStyle name="Input [yellow] 4 2 7 2 2" xfId="6176" xr:uid="{00000000-0005-0000-0000-000045160000}"/>
    <cellStyle name="Input [yellow] 4 2 7 2 2 2" xfId="13948" xr:uid="{00000000-0005-0000-0000-000046160000}"/>
    <cellStyle name="Input [yellow] 4 2 7 3" xfId="4872" xr:uid="{00000000-0005-0000-0000-000047160000}"/>
    <cellStyle name="Input [yellow] 4 2 7 3 2" xfId="6979" xr:uid="{00000000-0005-0000-0000-000048160000}"/>
    <cellStyle name="Input [yellow] 4 2 7 3 2 2" xfId="12550" xr:uid="{00000000-0005-0000-0000-000049160000}"/>
    <cellStyle name="Input [yellow] 4 2 7 3 2 3" xfId="13547" xr:uid="{00000000-0005-0000-0000-00004A160000}"/>
    <cellStyle name="Input [yellow] 4 2 7 3 2 4" xfId="14690" xr:uid="{00000000-0005-0000-0000-00004B160000}"/>
    <cellStyle name="Input [yellow] 4 2 7 3 2 5" xfId="15508" xr:uid="{00000000-0005-0000-0000-00004C160000}"/>
    <cellStyle name="Input [yellow] 4 2 7 3 3" xfId="10793" xr:uid="{00000000-0005-0000-0000-00004D160000}"/>
    <cellStyle name="Input [yellow] 4 2 7 3 4" xfId="12718" xr:uid="{00000000-0005-0000-0000-00004E160000}"/>
    <cellStyle name="Input [yellow] 4 2 7 3 5" xfId="14940" xr:uid="{00000000-0005-0000-0000-00004F160000}"/>
    <cellStyle name="Input [yellow] 4 2 7 4" xfId="5180" xr:uid="{00000000-0005-0000-0000-000050160000}"/>
    <cellStyle name="Input [yellow] 4 2 7 4 2" xfId="11091" xr:uid="{00000000-0005-0000-0000-000051160000}"/>
    <cellStyle name="Input [yellow] 4 2 7 4 3" xfId="7624" xr:uid="{00000000-0005-0000-0000-000052160000}"/>
    <cellStyle name="Input [yellow] 4 2 7 4 4" xfId="10658" xr:uid="{00000000-0005-0000-0000-000053160000}"/>
    <cellStyle name="Input [yellow] 4 2 7 4 5" xfId="15205" xr:uid="{00000000-0005-0000-0000-000054160000}"/>
    <cellStyle name="Input [yellow] 4 2 7 5" xfId="8411" xr:uid="{00000000-0005-0000-0000-000055160000}"/>
    <cellStyle name="Input [yellow] 4 2 7 6" xfId="10704" xr:uid="{00000000-0005-0000-0000-000056160000}"/>
    <cellStyle name="Input [yellow] 4 2 7 7" xfId="7413" xr:uid="{00000000-0005-0000-0000-000057160000}"/>
    <cellStyle name="Input [yellow] 4 2 8" xfId="1808" xr:uid="{00000000-0005-0000-0000-000058160000}"/>
    <cellStyle name="Input [yellow] 4 2 8 2" xfId="3089" xr:uid="{00000000-0005-0000-0000-000059160000}"/>
    <cellStyle name="Input [yellow] 4 2 8 2 2" xfId="6194" xr:uid="{00000000-0005-0000-0000-00005A160000}"/>
    <cellStyle name="Input [yellow] 4 2 8 2 2 2" xfId="13965" xr:uid="{00000000-0005-0000-0000-00005B160000}"/>
    <cellStyle name="Input [yellow] 4 2 8 3" xfId="4590" xr:uid="{00000000-0005-0000-0000-00005C160000}"/>
    <cellStyle name="Input [yellow] 4 2 8 3 2" xfId="6866" xr:uid="{00000000-0005-0000-0000-00005D160000}"/>
    <cellStyle name="Input [yellow] 4 2 8 3 2 2" xfId="12437" xr:uid="{00000000-0005-0000-0000-00005E160000}"/>
    <cellStyle name="Input [yellow] 4 2 8 3 2 3" xfId="13434" xr:uid="{00000000-0005-0000-0000-00005F160000}"/>
    <cellStyle name="Input [yellow] 4 2 8 3 2 4" xfId="14577" xr:uid="{00000000-0005-0000-0000-000060160000}"/>
    <cellStyle name="Input [yellow] 4 2 8 3 2 5" xfId="15395" xr:uid="{00000000-0005-0000-0000-000061160000}"/>
    <cellStyle name="Input [yellow] 4 2 8 3 3" xfId="10555" xr:uid="{00000000-0005-0000-0000-000062160000}"/>
    <cellStyle name="Input [yellow] 4 2 8 3 4" xfId="9741" xr:uid="{00000000-0005-0000-0000-000063160000}"/>
    <cellStyle name="Input [yellow] 4 2 8 3 5" xfId="14827" xr:uid="{00000000-0005-0000-0000-000064160000}"/>
    <cellStyle name="Input [yellow] 4 2 8 4" xfId="5197" xr:uid="{00000000-0005-0000-0000-000065160000}"/>
    <cellStyle name="Input [yellow] 4 2 8 4 2" xfId="11108" xr:uid="{00000000-0005-0000-0000-000066160000}"/>
    <cellStyle name="Input [yellow] 4 2 8 4 3" xfId="7113" xr:uid="{00000000-0005-0000-0000-000067160000}"/>
    <cellStyle name="Input [yellow] 4 2 8 4 4" xfId="13322" xr:uid="{00000000-0005-0000-0000-000068160000}"/>
    <cellStyle name="Input [yellow] 4 2 8 4 5" xfId="15222" xr:uid="{00000000-0005-0000-0000-000069160000}"/>
    <cellStyle name="Input [yellow] 4 2 8 5" xfId="8429" xr:uid="{00000000-0005-0000-0000-00006A160000}"/>
    <cellStyle name="Input [yellow] 4 2 8 6" xfId="7137" xr:uid="{00000000-0005-0000-0000-00006B160000}"/>
    <cellStyle name="Input [yellow] 4 2 8 7" xfId="8490" xr:uid="{00000000-0005-0000-0000-00006C160000}"/>
    <cellStyle name="Input [yellow] 4 2 9" xfId="3411" xr:uid="{00000000-0005-0000-0000-00006D160000}"/>
    <cellStyle name="Input [yellow] 4 2 9 2" xfId="4435" xr:uid="{00000000-0005-0000-0000-00006E160000}"/>
    <cellStyle name="Input [yellow] 4 2 9 2 2" xfId="6813" xr:uid="{00000000-0005-0000-0000-00006F160000}"/>
    <cellStyle name="Input [yellow] 4 2 9 2 2 2" xfId="14541" xr:uid="{00000000-0005-0000-0000-000070160000}"/>
    <cellStyle name="Input [yellow] 4 2 9 3" xfId="4774" xr:uid="{00000000-0005-0000-0000-000071160000}"/>
    <cellStyle name="Input [yellow] 4 2 9 3 2" xfId="6952" xr:uid="{00000000-0005-0000-0000-000072160000}"/>
    <cellStyle name="Input [yellow] 4 2 9 3 2 2" xfId="12523" xr:uid="{00000000-0005-0000-0000-000073160000}"/>
    <cellStyle name="Input [yellow] 4 2 9 3 2 3" xfId="13520" xr:uid="{00000000-0005-0000-0000-000074160000}"/>
    <cellStyle name="Input [yellow] 4 2 9 3 2 4" xfId="14663" xr:uid="{00000000-0005-0000-0000-000075160000}"/>
    <cellStyle name="Input [yellow] 4 2 9 3 2 5" xfId="15481" xr:uid="{00000000-0005-0000-0000-000076160000}"/>
    <cellStyle name="Input [yellow] 4 2 9 3 3" xfId="10709" xr:uid="{00000000-0005-0000-0000-000077160000}"/>
    <cellStyle name="Input [yellow] 4 2 9 3 4" xfId="13011" xr:uid="{00000000-0005-0000-0000-000078160000}"/>
    <cellStyle name="Input [yellow] 4 2 9 3 5" xfId="14913" xr:uid="{00000000-0005-0000-0000-000079160000}"/>
    <cellStyle name="Input [yellow] 4 2 9 4" xfId="6228" xr:uid="{00000000-0005-0000-0000-00007A160000}"/>
    <cellStyle name="Input [yellow] 4 2 9 4 2" xfId="13997" xr:uid="{00000000-0005-0000-0000-00007B160000}"/>
    <cellStyle name="Input [yellow] 4 3" xfId="3277" xr:uid="{00000000-0005-0000-0000-00007C160000}"/>
    <cellStyle name="Input [yellow] 4 3 2" xfId="8831" xr:uid="{00000000-0005-0000-0000-00007D160000}"/>
    <cellStyle name="Input [yellow] 4 4" xfId="2277" xr:uid="{00000000-0005-0000-0000-00007E160000}"/>
    <cellStyle name="Input [yellow] 4 4 2" xfId="11384" xr:uid="{00000000-0005-0000-0000-00007F160000}"/>
    <cellStyle name="Input [yellow] 4 5" xfId="9087" xr:uid="{00000000-0005-0000-0000-000080160000}"/>
    <cellStyle name="Input [yellow] 5" xfId="873" xr:uid="{00000000-0005-0000-0000-000081160000}"/>
    <cellStyle name="Input [yellow] 5 2" xfId="1230" xr:uid="{00000000-0005-0000-0000-000082160000}"/>
    <cellStyle name="Input [yellow] 5 2 10" xfId="2523" xr:uid="{00000000-0005-0000-0000-000083160000}"/>
    <cellStyle name="Input [yellow] 5 2 10 2" xfId="5666" xr:uid="{00000000-0005-0000-0000-000084160000}"/>
    <cellStyle name="Input [yellow] 5 2 10 2 2" xfId="8697" xr:uid="{00000000-0005-0000-0000-000085160000}"/>
    <cellStyle name="Input [yellow] 5 2 11" xfId="3776" xr:uid="{00000000-0005-0000-0000-000086160000}"/>
    <cellStyle name="Input [yellow] 5 2 11 2" xfId="6365" xr:uid="{00000000-0005-0000-0000-000087160000}"/>
    <cellStyle name="Input [yellow] 5 2 11 2 2" xfId="12017" xr:uid="{00000000-0005-0000-0000-000088160000}"/>
    <cellStyle name="Input [yellow] 5 2 11 2 3" xfId="13107" xr:uid="{00000000-0005-0000-0000-000089160000}"/>
    <cellStyle name="Input [yellow] 5 2 11 2 4" xfId="14132" xr:uid="{00000000-0005-0000-0000-00008A160000}"/>
    <cellStyle name="Input [yellow] 5 2 11 2 5" xfId="15318" xr:uid="{00000000-0005-0000-0000-00008B160000}"/>
    <cellStyle name="Input [yellow] 5 2 11 3" xfId="9917" xr:uid="{00000000-0005-0000-0000-00008C160000}"/>
    <cellStyle name="Input [yellow] 5 2 11 4" xfId="12624" xr:uid="{00000000-0005-0000-0000-00008D160000}"/>
    <cellStyle name="Input [yellow] 5 2 11 5" xfId="14750" xr:uid="{00000000-0005-0000-0000-00008E160000}"/>
    <cellStyle name="Input [yellow] 5 2 12" xfId="4965" xr:uid="{00000000-0005-0000-0000-00008F160000}"/>
    <cellStyle name="Input [yellow] 5 2 12 2" xfId="10876" xr:uid="{00000000-0005-0000-0000-000090160000}"/>
    <cellStyle name="Input [yellow] 5 2 12 3" xfId="9309" xr:uid="{00000000-0005-0000-0000-000091160000}"/>
    <cellStyle name="Input [yellow] 5 2 12 4" xfId="11516" xr:uid="{00000000-0005-0000-0000-000092160000}"/>
    <cellStyle name="Input [yellow] 5 2 12 5" xfId="14993" xr:uid="{00000000-0005-0000-0000-000093160000}"/>
    <cellStyle name="Input [yellow] 5 2 13" xfId="7931" xr:uid="{00000000-0005-0000-0000-000094160000}"/>
    <cellStyle name="Input [yellow] 5 2 14" xfId="9725" xr:uid="{00000000-0005-0000-0000-000095160000}"/>
    <cellStyle name="Input [yellow] 5 2 15" xfId="11500" xr:uid="{00000000-0005-0000-0000-000096160000}"/>
    <cellStyle name="Input [yellow] 5 2 16" xfId="14232" xr:uid="{00000000-0005-0000-0000-000097160000}"/>
    <cellStyle name="Input [yellow] 5 2 2" xfId="1623" xr:uid="{00000000-0005-0000-0000-000098160000}"/>
    <cellStyle name="Input [yellow] 5 2 2 2" xfId="2904" xr:uid="{00000000-0005-0000-0000-000099160000}"/>
    <cellStyle name="Input [yellow] 5 2 2 2 2" xfId="6027" xr:uid="{00000000-0005-0000-0000-00009A160000}"/>
    <cellStyle name="Input [yellow] 5 2 2 2 2 2" xfId="13823" xr:uid="{00000000-0005-0000-0000-00009B160000}"/>
    <cellStyle name="Input [yellow] 5 2 2 3" xfId="4881" xr:uid="{00000000-0005-0000-0000-00009C160000}"/>
    <cellStyle name="Input [yellow] 5 2 2 3 2" xfId="6986" xr:uid="{00000000-0005-0000-0000-00009D160000}"/>
    <cellStyle name="Input [yellow] 5 2 2 3 2 2" xfId="12557" xr:uid="{00000000-0005-0000-0000-00009E160000}"/>
    <cellStyle name="Input [yellow] 5 2 2 3 2 3" xfId="13554" xr:uid="{00000000-0005-0000-0000-00009F160000}"/>
    <cellStyle name="Input [yellow] 5 2 2 3 2 4" xfId="14697" xr:uid="{00000000-0005-0000-0000-0000A0160000}"/>
    <cellStyle name="Input [yellow] 5 2 2 3 2 5" xfId="15515" xr:uid="{00000000-0005-0000-0000-0000A1160000}"/>
    <cellStyle name="Input [yellow] 5 2 2 3 3" xfId="10801" xr:uid="{00000000-0005-0000-0000-0000A2160000}"/>
    <cellStyle name="Input [yellow] 5 2 2 3 4" xfId="9594" xr:uid="{00000000-0005-0000-0000-0000A3160000}"/>
    <cellStyle name="Input [yellow] 5 2 2 3 5" xfId="14947" xr:uid="{00000000-0005-0000-0000-0000A4160000}"/>
    <cellStyle name="Input [yellow] 5 2 2 4" xfId="5094" xr:uid="{00000000-0005-0000-0000-0000A5160000}"/>
    <cellStyle name="Input [yellow] 5 2 2 4 2" xfId="11005" xr:uid="{00000000-0005-0000-0000-0000A6160000}"/>
    <cellStyle name="Input [yellow] 5 2 2 4 3" xfId="9627" xr:uid="{00000000-0005-0000-0000-0000A7160000}"/>
    <cellStyle name="Input [yellow] 5 2 2 4 4" xfId="10267" xr:uid="{00000000-0005-0000-0000-0000A8160000}"/>
    <cellStyle name="Input [yellow] 5 2 2 4 5" xfId="15119" xr:uid="{00000000-0005-0000-0000-0000A9160000}"/>
    <cellStyle name="Input [yellow] 5 2 2 5" xfId="8260" xr:uid="{00000000-0005-0000-0000-0000AA160000}"/>
    <cellStyle name="Input [yellow] 5 2 2 6" xfId="12592" xr:uid="{00000000-0005-0000-0000-0000AB160000}"/>
    <cellStyle name="Input [yellow] 5 2 3" xfId="1677" xr:uid="{00000000-0005-0000-0000-0000AC160000}"/>
    <cellStyle name="Input [yellow] 5 2 3 2" xfId="2958" xr:uid="{00000000-0005-0000-0000-0000AD160000}"/>
    <cellStyle name="Input [yellow] 5 2 3 2 2" xfId="7577" xr:uid="{00000000-0005-0000-0000-0000AE160000}"/>
    <cellStyle name="Input [yellow] 5 2 4" xfId="1726" xr:uid="{00000000-0005-0000-0000-0000AF160000}"/>
    <cellStyle name="Input [yellow] 5 2 4 2" xfId="3007" xr:uid="{00000000-0005-0000-0000-0000B0160000}"/>
    <cellStyle name="Input [yellow] 5 2 4 2 2" xfId="6112" xr:uid="{00000000-0005-0000-0000-0000B1160000}"/>
    <cellStyle name="Input [yellow] 5 2 4 2 2 2" xfId="13889" xr:uid="{00000000-0005-0000-0000-0000B2160000}"/>
    <cellStyle name="Input [yellow] 5 2 4 3" xfId="4622" xr:uid="{00000000-0005-0000-0000-0000B3160000}"/>
    <cellStyle name="Input [yellow] 5 2 4 3 2" xfId="6885" xr:uid="{00000000-0005-0000-0000-0000B4160000}"/>
    <cellStyle name="Input [yellow] 5 2 4 3 2 2" xfId="12456" xr:uid="{00000000-0005-0000-0000-0000B5160000}"/>
    <cellStyle name="Input [yellow] 5 2 4 3 2 3" xfId="13453" xr:uid="{00000000-0005-0000-0000-0000B6160000}"/>
    <cellStyle name="Input [yellow] 5 2 4 3 2 4" xfId="14596" xr:uid="{00000000-0005-0000-0000-0000B7160000}"/>
    <cellStyle name="Input [yellow] 5 2 4 3 2 5" xfId="15414" xr:uid="{00000000-0005-0000-0000-0000B8160000}"/>
    <cellStyle name="Input [yellow] 5 2 4 3 3" xfId="10584" xr:uid="{00000000-0005-0000-0000-0000B9160000}"/>
    <cellStyle name="Input [yellow] 5 2 4 3 4" xfId="8303" xr:uid="{00000000-0005-0000-0000-0000BA160000}"/>
    <cellStyle name="Input [yellow] 5 2 4 3 5" xfId="14846" xr:uid="{00000000-0005-0000-0000-0000BB160000}"/>
    <cellStyle name="Input [yellow] 5 2 4 4" xfId="5121" xr:uid="{00000000-0005-0000-0000-0000BC160000}"/>
    <cellStyle name="Input [yellow] 5 2 4 4 2" xfId="11032" xr:uid="{00000000-0005-0000-0000-0000BD160000}"/>
    <cellStyle name="Input [yellow] 5 2 4 4 3" xfId="8768" xr:uid="{00000000-0005-0000-0000-0000BE160000}"/>
    <cellStyle name="Input [yellow] 5 2 4 4 4" xfId="13324" xr:uid="{00000000-0005-0000-0000-0000BF160000}"/>
    <cellStyle name="Input [yellow] 5 2 4 4 5" xfId="15146" xr:uid="{00000000-0005-0000-0000-0000C0160000}"/>
    <cellStyle name="Input [yellow] 5 2 4 5" xfId="8348" xr:uid="{00000000-0005-0000-0000-0000C1160000}"/>
    <cellStyle name="Input [yellow] 5 2 4 6" xfId="11634" xr:uid="{00000000-0005-0000-0000-0000C2160000}"/>
    <cellStyle name="Input [yellow] 5 2 4 7" xfId="11714" xr:uid="{00000000-0005-0000-0000-0000C3160000}"/>
    <cellStyle name="Input [yellow] 5 2 5" xfId="1753" xr:uid="{00000000-0005-0000-0000-0000C4160000}"/>
    <cellStyle name="Input [yellow] 5 2 5 2" xfId="3034" xr:uid="{00000000-0005-0000-0000-0000C5160000}"/>
    <cellStyle name="Input [yellow] 5 2 5 2 2" xfId="6139" xr:uid="{00000000-0005-0000-0000-0000C6160000}"/>
    <cellStyle name="Input [yellow] 5 2 5 2 2 2" xfId="13913" xr:uid="{00000000-0005-0000-0000-0000C7160000}"/>
    <cellStyle name="Input [yellow] 5 2 5 3" xfId="4605" xr:uid="{00000000-0005-0000-0000-0000C8160000}"/>
    <cellStyle name="Input [yellow] 5 2 5 3 2" xfId="6877" xr:uid="{00000000-0005-0000-0000-0000C9160000}"/>
    <cellStyle name="Input [yellow] 5 2 5 3 2 2" xfId="12448" xr:uid="{00000000-0005-0000-0000-0000CA160000}"/>
    <cellStyle name="Input [yellow] 5 2 5 3 2 3" xfId="13445" xr:uid="{00000000-0005-0000-0000-0000CB160000}"/>
    <cellStyle name="Input [yellow] 5 2 5 3 2 4" xfId="14588" xr:uid="{00000000-0005-0000-0000-0000CC160000}"/>
    <cellStyle name="Input [yellow] 5 2 5 3 2 5" xfId="15406" xr:uid="{00000000-0005-0000-0000-0000CD160000}"/>
    <cellStyle name="Input [yellow] 5 2 5 3 3" xfId="10570" xr:uid="{00000000-0005-0000-0000-0000CE160000}"/>
    <cellStyle name="Input [yellow] 5 2 5 3 4" xfId="9572" xr:uid="{00000000-0005-0000-0000-0000CF160000}"/>
    <cellStyle name="Input [yellow] 5 2 5 3 5" xfId="14838" xr:uid="{00000000-0005-0000-0000-0000D0160000}"/>
    <cellStyle name="Input [yellow] 5 2 5 4" xfId="5145" xr:uid="{00000000-0005-0000-0000-0000D1160000}"/>
    <cellStyle name="Input [yellow] 5 2 5 4 2" xfId="11056" xr:uid="{00000000-0005-0000-0000-0000D2160000}"/>
    <cellStyle name="Input [yellow] 5 2 5 4 3" xfId="8767" xr:uid="{00000000-0005-0000-0000-0000D3160000}"/>
    <cellStyle name="Input [yellow] 5 2 5 4 4" xfId="10169" xr:uid="{00000000-0005-0000-0000-0000D4160000}"/>
    <cellStyle name="Input [yellow] 5 2 5 4 5" xfId="15170" xr:uid="{00000000-0005-0000-0000-0000D5160000}"/>
    <cellStyle name="Input [yellow] 5 2 5 5" xfId="8375" xr:uid="{00000000-0005-0000-0000-0000D6160000}"/>
    <cellStyle name="Input [yellow] 5 2 5 6" xfId="9280" xr:uid="{00000000-0005-0000-0000-0000D7160000}"/>
    <cellStyle name="Input [yellow] 5 2 5 7" xfId="7193" xr:uid="{00000000-0005-0000-0000-0000D8160000}"/>
    <cellStyle name="Input [yellow] 5 2 6" xfId="1778" xr:uid="{00000000-0005-0000-0000-0000D9160000}"/>
    <cellStyle name="Input [yellow] 5 2 6 2" xfId="3059" xr:uid="{00000000-0005-0000-0000-0000DA160000}"/>
    <cellStyle name="Input [yellow] 5 2 6 2 2" xfId="6164" xr:uid="{00000000-0005-0000-0000-0000DB160000}"/>
    <cellStyle name="Input [yellow] 5 2 6 2 2 2" xfId="13937" xr:uid="{00000000-0005-0000-0000-0000DC160000}"/>
    <cellStyle name="Input [yellow] 5 2 6 3" xfId="4896" xr:uid="{00000000-0005-0000-0000-0000DD160000}"/>
    <cellStyle name="Input [yellow] 5 2 6 3 2" xfId="6993" xr:uid="{00000000-0005-0000-0000-0000DE160000}"/>
    <cellStyle name="Input [yellow] 5 2 6 3 2 2" xfId="12564" xr:uid="{00000000-0005-0000-0000-0000DF160000}"/>
    <cellStyle name="Input [yellow] 5 2 6 3 2 3" xfId="13561" xr:uid="{00000000-0005-0000-0000-0000E0160000}"/>
    <cellStyle name="Input [yellow] 5 2 6 3 2 4" xfId="14704" xr:uid="{00000000-0005-0000-0000-0000E1160000}"/>
    <cellStyle name="Input [yellow] 5 2 6 3 2 5" xfId="15522" xr:uid="{00000000-0005-0000-0000-0000E2160000}"/>
    <cellStyle name="Input [yellow] 5 2 6 3 3" xfId="10815" xr:uid="{00000000-0005-0000-0000-0000E3160000}"/>
    <cellStyle name="Input [yellow] 5 2 6 3 4" xfId="9106" xr:uid="{00000000-0005-0000-0000-0000E4160000}"/>
    <cellStyle name="Input [yellow] 5 2 6 3 5" xfId="14954" xr:uid="{00000000-0005-0000-0000-0000E5160000}"/>
    <cellStyle name="Input [yellow] 5 2 6 4" xfId="5169" xr:uid="{00000000-0005-0000-0000-0000E6160000}"/>
    <cellStyle name="Input [yellow] 5 2 6 4 2" xfId="11080" xr:uid="{00000000-0005-0000-0000-0000E7160000}"/>
    <cellStyle name="Input [yellow] 5 2 6 4 3" xfId="8766" xr:uid="{00000000-0005-0000-0000-0000E8160000}"/>
    <cellStyle name="Input [yellow] 5 2 6 4 4" xfId="10081" xr:uid="{00000000-0005-0000-0000-0000E9160000}"/>
    <cellStyle name="Input [yellow] 5 2 6 4 5" xfId="15194" xr:uid="{00000000-0005-0000-0000-0000EA160000}"/>
    <cellStyle name="Input [yellow] 5 2 6 5" xfId="8400" xr:uid="{00000000-0005-0000-0000-0000EB160000}"/>
    <cellStyle name="Input [yellow] 5 2 6 6" xfId="11689" xr:uid="{00000000-0005-0000-0000-0000EC160000}"/>
    <cellStyle name="Input [yellow] 5 2 6 7" xfId="12244" xr:uid="{00000000-0005-0000-0000-0000ED160000}"/>
    <cellStyle name="Input [yellow] 5 2 7" xfId="1791" xr:uid="{00000000-0005-0000-0000-0000EE160000}"/>
    <cellStyle name="Input [yellow] 5 2 7 2" xfId="3072" xr:uid="{00000000-0005-0000-0000-0000EF160000}"/>
    <cellStyle name="Input [yellow] 5 2 7 2 2" xfId="6177" xr:uid="{00000000-0005-0000-0000-0000F0160000}"/>
    <cellStyle name="Input [yellow] 5 2 7 2 2 2" xfId="13949" xr:uid="{00000000-0005-0000-0000-0000F1160000}"/>
    <cellStyle name="Input [yellow] 5 2 7 3" xfId="4138" xr:uid="{00000000-0005-0000-0000-0000F2160000}"/>
    <cellStyle name="Input [yellow] 5 2 7 3 2" xfId="6544" xr:uid="{00000000-0005-0000-0000-0000F3160000}"/>
    <cellStyle name="Input [yellow] 5 2 7 3 2 2" xfId="12178" xr:uid="{00000000-0005-0000-0000-0000F4160000}"/>
    <cellStyle name="Input [yellow] 5 2 7 3 2 3" xfId="13214" xr:uid="{00000000-0005-0000-0000-0000F5160000}"/>
    <cellStyle name="Input [yellow] 5 2 7 3 2 4" xfId="14292" xr:uid="{00000000-0005-0000-0000-0000F6160000}"/>
    <cellStyle name="Input [yellow] 5 2 7 3 2 5" xfId="15366" xr:uid="{00000000-0005-0000-0000-0000F7160000}"/>
    <cellStyle name="Input [yellow] 5 2 7 3 3" xfId="10210" xr:uid="{00000000-0005-0000-0000-0000F8160000}"/>
    <cellStyle name="Input [yellow] 5 2 7 3 4" xfId="11747" xr:uid="{00000000-0005-0000-0000-0000F9160000}"/>
    <cellStyle name="Input [yellow] 5 2 7 3 5" xfId="14798" xr:uid="{00000000-0005-0000-0000-0000FA160000}"/>
    <cellStyle name="Input [yellow] 5 2 7 4" xfId="5181" xr:uid="{00000000-0005-0000-0000-0000FB160000}"/>
    <cellStyle name="Input [yellow] 5 2 7 4 2" xfId="11092" xr:uid="{00000000-0005-0000-0000-0000FC160000}"/>
    <cellStyle name="Input [yellow] 5 2 7 4 3" xfId="7623" xr:uid="{00000000-0005-0000-0000-0000FD160000}"/>
    <cellStyle name="Input [yellow] 5 2 7 4 4" xfId="9213" xr:uid="{00000000-0005-0000-0000-0000FE160000}"/>
    <cellStyle name="Input [yellow] 5 2 7 4 5" xfId="15206" xr:uid="{00000000-0005-0000-0000-0000FF160000}"/>
    <cellStyle name="Input [yellow] 5 2 7 5" xfId="8412" xr:uid="{00000000-0005-0000-0000-000000170000}"/>
    <cellStyle name="Input [yellow] 5 2 7 6" xfId="7196" xr:uid="{00000000-0005-0000-0000-000001170000}"/>
    <cellStyle name="Input [yellow] 5 2 7 7" xfId="7036" xr:uid="{00000000-0005-0000-0000-000002170000}"/>
    <cellStyle name="Input [yellow] 5 2 8" xfId="1809" xr:uid="{00000000-0005-0000-0000-000003170000}"/>
    <cellStyle name="Input [yellow] 5 2 8 2" xfId="3090" xr:uid="{00000000-0005-0000-0000-000004170000}"/>
    <cellStyle name="Input [yellow] 5 2 8 2 2" xfId="6195" xr:uid="{00000000-0005-0000-0000-000005170000}"/>
    <cellStyle name="Input [yellow] 5 2 8 2 2 2" xfId="13966" xr:uid="{00000000-0005-0000-0000-000006170000}"/>
    <cellStyle name="Input [yellow] 5 2 8 3" xfId="4713" xr:uid="{00000000-0005-0000-0000-000007170000}"/>
    <cellStyle name="Input [yellow] 5 2 8 3 2" xfId="6912" xr:uid="{00000000-0005-0000-0000-000008170000}"/>
    <cellStyle name="Input [yellow] 5 2 8 3 2 2" xfId="12483" xr:uid="{00000000-0005-0000-0000-000009170000}"/>
    <cellStyle name="Input [yellow] 5 2 8 3 2 3" xfId="13480" xr:uid="{00000000-0005-0000-0000-00000A170000}"/>
    <cellStyle name="Input [yellow] 5 2 8 3 2 4" xfId="14623" xr:uid="{00000000-0005-0000-0000-00000B170000}"/>
    <cellStyle name="Input [yellow] 5 2 8 3 2 5" xfId="15441" xr:uid="{00000000-0005-0000-0000-00000C170000}"/>
    <cellStyle name="Input [yellow] 5 2 8 3 3" xfId="10657" xr:uid="{00000000-0005-0000-0000-00000D170000}"/>
    <cellStyle name="Input [yellow] 5 2 8 3 4" xfId="8724" xr:uid="{00000000-0005-0000-0000-00000E170000}"/>
    <cellStyle name="Input [yellow] 5 2 8 3 5" xfId="14873" xr:uid="{00000000-0005-0000-0000-00000F170000}"/>
    <cellStyle name="Input [yellow] 5 2 8 4" xfId="5198" xr:uid="{00000000-0005-0000-0000-000010170000}"/>
    <cellStyle name="Input [yellow] 5 2 8 4 2" xfId="11109" xr:uid="{00000000-0005-0000-0000-000011170000}"/>
    <cellStyle name="Input [yellow] 5 2 8 4 3" xfId="7112" xr:uid="{00000000-0005-0000-0000-000012170000}"/>
    <cellStyle name="Input [yellow] 5 2 8 4 4" xfId="8734" xr:uid="{00000000-0005-0000-0000-000013170000}"/>
    <cellStyle name="Input [yellow] 5 2 8 4 5" xfId="15223" xr:uid="{00000000-0005-0000-0000-000014170000}"/>
    <cellStyle name="Input [yellow] 5 2 8 5" xfId="8430" xr:uid="{00000000-0005-0000-0000-000015170000}"/>
    <cellStyle name="Input [yellow] 5 2 8 6" xfId="10632" xr:uid="{00000000-0005-0000-0000-000016170000}"/>
    <cellStyle name="Input [yellow] 5 2 8 7" xfId="11624" xr:uid="{00000000-0005-0000-0000-000017170000}"/>
    <cellStyle name="Input [yellow] 5 2 9" xfId="3412" xr:uid="{00000000-0005-0000-0000-000018170000}"/>
    <cellStyle name="Input [yellow] 5 2 9 2" xfId="4436" xr:uid="{00000000-0005-0000-0000-000019170000}"/>
    <cellStyle name="Input [yellow] 5 2 9 2 2" xfId="6814" xr:uid="{00000000-0005-0000-0000-00001A170000}"/>
    <cellStyle name="Input [yellow] 5 2 9 2 2 2" xfId="14542" xr:uid="{00000000-0005-0000-0000-00001B170000}"/>
    <cellStyle name="Input [yellow] 5 2 9 3" xfId="4748" xr:uid="{00000000-0005-0000-0000-00001C170000}"/>
    <cellStyle name="Input [yellow] 5 2 9 3 2" xfId="6934" xr:uid="{00000000-0005-0000-0000-00001D170000}"/>
    <cellStyle name="Input [yellow] 5 2 9 3 2 2" xfId="12505" xr:uid="{00000000-0005-0000-0000-00001E170000}"/>
    <cellStyle name="Input [yellow] 5 2 9 3 2 3" xfId="13502" xr:uid="{00000000-0005-0000-0000-00001F170000}"/>
    <cellStyle name="Input [yellow] 5 2 9 3 2 4" xfId="14645" xr:uid="{00000000-0005-0000-0000-000020170000}"/>
    <cellStyle name="Input [yellow] 5 2 9 3 2 5" xfId="15463" xr:uid="{00000000-0005-0000-0000-000021170000}"/>
    <cellStyle name="Input [yellow] 5 2 9 3 3" xfId="10685" xr:uid="{00000000-0005-0000-0000-000022170000}"/>
    <cellStyle name="Input [yellow] 5 2 9 3 4" xfId="10283" xr:uid="{00000000-0005-0000-0000-000023170000}"/>
    <cellStyle name="Input [yellow] 5 2 9 3 5" xfId="14895" xr:uid="{00000000-0005-0000-0000-000024170000}"/>
    <cellStyle name="Input [yellow] 5 2 9 4" xfId="6229" xr:uid="{00000000-0005-0000-0000-000025170000}"/>
    <cellStyle name="Input [yellow] 5 2 9 4 2" xfId="13998" xr:uid="{00000000-0005-0000-0000-000026170000}"/>
    <cellStyle name="Input [yellow] 5 3" xfId="3278" xr:uid="{00000000-0005-0000-0000-000027170000}"/>
    <cellStyle name="Input [yellow] 5 3 2" xfId="7583" xr:uid="{00000000-0005-0000-0000-000028170000}"/>
    <cellStyle name="Input [yellow] 5 4" xfId="2278" xr:uid="{00000000-0005-0000-0000-000029170000}"/>
    <cellStyle name="Input [yellow] 5 4 2" xfId="9661" xr:uid="{00000000-0005-0000-0000-00002A170000}"/>
    <cellStyle name="Input [yellow] 5 5" xfId="8248" xr:uid="{00000000-0005-0000-0000-00002B170000}"/>
    <cellStyle name="Input [yellow] 6" xfId="874" xr:uid="{00000000-0005-0000-0000-00002C170000}"/>
    <cellStyle name="Input [yellow] 6 2" xfId="1231" xr:uid="{00000000-0005-0000-0000-00002D170000}"/>
    <cellStyle name="Input [yellow] 6 2 10" xfId="2524" xr:uid="{00000000-0005-0000-0000-00002E170000}"/>
    <cellStyle name="Input [yellow] 6 2 10 2" xfId="5667" xr:uid="{00000000-0005-0000-0000-00002F170000}"/>
    <cellStyle name="Input [yellow] 6 2 10 2 2" xfId="12277" xr:uid="{00000000-0005-0000-0000-000030170000}"/>
    <cellStyle name="Input [yellow] 6 2 11" xfId="4082" xr:uid="{00000000-0005-0000-0000-000031170000}"/>
    <cellStyle name="Input [yellow] 6 2 11 2" xfId="6529" xr:uid="{00000000-0005-0000-0000-000032170000}"/>
    <cellStyle name="Input [yellow] 6 2 11 2 2" xfId="12163" xr:uid="{00000000-0005-0000-0000-000033170000}"/>
    <cellStyle name="Input [yellow] 6 2 11 2 3" xfId="13199" xr:uid="{00000000-0005-0000-0000-000034170000}"/>
    <cellStyle name="Input [yellow] 6 2 11 2 4" xfId="14277" xr:uid="{00000000-0005-0000-0000-000035170000}"/>
    <cellStyle name="Input [yellow] 6 2 11 2 5" xfId="15351" xr:uid="{00000000-0005-0000-0000-000036170000}"/>
    <cellStyle name="Input [yellow] 6 2 11 3" xfId="10165" xr:uid="{00000000-0005-0000-0000-000037170000}"/>
    <cellStyle name="Input [yellow] 6 2 11 4" xfId="13394" xr:uid="{00000000-0005-0000-0000-000038170000}"/>
    <cellStyle name="Input [yellow] 6 2 11 5" xfId="14783" xr:uid="{00000000-0005-0000-0000-000039170000}"/>
    <cellStyle name="Input [yellow] 6 2 12" xfId="4966" xr:uid="{00000000-0005-0000-0000-00003A170000}"/>
    <cellStyle name="Input [yellow] 6 2 12 2" xfId="10877" xr:uid="{00000000-0005-0000-0000-00003B170000}"/>
    <cellStyle name="Input [yellow] 6 2 12 3" xfId="11721" xr:uid="{00000000-0005-0000-0000-00003C170000}"/>
    <cellStyle name="Input [yellow] 6 2 12 4" xfId="13327" xr:uid="{00000000-0005-0000-0000-00003D170000}"/>
    <cellStyle name="Input [yellow] 6 2 12 5" xfId="14994" xr:uid="{00000000-0005-0000-0000-00003E170000}"/>
    <cellStyle name="Input [yellow] 6 2 13" xfId="7932" xr:uid="{00000000-0005-0000-0000-00003F170000}"/>
    <cellStyle name="Input [yellow] 6 2 14" xfId="8310" xr:uid="{00000000-0005-0000-0000-000040170000}"/>
    <cellStyle name="Input [yellow] 6 2 15" xfId="7321" xr:uid="{00000000-0005-0000-0000-000041170000}"/>
    <cellStyle name="Input [yellow] 6 2 16" xfId="10738" xr:uid="{00000000-0005-0000-0000-000042170000}"/>
    <cellStyle name="Input [yellow] 6 2 2" xfId="1624" xr:uid="{00000000-0005-0000-0000-000043170000}"/>
    <cellStyle name="Input [yellow] 6 2 2 2" xfId="2905" xr:uid="{00000000-0005-0000-0000-000044170000}"/>
    <cellStyle name="Input [yellow] 6 2 2 2 2" xfId="6028" xr:uid="{00000000-0005-0000-0000-000045170000}"/>
    <cellStyle name="Input [yellow] 6 2 2 2 2 2" xfId="13824" xr:uid="{00000000-0005-0000-0000-000046170000}"/>
    <cellStyle name="Input [yellow] 6 2 2 3" xfId="4777" xr:uid="{00000000-0005-0000-0000-000047170000}"/>
    <cellStyle name="Input [yellow] 6 2 2 3 2" xfId="6953" xr:uid="{00000000-0005-0000-0000-000048170000}"/>
    <cellStyle name="Input [yellow] 6 2 2 3 2 2" xfId="12524" xr:uid="{00000000-0005-0000-0000-000049170000}"/>
    <cellStyle name="Input [yellow] 6 2 2 3 2 3" xfId="13521" xr:uid="{00000000-0005-0000-0000-00004A170000}"/>
    <cellStyle name="Input [yellow] 6 2 2 3 2 4" xfId="14664" xr:uid="{00000000-0005-0000-0000-00004B170000}"/>
    <cellStyle name="Input [yellow] 6 2 2 3 2 5" xfId="15482" xr:uid="{00000000-0005-0000-0000-00004C170000}"/>
    <cellStyle name="Input [yellow] 6 2 2 3 3" xfId="10712" xr:uid="{00000000-0005-0000-0000-00004D170000}"/>
    <cellStyle name="Input [yellow] 6 2 2 3 4" xfId="11132" xr:uid="{00000000-0005-0000-0000-00004E170000}"/>
    <cellStyle name="Input [yellow] 6 2 2 3 5" xfId="14914" xr:uid="{00000000-0005-0000-0000-00004F170000}"/>
    <cellStyle name="Input [yellow] 6 2 2 4" xfId="5095" xr:uid="{00000000-0005-0000-0000-000050170000}"/>
    <cellStyle name="Input [yellow] 6 2 2 4 2" xfId="11006" xr:uid="{00000000-0005-0000-0000-000051170000}"/>
    <cellStyle name="Input [yellow] 6 2 2 4 3" xfId="7911" xr:uid="{00000000-0005-0000-0000-000052170000}"/>
    <cellStyle name="Input [yellow] 6 2 2 4 4" xfId="12775" xr:uid="{00000000-0005-0000-0000-000053170000}"/>
    <cellStyle name="Input [yellow] 6 2 2 4 5" xfId="15120" xr:uid="{00000000-0005-0000-0000-000054170000}"/>
    <cellStyle name="Input [yellow] 6 2 2 5" xfId="8261" xr:uid="{00000000-0005-0000-0000-000055170000}"/>
    <cellStyle name="Input [yellow] 6 2 2 6" xfId="9133" xr:uid="{00000000-0005-0000-0000-000056170000}"/>
    <cellStyle name="Input [yellow] 6 2 3" xfId="1678" xr:uid="{00000000-0005-0000-0000-000057170000}"/>
    <cellStyle name="Input [yellow] 6 2 3 2" xfId="2959" xr:uid="{00000000-0005-0000-0000-000058170000}"/>
    <cellStyle name="Input [yellow] 6 2 3 2 2" xfId="11242" xr:uid="{00000000-0005-0000-0000-000059170000}"/>
    <cellStyle name="Input [yellow] 6 2 4" xfId="1727" xr:uid="{00000000-0005-0000-0000-00005A170000}"/>
    <cellStyle name="Input [yellow] 6 2 4 2" xfId="3008" xr:uid="{00000000-0005-0000-0000-00005B170000}"/>
    <cellStyle name="Input [yellow] 6 2 4 2 2" xfId="6113" xr:uid="{00000000-0005-0000-0000-00005C170000}"/>
    <cellStyle name="Input [yellow] 6 2 4 2 2 2" xfId="13890" xr:uid="{00000000-0005-0000-0000-00005D170000}"/>
    <cellStyle name="Input [yellow] 6 2 4 3" xfId="4592" xr:uid="{00000000-0005-0000-0000-00005E170000}"/>
    <cellStyle name="Input [yellow] 6 2 4 3 2" xfId="6868" xr:uid="{00000000-0005-0000-0000-00005F170000}"/>
    <cellStyle name="Input [yellow] 6 2 4 3 2 2" xfId="12439" xr:uid="{00000000-0005-0000-0000-000060170000}"/>
    <cellStyle name="Input [yellow] 6 2 4 3 2 3" xfId="13436" xr:uid="{00000000-0005-0000-0000-000061170000}"/>
    <cellStyle name="Input [yellow] 6 2 4 3 2 4" xfId="14579" xr:uid="{00000000-0005-0000-0000-000062170000}"/>
    <cellStyle name="Input [yellow] 6 2 4 3 2 5" xfId="15397" xr:uid="{00000000-0005-0000-0000-000063170000}"/>
    <cellStyle name="Input [yellow] 6 2 4 3 3" xfId="10557" xr:uid="{00000000-0005-0000-0000-000064170000}"/>
    <cellStyle name="Input [yellow] 6 2 4 3 4" xfId="12862" xr:uid="{00000000-0005-0000-0000-000065170000}"/>
    <cellStyle name="Input [yellow] 6 2 4 3 5" xfId="14829" xr:uid="{00000000-0005-0000-0000-000066170000}"/>
    <cellStyle name="Input [yellow] 6 2 4 4" xfId="5122" xr:uid="{00000000-0005-0000-0000-000067170000}"/>
    <cellStyle name="Input [yellow] 6 2 4 4 2" xfId="11033" xr:uid="{00000000-0005-0000-0000-000068170000}"/>
    <cellStyle name="Input [yellow] 6 2 4 4 3" xfId="11891" xr:uid="{00000000-0005-0000-0000-000069170000}"/>
    <cellStyle name="Input [yellow] 6 2 4 4 4" xfId="9288" xr:uid="{00000000-0005-0000-0000-00006A170000}"/>
    <cellStyle name="Input [yellow] 6 2 4 4 5" xfId="15147" xr:uid="{00000000-0005-0000-0000-00006B170000}"/>
    <cellStyle name="Input [yellow] 6 2 4 5" xfId="8349" xr:uid="{00000000-0005-0000-0000-00006C170000}"/>
    <cellStyle name="Input [yellow] 6 2 4 6" xfId="12224" xr:uid="{00000000-0005-0000-0000-00006D170000}"/>
    <cellStyle name="Input [yellow] 6 2 4 7" xfId="12685" xr:uid="{00000000-0005-0000-0000-00006E170000}"/>
    <cellStyle name="Input [yellow] 6 2 5" xfId="1754" xr:uid="{00000000-0005-0000-0000-00006F170000}"/>
    <cellStyle name="Input [yellow] 6 2 5 2" xfId="3035" xr:uid="{00000000-0005-0000-0000-000070170000}"/>
    <cellStyle name="Input [yellow] 6 2 5 2 2" xfId="6140" xr:uid="{00000000-0005-0000-0000-000071170000}"/>
    <cellStyle name="Input [yellow] 6 2 5 2 2 2" xfId="13914" xr:uid="{00000000-0005-0000-0000-000072170000}"/>
    <cellStyle name="Input [yellow] 6 2 5 3" xfId="4874" xr:uid="{00000000-0005-0000-0000-000073170000}"/>
    <cellStyle name="Input [yellow] 6 2 5 3 2" xfId="6981" xr:uid="{00000000-0005-0000-0000-000074170000}"/>
    <cellStyle name="Input [yellow] 6 2 5 3 2 2" xfId="12552" xr:uid="{00000000-0005-0000-0000-000075170000}"/>
    <cellStyle name="Input [yellow] 6 2 5 3 2 3" xfId="13549" xr:uid="{00000000-0005-0000-0000-000076170000}"/>
    <cellStyle name="Input [yellow] 6 2 5 3 2 4" xfId="14692" xr:uid="{00000000-0005-0000-0000-000077170000}"/>
    <cellStyle name="Input [yellow] 6 2 5 3 2 5" xfId="15510" xr:uid="{00000000-0005-0000-0000-000078170000}"/>
    <cellStyle name="Input [yellow] 6 2 5 3 3" xfId="10795" xr:uid="{00000000-0005-0000-0000-000079170000}"/>
    <cellStyle name="Input [yellow] 6 2 5 3 4" xfId="8821" xr:uid="{00000000-0005-0000-0000-00007A170000}"/>
    <cellStyle name="Input [yellow] 6 2 5 3 5" xfId="14942" xr:uid="{00000000-0005-0000-0000-00007B170000}"/>
    <cellStyle name="Input [yellow] 6 2 5 4" xfId="5146" xr:uid="{00000000-0005-0000-0000-00007C170000}"/>
    <cellStyle name="Input [yellow] 6 2 5 4 2" xfId="11057" xr:uid="{00000000-0005-0000-0000-00007D170000}"/>
    <cellStyle name="Input [yellow] 6 2 5 4 3" xfId="11890" xr:uid="{00000000-0005-0000-0000-00007E170000}"/>
    <cellStyle name="Input [yellow] 6 2 5 4 4" xfId="11828" xr:uid="{00000000-0005-0000-0000-00007F170000}"/>
    <cellStyle name="Input [yellow] 6 2 5 4 5" xfId="15171" xr:uid="{00000000-0005-0000-0000-000080170000}"/>
    <cellStyle name="Input [yellow] 6 2 5 5" xfId="8376" xr:uid="{00000000-0005-0000-0000-000081170000}"/>
    <cellStyle name="Input [yellow] 6 2 5 6" xfId="11772" xr:uid="{00000000-0005-0000-0000-000082170000}"/>
    <cellStyle name="Input [yellow] 6 2 5 7" xfId="11591" xr:uid="{00000000-0005-0000-0000-000083170000}"/>
    <cellStyle name="Input [yellow] 6 2 6" xfId="1779" xr:uid="{00000000-0005-0000-0000-000084170000}"/>
    <cellStyle name="Input [yellow] 6 2 6 2" xfId="3060" xr:uid="{00000000-0005-0000-0000-000085170000}"/>
    <cellStyle name="Input [yellow] 6 2 6 2 2" xfId="6165" xr:uid="{00000000-0005-0000-0000-000086170000}"/>
    <cellStyle name="Input [yellow] 6 2 6 2 2 2" xfId="13938" xr:uid="{00000000-0005-0000-0000-000087170000}"/>
    <cellStyle name="Input [yellow] 6 2 6 3" xfId="4560" xr:uid="{00000000-0005-0000-0000-000088170000}"/>
    <cellStyle name="Input [yellow] 6 2 6 3 2" xfId="6850" xr:uid="{00000000-0005-0000-0000-000089170000}"/>
    <cellStyle name="Input [yellow] 6 2 6 3 2 2" xfId="12421" xr:uid="{00000000-0005-0000-0000-00008A170000}"/>
    <cellStyle name="Input [yellow] 6 2 6 3 2 3" xfId="13418" xr:uid="{00000000-0005-0000-0000-00008B170000}"/>
    <cellStyle name="Input [yellow] 6 2 6 3 2 4" xfId="14561" xr:uid="{00000000-0005-0000-0000-00008C170000}"/>
    <cellStyle name="Input [yellow] 6 2 6 3 2 5" xfId="15379" xr:uid="{00000000-0005-0000-0000-00008D170000}"/>
    <cellStyle name="Input [yellow] 6 2 6 3 3" xfId="10529" xr:uid="{00000000-0005-0000-0000-00008E170000}"/>
    <cellStyle name="Input [yellow] 6 2 6 3 4" xfId="12230" xr:uid="{00000000-0005-0000-0000-00008F170000}"/>
    <cellStyle name="Input [yellow] 6 2 6 3 5" xfId="14811" xr:uid="{00000000-0005-0000-0000-000090170000}"/>
    <cellStyle name="Input [yellow] 6 2 6 4" xfId="5170" xr:uid="{00000000-0005-0000-0000-000091170000}"/>
    <cellStyle name="Input [yellow] 6 2 6 4 2" xfId="11081" xr:uid="{00000000-0005-0000-0000-000092170000}"/>
    <cellStyle name="Input [yellow] 6 2 6 4 3" xfId="11889" xr:uid="{00000000-0005-0000-0000-000093170000}"/>
    <cellStyle name="Input [yellow] 6 2 6 4 4" xfId="9188" xr:uid="{00000000-0005-0000-0000-000094170000}"/>
    <cellStyle name="Input [yellow] 6 2 6 4 5" xfId="15195" xr:uid="{00000000-0005-0000-0000-000095170000}"/>
    <cellStyle name="Input [yellow] 6 2 6 5" xfId="8401" xr:uid="{00000000-0005-0000-0000-000096170000}"/>
    <cellStyle name="Input [yellow] 6 2 6 6" xfId="10034" xr:uid="{00000000-0005-0000-0000-000097170000}"/>
    <cellStyle name="Input [yellow] 6 2 6 7" xfId="11342" xr:uid="{00000000-0005-0000-0000-000098170000}"/>
    <cellStyle name="Input [yellow] 6 2 7" xfId="1792" xr:uid="{00000000-0005-0000-0000-000099170000}"/>
    <cellStyle name="Input [yellow] 6 2 7 2" xfId="3073" xr:uid="{00000000-0005-0000-0000-00009A170000}"/>
    <cellStyle name="Input [yellow] 6 2 7 2 2" xfId="6178" xr:uid="{00000000-0005-0000-0000-00009B170000}"/>
    <cellStyle name="Input [yellow] 6 2 7 2 2 2" xfId="13950" xr:uid="{00000000-0005-0000-0000-00009C170000}"/>
    <cellStyle name="Input [yellow] 6 2 7 3" xfId="4826" xr:uid="{00000000-0005-0000-0000-00009D170000}"/>
    <cellStyle name="Input [yellow] 6 2 7 3 2" xfId="6968" xr:uid="{00000000-0005-0000-0000-00009E170000}"/>
    <cellStyle name="Input [yellow] 6 2 7 3 2 2" xfId="12539" xr:uid="{00000000-0005-0000-0000-00009F170000}"/>
    <cellStyle name="Input [yellow] 6 2 7 3 2 3" xfId="13536" xr:uid="{00000000-0005-0000-0000-0000A0170000}"/>
    <cellStyle name="Input [yellow] 6 2 7 3 2 4" xfId="14679" xr:uid="{00000000-0005-0000-0000-0000A1170000}"/>
    <cellStyle name="Input [yellow] 6 2 7 3 2 5" xfId="15497" xr:uid="{00000000-0005-0000-0000-0000A2170000}"/>
    <cellStyle name="Input [yellow] 6 2 7 3 3" xfId="10755" xr:uid="{00000000-0005-0000-0000-0000A3170000}"/>
    <cellStyle name="Input [yellow] 6 2 7 3 4" xfId="12933" xr:uid="{00000000-0005-0000-0000-0000A4170000}"/>
    <cellStyle name="Input [yellow] 6 2 7 3 5" xfId="14929" xr:uid="{00000000-0005-0000-0000-0000A5170000}"/>
    <cellStyle name="Input [yellow] 6 2 7 4" xfId="5182" xr:uid="{00000000-0005-0000-0000-0000A6170000}"/>
    <cellStyle name="Input [yellow] 6 2 7 4 2" xfId="11093" xr:uid="{00000000-0005-0000-0000-0000A7170000}"/>
    <cellStyle name="Input [yellow] 6 2 7 4 3" xfId="7622" xr:uid="{00000000-0005-0000-0000-0000A8170000}"/>
    <cellStyle name="Input [yellow] 6 2 7 4 4" xfId="7227" xr:uid="{00000000-0005-0000-0000-0000A9170000}"/>
    <cellStyle name="Input [yellow] 6 2 7 4 5" xfId="15207" xr:uid="{00000000-0005-0000-0000-0000AA170000}"/>
    <cellStyle name="Input [yellow] 6 2 7 5" xfId="8413" xr:uid="{00000000-0005-0000-0000-0000AB170000}"/>
    <cellStyle name="Input [yellow] 6 2 7 6" xfId="10200" xr:uid="{00000000-0005-0000-0000-0000AC170000}"/>
    <cellStyle name="Input [yellow] 6 2 7 7" xfId="9954" xr:uid="{00000000-0005-0000-0000-0000AD170000}"/>
    <cellStyle name="Input [yellow] 6 2 8" xfId="1810" xr:uid="{00000000-0005-0000-0000-0000AE170000}"/>
    <cellStyle name="Input [yellow] 6 2 8 2" xfId="3091" xr:uid="{00000000-0005-0000-0000-0000AF170000}"/>
    <cellStyle name="Input [yellow] 6 2 8 2 2" xfId="6196" xr:uid="{00000000-0005-0000-0000-0000B0170000}"/>
    <cellStyle name="Input [yellow] 6 2 8 2 2 2" xfId="13967" xr:uid="{00000000-0005-0000-0000-0000B1170000}"/>
    <cellStyle name="Input [yellow] 6 2 8 3" xfId="4615" xr:uid="{00000000-0005-0000-0000-0000B2170000}"/>
    <cellStyle name="Input [yellow] 6 2 8 3 2" xfId="6884" xr:uid="{00000000-0005-0000-0000-0000B3170000}"/>
    <cellStyle name="Input [yellow] 6 2 8 3 2 2" xfId="12455" xr:uid="{00000000-0005-0000-0000-0000B4170000}"/>
    <cellStyle name="Input [yellow] 6 2 8 3 2 3" xfId="13452" xr:uid="{00000000-0005-0000-0000-0000B5170000}"/>
    <cellStyle name="Input [yellow] 6 2 8 3 2 4" xfId="14595" xr:uid="{00000000-0005-0000-0000-0000B6170000}"/>
    <cellStyle name="Input [yellow] 6 2 8 3 2 5" xfId="15413" xr:uid="{00000000-0005-0000-0000-0000B7170000}"/>
    <cellStyle name="Input [yellow] 6 2 8 3 3" xfId="10579" xr:uid="{00000000-0005-0000-0000-0000B8170000}"/>
    <cellStyle name="Input [yellow] 6 2 8 3 4" xfId="12957" xr:uid="{00000000-0005-0000-0000-0000B9170000}"/>
    <cellStyle name="Input [yellow] 6 2 8 3 5" xfId="14845" xr:uid="{00000000-0005-0000-0000-0000BA170000}"/>
    <cellStyle name="Input [yellow] 6 2 8 4" xfId="5199" xr:uid="{00000000-0005-0000-0000-0000BB170000}"/>
    <cellStyle name="Input [yellow] 6 2 8 4 2" xfId="11110" xr:uid="{00000000-0005-0000-0000-0000BC170000}"/>
    <cellStyle name="Input [yellow] 6 2 8 4 3" xfId="7111" xr:uid="{00000000-0005-0000-0000-0000BD170000}"/>
    <cellStyle name="Input [yellow] 6 2 8 4 4" xfId="10580" xr:uid="{00000000-0005-0000-0000-0000BE170000}"/>
    <cellStyle name="Input [yellow] 6 2 8 4 5" xfId="15224" xr:uid="{00000000-0005-0000-0000-0000BF170000}"/>
    <cellStyle name="Input [yellow] 6 2 8 5" xfId="8431" xr:uid="{00000000-0005-0000-0000-0000C0170000}"/>
    <cellStyle name="Input [yellow] 6 2 8 6" xfId="10305" xr:uid="{00000000-0005-0000-0000-0000C1170000}"/>
    <cellStyle name="Input [yellow] 6 2 8 7" xfId="11265" xr:uid="{00000000-0005-0000-0000-0000C2170000}"/>
    <cellStyle name="Input [yellow] 6 2 9" xfId="3413" xr:uid="{00000000-0005-0000-0000-0000C3170000}"/>
    <cellStyle name="Input [yellow] 6 2 9 2" xfId="4437" xr:uid="{00000000-0005-0000-0000-0000C4170000}"/>
    <cellStyle name="Input [yellow] 6 2 9 2 2" xfId="6815" xr:uid="{00000000-0005-0000-0000-0000C5170000}"/>
    <cellStyle name="Input [yellow] 6 2 9 2 2 2" xfId="14543" xr:uid="{00000000-0005-0000-0000-0000C6170000}"/>
    <cellStyle name="Input [yellow] 6 2 9 3" xfId="4731" xr:uid="{00000000-0005-0000-0000-0000C7170000}"/>
    <cellStyle name="Input [yellow] 6 2 9 3 2" xfId="6922" xr:uid="{00000000-0005-0000-0000-0000C8170000}"/>
    <cellStyle name="Input [yellow] 6 2 9 3 2 2" xfId="12493" xr:uid="{00000000-0005-0000-0000-0000C9170000}"/>
    <cellStyle name="Input [yellow] 6 2 9 3 2 3" xfId="13490" xr:uid="{00000000-0005-0000-0000-0000CA170000}"/>
    <cellStyle name="Input [yellow] 6 2 9 3 2 4" xfId="14633" xr:uid="{00000000-0005-0000-0000-0000CB170000}"/>
    <cellStyle name="Input [yellow] 6 2 9 3 2 5" xfId="15451" xr:uid="{00000000-0005-0000-0000-0000CC170000}"/>
    <cellStyle name="Input [yellow] 6 2 9 3 3" xfId="10671" xr:uid="{00000000-0005-0000-0000-0000CD170000}"/>
    <cellStyle name="Input [yellow] 6 2 9 3 4" xfId="10369" xr:uid="{00000000-0005-0000-0000-0000CE170000}"/>
    <cellStyle name="Input [yellow] 6 2 9 3 5" xfId="14883" xr:uid="{00000000-0005-0000-0000-0000CF170000}"/>
    <cellStyle name="Input [yellow] 6 2 9 4" xfId="6230" xr:uid="{00000000-0005-0000-0000-0000D0170000}"/>
    <cellStyle name="Input [yellow] 6 2 9 4 2" xfId="13999" xr:uid="{00000000-0005-0000-0000-0000D1170000}"/>
    <cellStyle name="Input [yellow] 6 3" xfId="3279" xr:uid="{00000000-0005-0000-0000-0000D2170000}"/>
    <cellStyle name="Input [yellow] 6 3 2" xfId="12251" xr:uid="{00000000-0005-0000-0000-0000D3170000}"/>
    <cellStyle name="Input [yellow] 6 4" xfId="2279" xr:uid="{00000000-0005-0000-0000-0000D4170000}"/>
    <cellStyle name="Input [yellow] 6 4 2" xfId="9284" xr:uid="{00000000-0005-0000-0000-0000D5170000}"/>
    <cellStyle name="Input [yellow] 6 5" xfId="11600" xr:uid="{00000000-0005-0000-0000-0000D6170000}"/>
    <cellStyle name="Input [yellow] 7" xfId="875" xr:uid="{00000000-0005-0000-0000-0000D7170000}"/>
    <cellStyle name="Input [yellow] 7 2" xfId="1232" xr:uid="{00000000-0005-0000-0000-0000D8170000}"/>
    <cellStyle name="Input [yellow] 7 2 10" xfId="2525" xr:uid="{00000000-0005-0000-0000-0000D9170000}"/>
    <cellStyle name="Input [yellow] 7 2 10 2" xfId="5668" xr:uid="{00000000-0005-0000-0000-0000DA170000}"/>
    <cellStyle name="Input [yellow] 7 2 10 2 2" xfId="11303" xr:uid="{00000000-0005-0000-0000-0000DB170000}"/>
    <cellStyle name="Input [yellow] 7 2 11" xfId="3836" xr:uid="{00000000-0005-0000-0000-0000DC170000}"/>
    <cellStyle name="Input [yellow] 7 2 11 2" xfId="6398" xr:uid="{00000000-0005-0000-0000-0000DD170000}"/>
    <cellStyle name="Input [yellow] 7 2 11 2 2" xfId="12046" xr:uid="{00000000-0005-0000-0000-0000DE170000}"/>
    <cellStyle name="Input [yellow] 7 2 11 2 3" xfId="13130" xr:uid="{00000000-0005-0000-0000-0000DF170000}"/>
    <cellStyle name="Input [yellow] 7 2 11 2 4" xfId="14165" xr:uid="{00000000-0005-0000-0000-0000E0170000}"/>
    <cellStyle name="Input [yellow] 7 2 11 2 5" xfId="15323" xr:uid="{00000000-0005-0000-0000-0000E1170000}"/>
    <cellStyle name="Input [yellow] 7 2 11 3" xfId="9961" xr:uid="{00000000-0005-0000-0000-0000E2170000}"/>
    <cellStyle name="Input [yellow] 7 2 11 4" xfId="7902" xr:uid="{00000000-0005-0000-0000-0000E3170000}"/>
    <cellStyle name="Input [yellow] 7 2 11 5" xfId="14755" xr:uid="{00000000-0005-0000-0000-0000E4170000}"/>
    <cellStyle name="Input [yellow] 7 2 12" xfId="4967" xr:uid="{00000000-0005-0000-0000-0000E5170000}"/>
    <cellStyle name="Input [yellow] 7 2 12 2" xfId="10878" xr:uid="{00000000-0005-0000-0000-0000E6170000}"/>
    <cellStyle name="Input [yellow] 7 2 12 3" xfId="9227" xr:uid="{00000000-0005-0000-0000-0000E7170000}"/>
    <cellStyle name="Input [yellow] 7 2 12 4" xfId="11739" xr:uid="{00000000-0005-0000-0000-0000E8170000}"/>
    <cellStyle name="Input [yellow] 7 2 12 5" xfId="14995" xr:uid="{00000000-0005-0000-0000-0000E9170000}"/>
    <cellStyle name="Input [yellow] 7 2 13" xfId="7933" xr:uid="{00000000-0005-0000-0000-0000EA170000}"/>
    <cellStyle name="Input [yellow] 7 2 14" xfId="10071" xr:uid="{00000000-0005-0000-0000-0000EB170000}"/>
    <cellStyle name="Input [yellow] 7 2 15" xfId="11801" xr:uid="{00000000-0005-0000-0000-0000EC170000}"/>
    <cellStyle name="Input [yellow] 7 2 16" xfId="14555" xr:uid="{00000000-0005-0000-0000-0000ED170000}"/>
    <cellStyle name="Input [yellow] 7 2 2" xfId="1625" xr:uid="{00000000-0005-0000-0000-0000EE170000}"/>
    <cellStyle name="Input [yellow] 7 2 2 2" xfId="2906" xr:uid="{00000000-0005-0000-0000-0000EF170000}"/>
    <cellStyle name="Input [yellow] 7 2 2 2 2" xfId="6029" xr:uid="{00000000-0005-0000-0000-0000F0170000}"/>
    <cellStyle name="Input [yellow] 7 2 2 2 2 2" xfId="13825" xr:uid="{00000000-0005-0000-0000-0000F1170000}"/>
    <cellStyle name="Input [yellow] 7 2 2 3" xfId="1855" xr:uid="{00000000-0005-0000-0000-0000F2170000}"/>
    <cellStyle name="Input [yellow] 7 2 2 3 2" xfId="5215" xr:uid="{00000000-0005-0000-0000-0000F3170000}"/>
    <cellStyle name="Input [yellow] 7 2 2 3 2 2" xfId="11125" xr:uid="{00000000-0005-0000-0000-0000F4170000}"/>
    <cellStyle name="Input [yellow] 7 2 2 3 2 3" xfId="7601" xr:uid="{00000000-0005-0000-0000-0000F5170000}"/>
    <cellStyle name="Input [yellow] 7 2 2 3 2 4" xfId="10788" xr:uid="{00000000-0005-0000-0000-0000F6170000}"/>
    <cellStyle name="Input [yellow] 7 2 2 3 2 5" xfId="15237" xr:uid="{00000000-0005-0000-0000-0000F7170000}"/>
    <cellStyle name="Input [yellow] 7 2 2 3 3" xfId="8468" xr:uid="{00000000-0005-0000-0000-0000F8170000}"/>
    <cellStyle name="Input [yellow] 7 2 2 3 4" xfId="7088" xr:uid="{00000000-0005-0000-0000-0000F9170000}"/>
    <cellStyle name="Input [yellow] 7 2 2 3 5" xfId="7555" xr:uid="{00000000-0005-0000-0000-0000FA170000}"/>
    <cellStyle name="Input [yellow] 7 2 2 4" xfId="5096" xr:uid="{00000000-0005-0000-0000-0000FB170000}"/>
    <cellStyle name="Input [yellow] 7 2 2 4 2" xfId="11007" xr:uid="{00000000-0005-0000-0000-0000FC170000}"/>
    <cellStyle name="Input [yellow] 7 2 2 4 3" xfId="11325" xr:uid="{00000000-0005-0000-0000-0000FD170000}"/>
    <cellStyle name="Input [yellow] 7 2 2 4 4" xfId="9218" xr:uid="{00000000-0005-0000-0000-0000FE170000}"/>
    <cellStyle name="Input [yellow] 7 2 2 4 5" xfId="15121" xr:uid="{00000000-0005-0000-0000-0000FF170000}"/>
    <cellStyle name="Input [yellow] 7 2 2 5" xfId="8262" xr:uid="{00000000-0005-0000-0000-000000180000}"/>
    <cellStyle name="Input [yellow] 7 2 2 6" xfId="12823" xr:uid="{00000000-0005-0000-0000-000001180000}"/>
    <cellStyle name="Input [yellow] 7 2 3" xfId="1679" xr:uid="{00000000-0005-0000-0000-000002180000}"/>
    <cellStyle name="Input [yellow] 7 2 3 2" xfId="2960" xr:uid="{00000000-0005-0000-0000-000003180000}"/>
    <cellStyle name="Input [yellow] 7 2 3 2 2" xfId="9082" xr:uid="{00000000-0005-0000-0000-000004180000}"/>
    <cellStyle name="Input [yellow] 7 2 4" xfId="1728" xr:uid="{00000000-0005-0000-0000-000005180000}"/>
    <cellStyle name="Input [yellow] 7 2 4 2" xfId="3009" xr:uid="{00000000-0005-0000-0000-000006180000}"/>
    <cellStyle name="Input [yellow] 7 2 4 2 2" xfId="6114" xr:uid="{00000000-0005-0000-0000-000007180000}"/>
    <cellStyle name="Input [yellow] 7 2 4 2 2 2" xfId="13891" xr:uid="{00000000-0005-0000-0000-000008180000}"/>
    <cellStyle name="Input [yellow] 7 2 4 3" xfId="4912" xr:uid="{00000000-0005-0000-0000-000009180000}"/>
    <cellStyle name="Input [yellow] 7 2 4 3 2" xfId="7000" xr:uid="{00000000-0005-0000-0000-00000A180000}"/>
    <cellStyle name="Input [yellow] 7 2 4 3 2 2" xfId="12571" xr:uid="{00000000-0005-0000-0000-00000B180000}"/>
    <cellStyle name="Input [yellow] 7 2 4 3 2 3" xfId="13568" xr:uid="{00000000-0005-0000-0000-00000C180000}"/>
    <cellStyle name="Input [yellow] 7 2 4 3 2 4" xfId="14711" xr:uid="{00000000-0005-0000-0000-00000D180000}"/>
    <cellStyle name="Input [yellow] 7 2 4 3 2 5" xfId="15529" xr:uid="{00000000-0005-0000-0000-00000E180000}"/>
    <cellStyle name="Input [yellow] 7 2 4 3 3" xfId="10826" xr:uid="{00000000-0005-0000-0000-00000F180000}"/>
    <cellStyle name="Input [yellow] 7 2 4 3 4" xfId="7872" xr:uid="{00000000-0005-0000-0000-000010180000}"/>
    <cellStyle name="Input [yellow] 7 2 4 3 5" xfId="14961" xr:uid="{00000000-0005-0000-0000-000011180000}"/>
    <cellStyle name="Input [yellow] 7 2 4 4" xfId="5123" xr:uid="{00000000-0005-0000-0000-000012180000}"/>
    <cellStyle name="Input [yellow] 7 2 4 4 2" xfId="11034" xr:uid="{00000000-0005-0000-0000-000013180000}"/>
    <cellStyle name="Input [yellow] 7 2 4 4 3" xfId="12291" xr:uid="{00000000-0005-0000-0000-000014180000}"/>
    <cellStyle name="Input [yellow] 7 2 4 4 4" xfId="10228" xr:uid="{00000000-0005-0000-0000-000015180000}"/>
    <cellStyle name="Input [yellow] 7 2 4 4 5" xfId="15148" xr:uid="{00000000-0005-0000-0000-000016180000}"/>
    <cellStyle name="Input [yellow] 7 2 4 5" xfId="8350" xr:uid="{00000000-0005-0000-0000-000017180000}"/>
    <cellStyle name="Input [yellow] 7 2 4 6" xfId="10460" xr:uid="{00000000-0005-0000-0000-000018180000}"/>
    <cellStyle name="Input [yellow] 7 2 4 7" xfId="7543" xr:uid="{00000000-0005-0000-0000-000019180000}"/>
    <cellStyle name="Input [yellow] 7 2 5" xfId="1755" xr:uid="{00000000-0005-0000-0000-00001A180000}"/>
    <cellStyle name="Input [yellow] 7 2 5 2" xfId="3036" xr:uid="{00000000-0005-0000-0000-00001B180000}"/>
    <cellStyle name="Input [yellow] 7 2 5 2 2" xfId="6141" xr:uid="{00000000-0005-0000-0000-00001C180000}"/>
    <cellStyle name="Input [yellow] 7 2 5 2 2 2" xfId="13915" xr:uid="{00000000-0005-0000-0000-00001D180000}"/>
    <cellStyle name="Input [yellow] 7 2 5 3" xfId="1864" xr:uid="{00000000-0005-0000-0000-00001E180000}"/>
    <cellStyle name="Input [yellow] 7 2 5 3 2" xfId="5217" xr:uid="{00000000-0005-0000-0000-00001F180000}"/>
    <cellStyle name="Input [yellow] 7 2 5 3 2 2" xfId="11127" xr:uid="{00000000-0005-0000-0000-000020180000}"/>
    <cellStyle name="Input [yellow] 7 2 5 3 2 3" xfId="7599" xr:uid="{00000000-0005-0000-0000-000021180000}"/>
    <cellStyle name="Input [yellow] 7 2 5 3 2 4" xfId="12798" xr:uid="{00000000-0005-0000-0000-000022180000}"/>
    <cellStyle name="Input [yellow] 7 2 5 3 2 5" xfId="15239" xr:uid="{00000000-0005-0000-0000-000023180000}"/>
    <cellStyle name="Input [yellow] 7 2 5 3 3" xfId="8477" xr:uid="{00000000-0005-0000-0000-000024180000}"/>
    <cellStyle name="Input [yellow] 7 2 5 3 4" xfId="12366" xr:uid="{00000000-0005-0000-0000-000025180000}"/>
    <cellStyle name="Input [yellow] 7 2 5 3 5" xfId="7483" xr:uid="{00000000-0005-0000-0000-000026180000}"/>
    <cellStyle name="Input [yellow] 7 2 5 4" xfId="5147" xr:uid="{00000000-0005-0000-0000-000027180000}"/>
    <cellStyle name="Input [yellow] 7 2 5 4 2" xfId="11058" xr:uid="{00000000-0005-0000-0000-000028180000}"/>
    <cellStyle name="Input [yellow] 7 2 5 4 3" xfId="12290" xr:uid="{00000000-0005-0000-0000-000029180000}"/>
    <cellStyle name="Input [yellow] 7 2 5 4 4" xfId="12780" xr:uid="{00000000-0005-0000-0000-00002A180000}"/>
    <cellStyle name="Input [yellow] 7 2 5 4 5" xfId="15172" xr:uid="{00000000-0005-0000-0000-00002B180000}"/>
    <cellStyle name="Input [yellow] 7 2 5 5" xfId="8377" xr:uid="{00000000-0005-0000-0000-00002C180000}"/>
    <cellStyle name="Input [yellow] 7 2 5 6" xfId="10124" xr:uid="{00000000-0005-0000-0000-00002D180000}"/>
    <cellStyle name="Input [yellow] 7 2 5 7" xfId="7152" xr:uid="{00000000-0005-0000-0000-00002E180000}"/>
    <cellStyle name="Input [yellow] 7 2 6" xfId="1780" xr:uid="{00000000-0005-0000-0000-00002F180000}"/>
    <cellStyle name="Input [yellow] 7 2 6 2" xfId="3061" xr:uid="{00000000-0005-0000-0000-000030180000}"/>
    <cellStyle name="Input [yellow] 7 2 6 2 2" xfId="6166" xr:uid="{00000000-0005-0000-0000-000031180000}"/>
    <cellStyle name="Input [yellow] 7 2 6 2 2 2" xfId="13939" xr:uid="{00000000-0005-0000-0000-000032180000}"/>
    <cellStyle name="Input [yellow] 7 2 6 3" xfId="4890" xr:uid="{00000000-0005-0000-0000-000033180000}"/>
    <cellStyle name="Input [yellow] 7 2 6 3 2" xfId="6991" xr:uid="{00000000-0005-0000-0000-000034180000}"/>
    <cellStyle name="Input [yellow] 7 2 6 3 2 2" xfId="12562" xr:uid="{00000000-0005-0000-0000-000035180000}"/>
    <cellStyle name="Input [yellow] 7 2 6 3 2 3" xfId="13559" xr:uid="{00000000-0005-0000-0000-000036180000}"/>
    <cellStyle name="Input [yellow] 7 2 6 3 2 4" xfId="14702" xr:uid="{00000000-0005-0000-0000-000037180000}"/>
    <cellStyle name="Input [yellow] 7 2 6 3 2 5" xfId="15520" xr:uid="{00000000-0005-0000-0000-000038180000}"/>
    <cellStyle name="Input [yellow] 7 2 6 3 3" xfId="10809" xr:uid="{00000000-0005-0000-0000-000039180000}"/>
    <cellStyle name="Input [yellow] 7 2 6 3 4" xfId="13329" xr:uid="{00000000-0005-0000-0000-00003A180000}"/>
    <cellStyle name="Input [yellow] 7 2 6 3 5" xfId="14952" xr:uid="{00000000-0005-0000-0000-00003B180000}"/>
    <cellStyle name="Input [yellow] 7 2 6 4" xfId="5171" xr:uid="{00000000-0005-0000-0000-00003C180000}"/>
    <cellStyle name="Input [yellow] 7 2 6 4 2" xfId="11082" xr:uid="{00000000-0005-0000-0000-00003D180000}"/>
    <cellStyle name="Input [yellow] 7 2 6 4 3" xfId="12289" xr:uid="{00000000-0005-0000-0000-00003E180000}"/>
    <cellStyle name="Input [yellow] 7 2 6 4 4" xfId="12805" xr:uid="{00000000-0005-0000-0000-00003F180000}"/>
    <cellStyle name="Input [yellow] 7 2 6 4 5" xfId="15196" xr:uid="{00000000-0005-0000-0000-000040180000}"/>
    <cellStyle name="Input [yellow] 7 2 6 5" xfId="8402" xr:uid="{00000000-0005-0000-0000-000041180000}"/>
    <cellStyle name="Input [yellow] 7 2 6 6" xfId="12082" xr:uid="{00000000-0005-0000-0000-000042180000}"/>
    <cellStyle name="Input [yellow] 7 2 6 7" xfId="8811" xr:uid="{00000000-0005-0000-0000-000043180000}"/>
    <cellStyle name="Input [yellow] 7 2 7" xfId="1793" xr:uid="{00000000-0005-0000-0000-000044180000}"/>
    <cellStyle name="Input [yellow] 7 2 7 2" xfId="3074" xr:uid="{00000000-0005-0000-0000-000045180000}"/>
    <cellStyle name="Input [yellow] 7 2 7 2 2" xfId="6179" xr:uid="{00000000-0005-0000-0000-000046180000}"/>
    <cellStyle name="Input [yellow] 7 2 7 2 2 2" xfId="13951" xr:uid="{00000000-0005-0000-0000-000047180000}"/>
    <cellStyle name="Input [yellow] 7 2 7 3" xfId="4109" xr:uid="{00000000-0005-0000-0000-000048180000}"/>
    <cellStyle name="Input [yellow] 7 2 7 3 2" xfId="6537" xr:uid="{00000000-0005-0000-0000-000049180000}"/>
    <cellStyle name="Input [yellow] 7 2 7 3 2 2" xfId="12171" xr:uid="{00000000-0005-0000-0000-00004A180000}"/>
    <cellStyle name="Input [yellow] 7 2 7 3 2 3" xfId="13207" xr:uid="{00000000-0005-0000-0000-00004B180000}"/>
    <cellStyle name="Input [yellow] 7 2 7 3 2 4" xfId="14285" xr:uid="{00000000-0005-0000-0000-00004C180000}"/>
    <cellStyle name="Input [yellow] 7 2 7 3 2 5" xfId="15359" xr:uid="{00000000-0005-0000-0000-00004D180000}"/>
    <cellStyle name="Input [yellow] 7 2 7 3 3" xfId="10187" xr:uid="{00000000-0005-0000-0000-00004E180000}"/>
    <cellStyle name="Input [yellow] 7 2 7 3 4" xfId="7213" xr:uid="{00000000-0005-0000-0000-00004F180000}"/>
    <cellStyle name="Input [yellow] 7 2 7 3 5" xfId="14791" xr:uid="{00000000-0005-0000-0000-000050180000}"/>
    <cellStyle name="Input [yellow] 7 2 7 4" xfId="5183" xr:uid="{00000000-0005-0000-0000-000051180000}"/>
    <cellStyle name="Input [yellow] 7 2 7 4 2" xfId="11094" xr:uid="{00000000-0005-0000-0000-000052180000}"/>
    <cellStyle name="Input [yellow] 7 2 7 4 3" xfId="7621" xr:uid="{00000000-0005-0000-0000-000053180000}"/>
    <cellStyle name="Input [yellow] 7 2 7 4 4" xfId="12256" xr:uid="{00000000-0005-0000-0000-000054180000}"/>
    <cellStyle name="Input [yellow] 7 2 7 4 5" xfId="15208" xr:uid="{00000000-0005-0000-0000-000055180000}"/>
    <cellStyle name="Input [yellow] 7 2 7 5" xfId="8414" xr:uid="{00000000-0005-0000-0000-000056180000}"/>
    <cellStyle name="Input [yellow] 7 2 7 6" xfId="9142" xr:uid="{00000000-0005-0000-0000-000057180000}"/>
    <cellStyle name="Input [yellow] 7 2 7 7" xfId="9252" xr:uid="{00000000-0005-0000-0000-000058180000}"/>
    <cellStyle name="Input [yellow] 7 2 8" xfId="1811" xr:uid="{00000000-0005-0000-0000-000059180000}"/>
    <cellStyle name="Input [yellow] 7 2 8 2" xfId="3092" xr:uid="{00000000-0005-0000-0000-00005A180000}"/>
    <cellStyle name="Input [yellow] 7 2 8 2 2" xfId="6197" xr:uid="{00000000-0005-0000-0000-00005B180000}"/>
    <cellStyle name="Input [yellow] 7 2 8 2 2 2" xfId="13968" xr:uid="{00000000-0005-0000-0000-00005C180000}"/>
    <cellStyle name="Input [yellow] 7 2 8 3" xfId="4665" xr:uid="{00000000-0005-0000-0000-00005D180000}"/>
    <cellStyle name="Input [yellow] 7 2 8 3 2" xfId="6894" xr:uid="{00000000-0005-0000-0000-00005E180000}"/>
    <cellStyle name="Input [yellow] 7 2 8 3 2 2" xfId="12465" xr:uid="{00000000-0005-0000-0000-00005F180000}"/>
    <cellStyle name="Input [yellow] 7 2 8 3 2 3" xfId="13462" xr:uid="{00000000-0005-0000-0000-000060180000}"/>
    <cellStyle name="Input [yellow] 7 2 8 3 2 4" xfId="14605" xr:uid="{00000000-0005-0000-0000-000061180000}"/>
    <cellStyle name="Input [yellow] 7 2 8 3 2 5" xfId="15423" xr:uid="{00000000-0005-0000-0000-000062180000}"/>
    <cellStyle name="Input [yellow] 7 2 8 3 3" xfId="10618" xr:uid="{00000000-0005-0000-0000-000063180000}"/>
    <cellStyle name="Input [yellow] 7 2 8 3 4" xfId="7870" xr:uid="{00000000-0005-0000-0000-000064180000}"/>
    <cellStyle name="Input [yellow] 7 2 8 3 5" xfId="14855" xr:uid="{00000000-0005-0000-0000-000065180000}"/>
    <cellStyle name="Input [yellow] 7 2 8 4" xfId="5200" xr:uid="{00000000-0005-0000-0000-000066180000}"/>
    <cellStyle name="Input [yellow] 7 2 8 4 2" xfId="11111" xr:uid="{00000000-0005-0000-0000-000067180000}"/>
    <cellStyle name="Input [yellow] 7 2 8 4 3" xfId="7110" xr:uid="{00000000-0005-0000-0000-000068180000}"/>
    <cellStyle name="Input [yellow] 7 2 8 4 4" xfId="7657" xr:uid="{00000000-0005-0000-0000-000069180000}"/>
    <cellStyle name="Input [yellow] 7 2 8 4 5" xfId="15225" xr:uid="{00000000-0005-0000-0000-00006A180000}"/>
    <cellStyle name="Input [yellow] 7 2 8 5" xfId="8432" xr:uid="{00000000-0005-0000-0000-00006B180000}"/>
    <cellStyle name="Input [yellow] 7 2 8 6" xfId="12281" xr:uid="{00000000-0005-0000-0000-00006C180000}"/>
    <cellStyle name="Input [yellow] 7 2 8 7" xfId="8662" xr:uid="{00000000-0005-0000-0000-00006D180000}"/>
    <cellStyle name="Input [yellow] 7 2 9" xfId="3414" xr:uid="{00000000-0005-0000-0000-00006E180000}"/>
    <cellStyle name="Input [yellow] 7 2 9 2" xfId="4438" xr:uid="{00000000-0005-0000-0000-00006F180000}"/>
    <cellStyle name="Input [yellow] 7 2 9 2 2" xfId="6816" xr:uid="{00000000-0005-0000-0000-000070180000}"/>
    <cellStyle name="Input [yellow] 7 2 9 2 2 2" xfId="14544" xr:uid="{00000000-0005-0000-0000-000071180000}"/>
    <cellStyle name="Input [yellow] 7 2 9 3" xfId="4581" xr:uid="{00000000-0005-0000-0000-000072180000}"/>
    <cellStyle name="Input [yellow] 7 2 9 3 2" xfId="6863" xr:uid="{00000000-0005-0000-0000-000073180000}"/>
    <cellStyle name="Input [yellow] 7 2 9 3 2 2" xfId="12434" xr:uid="{00000000-0005-0000-0000-000074180000}"/>
    <cellStyle name="Input [yellow] 7 2 9 3 2 3" xfId="13431" xr:uid="{00000000-0005-0000-0000-000075180000}"/>
    <cellStyle name="Input [yellow] 7 2 9 3 2 4" xfId="14574" xr:uid="{00000000-0005-0000-0000-000076180000}"/>
    <cellStyle name="Input [yellow] 7 2 9 3 2 5" xfId="15392" xr:uid="{00000000-0005-0000-0000-000077180000}"/>
    <cellStyle name="Input [yellow] 7 2 9 3 3" xfId="10547" xr:uid="{00000000-0005-0000-0000-000078180000}"/>
    <cellStyle name="Input [yellow] 7 2 9 3 4" xfId="10074" xr:uid="{00000000-0005-0000-0000-000079180000}"/>
    <cellStyle name="Input [yellow] 7 2 9 3 5" xfId="14824" xr:uid="{00000000-0005-0000-0000-00007A180000}"/>
    <cellStyle name="Input [yellow] 7 2 9 4" xfId="6231" xr:uid="{00000000-0005-0000-0000-00007B180000}"/>
    <cellStyle name="Input [yellow] 7 2 9 4 2" xfId="14000" xr:uid="{00000000-0005-0000-0000-00007C180000}"/>
    <cellStyle name="Input [yellow] 7 3" xfId="3280" xr:uid="{00000000-0005-0000-0000-00007D180000}"/>
    <cellStyle name="Input [yellow] 7 3 2" xfId="7299" xr:uid="{00000000-0005-0000-0000-00007E180000}"/>
    <cellStyle name="Input [yellow] 7 4" xfId="2280" xr:uid="{00000000-0005-0000-0000-00007F180000}"/>
    <cellStyle name="Input [yellow] 7 4 2" xfId="9329" xr:uid="{00000000-0005-0000-0000-000080180000}"/>
    <cellStyle name="Input [yellow] 7 5" xfId="7038" xr:uid="{00000000-0005-0000-0000-000081180000}"/>
    <cellStyle name="Input [yellow] 8" xfId="876" xr:uid="{00000000-0005-0000-0000-000082180000}"/>
    <cellStyle name="Input [yellow] 8 2" xfId="1233" xr:uid="{00000000-0005-0000-0000-000083180000}"/>
    <cellStyle name="Input [yellow] 8 2 10" xfId="2526" xr:uid="{00000000-0005-0000-0000-000084180000}"/>
    <cellStyle name="Input [yellow] 8 2 10 2" xfId="5669" xr:uid="{00000000-0005-0000-0000-000085180000}"/>
    <cellStyle name="Input [yellow] 8 2 10 2 2" xfId="9404" xr:uid="{00000000-0005-0000-0000-000086180000}"/>
    <cellStyle name="Input [yellow] 8 2 11" xfId="3808" xr:uid="{00000000-0005-0000-0000-000087180000}"/>
    <cellStyle name="Input [yellow] 8 2 11 2" xfId="6393" xr:uid="{00000000-0005-0000-0000-000088180000}"/>
    <cellStyle name="Input [yellow] 8 2 11 2 2" xfId="12041" xr:uid="{00000000-0005-0000-0000-000089180000}"/>
    <cellStyle name="Input [yellow] 8 2 11 2 3" xfId="13125" xr:uid="{00000000-0005-0000-0000-00008A180000}"/>
    <cellStyle name="Input [yellow] 8 2 11 2 4" xfId="14160" xr:uid="{00000000-0005-0000-0000-00008B180000}"/>
    <cellStyle name="Input [yellow] 8 2 11 2 5" xfId="15319" xr:uid="{00000000-0005-0000-0000-00008C180000}"/>
    <cellStyle name="Input [yellow] 8 2 11 3" xfId="9938" xr:uid="{00000000-0005-0000-0000-00008D180000}"/>
    <cellStyle name="Input [yellow] 8 2 11 4" xfId="10003" xr:uid="{00000000-0005-0000-0000-00008E180000}"/>
    <cellStyle name="Input [yellow] 8 2 11 5" xfId="14751" xr:uid="{00000000-0005-0000-0000-00008F180000}"/>
    <cellStyle name="Input [yellow] 8 2 12" xfId="4968" xr:uid="{00000000-0005-0000-0000-000090180000}"/>
    <cellStyle name="Input [yellow] 8 2 12 2" xfId="10879" xr:uid="{00000000-0005-0000-0000-000091180000}"/>
    <cellStyle name="Input [yellow] 8 2 12 3" xfId="9151" xr:uid="{00000000-0005-0000-0000-000092180000}"/>
    <cellStyle name="Input [yellow] 8 2 12 4" xfId="12026" xr:uid="{00000000-0005-0000-0000-000093180000}"/>
    <cellStyle name="Input [yellow] 8 2 12 5" xfId="14996" xr:uid="{00000000-0005-0000-0000-000094180000}"/>
    <cellStyle name="Input [yellow] 8 2 13" xfId="7934" xr:uid="{00000000-0005-0000-0000-000095180000}"/>
    <cellStyle name="Input [yellow] 8 2 14" xfId="11716" xr:uid="{00000000-0005-0000-0000-000096180000}"/>
    <cellStyle name="Input [yellow] 8 2 15" xfId="13306" xr:uid="{00000000-0005-0000-0000-000097180000}"/>
    <cellStyle name="Input [yellow] 8 2 16" xfId="9414" xr:uid="{00000000-0005-0000-0000-000098180000}"/>
    <cellStyle name="Input [yellow] 8 2 2" xfId="1626" xr:uid="{00000000-0005-0000-0000-000099180000}"/>
    <cellStyle name="Input [yellow] 8 2 2 2" xfId="2907" xr:uid="{00000000-0005-0000-0000-00009A180000}"/>
    <cellStyle name="Input [yellow] 8 2 2 2 2" xfId="6030" xr:uid="{00000000-0005-0000-0000-00009B180000}"/>
    <cellStyle name="Input [yellow] 8 2 2 2 2 2" xfId="13826" xr:uid="{00000000-0005-0000-0000-00009C180000}"/>
    <cellStyle name="Input [yellow] 8 2 2 3" xfId="4756" xr:uid="{00000000-0005-0000-0000-00009D180000}"/>
    <cellStyle name="Input [yellow] 8 2 2 3 2" xfId="6939" xr:uid="{00000000-0005-0000-0000-00009E180000}"/>
    <cellStyle name="Input [yellow] 8 2 2 3 2 2" xfId="12510" xr:uid="{00000000-0005-0000-0000-00009F180000}"/>
    <cellStyle name="Input [yellow] 8 2 2 3 2 3" xfId="13507" xr:uid="{00000000-0005-0000-0000-0000A0180000}"/>
    <cellStyle name="Input [yellow] 8 2 2 3 2 4" xfId="14650" xr:uid="{00000000-0005-0000-0000-0000A1180000}"/>
    <cellStyle name="Input [yellow] 8 2 2 3 2 5" xfId="15468" xr:uid="{00000000-0005-0000-0000-0000A2180000}"/>
    <cellStyle name="Input [yellow] 8 2 2 3 3" xfId="10692" xr:uid="{00000000-0005-0000-0000-0000A3180000}"/>
    <cellStyle name="Input [yellow] 8 2 2 3 4" xfId="10161" xr:uid="{00000000-0005-0000-0000-0000A4180000}"/>
    <cellStyle name="Input [yellow] 8 2 2 3 5" xfId="14900" xr:uid="{00000000-0005-0000-0000-0000A5180000}"/>
    <cellStyle name="Input [yellow] 8 2 2 4" xfId="5097" xr:uid="{00000000-0005-0000-0000-0000A6180000}"/>
    <cellStyle name="Input [yellow] 8 2 2 4 2" xfId="11008" xr:uid="{00000000-0005-0000-0000-0000A7180000}"/>
    <cellStyle name="Input [yellow] 8 2 2 4 3" xfId="8769" xr:uid="{00000000-0005-0000-0000-0000A8180000}"/>
    <cellStyle name="Input [yellow] 8 2 2 4 4" xfId="8639" xr:uid="{00000000-0005-0000-0000-0000A9180000}"/>
    <cellStyle name="Input [yellow] 8 2 2 4 5" xfId="15122" xr:uid="{00000000-0005-0000-0000-0000AA180000}"/>
    <cellStyle name="Input [yellow] 8 2 2 5" xfId="8263" xr:uid="{00000000-0005-0000-0000-0000AB180000}"/>
    <cellStyle name="Input [yellow] 8 2 2 6" xfId="7200" xr:uid="{00000000-0005-0000-0000-0000AC180000}"/>
    <cellStyle name="Input [yellow] 8 2 3" xfId="1680" xr:uid="{00000000-0005-0000-0000-0000AD180000}"/>
    <cellStyle name="Input [yellow] 8 2 3 2" xfId="2961" xr:uid="{00000000-0005-0000-0000-0000AE180000}"/>
    <cellStyle name="Input [yellow] 8 2 3 2 2" xfId="13231" xr:uid="{00000000-0005-0000-0000-0000AF180000}"/>
    <cellStyle name="Input [yellow] 8 2 4" xfId="1729" xr:uid="{00000000-0005-0000-0000-0000B0180000}"/>
    <cellStyle name="Input [yellow] 8 2 4 2" xfId="3010" xr:uid="{00000000-0005-0000-0000-0000B1180000}"/>
    <cellStyle name="Input [yellow] 8 2 4 2 2" xfId="6115" xr:uid="{00000000-0005-0000-0000-0000B2180000}"/>
    <cellStyle name="Input [yellow] 8 2 4 2 2 2" xfId="13892" xr:uid="{00000000-0005-0000-0000-0000B3180000}"/>
    <cellStyle name="Input [yellow] 8 2 4 3" xfId="4607" xr:uid="{00000000-0005-0000-0000-0000B4180000}"/>
    <cellStyle name="Input [yellow] 8 2 4 3 2" xfId="6879" xr:uid="{00000000-0005-0000-0000-0000B5180000}"/>
    <cellStyle name="Input [yellow] 8 2 4 3 2 2" xfId="12450" xr:uid="{00000000-0005-0000-0000-0000B6180000}"/>
    <cellStyle name="Input [yellow] 8 2 4 3 2 3" xfId="13447" xr:uid="{00000000-0005-0000-0000-0000B7180000}"/>
    <cellStyle name="Input [yellow] 8 2 4 3 2 4" xfId="14590" xr:uid="{00000000-0005-0000-0000-0000B8180000}"/>
    <cellStyle name="Input [yellow] 8 2 4 3 2 5" xfId="15408" xr:uid="{00000000-0005-0000-0000-0000B9180000}"/>
    <cellStyle name="Input [yellow] 8 2 4 3 3" xfId="10572" xr:uid="{00000000-0005-0000-0000-0000BA180000}"/>
    <cellStyle name="Input [yellow] 8 2 4 3 4" xfId="12983" xr:uid="{00000000-0005-0000-0000-0000BB180000}"/>
    <cellStyle name="Input [yellow] 8 2 4 3 5" xfId="14840" xr:uid="{00000000-0005-0000-0000-0000BC180000}"/>
    <cellStyle name="Input [yellow] 8 2 4 4" xfId="5124" xr:uid="{00000000-0005-0000-0000-0000BD180000}"/>
    <cellStyle name="Input [yellow] 8 2 4 4 2" xfId="11035" xr:uid="{00000000-0005-0000-0000-0000BE180000}"/>
    <cellStyle name="Input [yellow] 8 2 4 4 3" xfId="10319" xr:uid="{00000000-0005-0000-0000-0000BF180000}"/>
    <cellStyle name="Input [yellow] 8 2 4 4 4" xfId="9394" xr:uid="{00000000-0005-0000-0000-0000C0180000}"/>
    <cellStyle name="Input [yellow] 8 2 4 4 5" xfId="15149" xr:uid="{00000000-0005-0000-0000-0000C1180000}"/>
    <cellStyle name="Input [yellow] 8 2 4 5" xfId="8351" xr:uid="{00000000-0005-0000-0000-0000C2180000}"/>
    <cellStyle name="Input [yellow] 8 2 4 6" xfId="11826" xr:uid="{00000000-0005-0000-0000-0000C3180000}"/>
    <cellStyle name="Input [yellow] 8 2 4 7" xfId="9772" xr:uid="{00000000-0005-0000-0000-0000C4180000}"/>
    <cellStyle name="Input [yellow] 8 2 5" xfId="1756" xr:uid="{00000000-0005-0000-0000-0000C5180000}"/>
    <cellStyle name="Input [yellow] 8 2 5 2" xfId="3037" xr:uid="{00000000-0005-0000-0000-0000C6180000}"/>
    <cellStyle name="Input [yellow] 8 2 5 2 2" xfId="6142" xr:uid="{00000000-0005-0000-0000-0000C7180000}"/>
    <cellStyle name="Input [yellow] 8 2 5 2 2 2" xfId="13916" xr:uid="{00000000-0005-0000-0000-0000C8180000}"/>
    <cellStyle name="Input [yellow] 8 2 5 3" xfId="4828" xr:uid="{00000000-0005-0000-0000-0000C9180000}"/>
    <cellStyle name="Input [yellow] 8 2 5 3 2" xfId="6970" xr:uid="{00000000-0005-0000-0000-0000CA180000}"/>
    <cellStyle name="Input [yellow] 8 2 5 3 2 2" xfId="12541" xr:uid="{00000000-0005-0000-0000-0000CB180000}"/>
    <cellStyle name="Input [yellow] 8 2 5 3 2 3" xfId="13538" xr:uid="{00000000-0005-0000-0000-0000CC180000}"/>
    <cellStyle name="Input [yellow] 8 2 5 3 2 4" xfId="14681" xr:uid="{00000000-0005-0000-0000-0000CD180000}"/>
    <cellStyle name="Input [yellow] 8 2 5 3 2 5" xfId="15499" xr:uid="{00000000-0005-0000-0000-0000CE180000}"/>
    <cellStyle name="Input [yellow] 8 2 5 3 3" xfId="10757" xr:uid="{00000000-0005-0000-0000-0000CF180000}"/>
    <cellStyle name="Input [yellow] 8 2 5 3 4" xfId="8627" xr:uid="{00000000-0005-0000-0000-0000D0180000}"/>
    <cellStyle name="Input [yellow] 8 2 5 3 5" xfId="14931" xr:uid="{00000000-0005-0000-0000-0000D1180000}"/>
    <cellStyle name="Input [yellow] 8 2 5 4" xfId="5148" xr:uid="{00000000-0005-0000-0000-0000D2180000}"/>
    <cellStyle name="Input [yellow] 8 2 5 4 2" xfId="11059" xr:uid="{00000000-0005-0000-0000-0000D3180000}"/>
    <cellStyle name="Input [yellow] 8 2 5 4 3" xfId="10318" xr:uid="{00000000-0005-0000-0000-0000D4180000}"/>
    <cellStyle name="Input [yellow] 8 2 5 4 4" xfId="10023" xr:uid="{00000000-0005-0000-0000-0000D5180000}"/>
    <cellStyle name="Input [yellow] 8 2 5 4 5" xfId="15173" xr:uid="{00000000-0005-0000-0000-0000D6180000}"/>
    <cellStyle name="Input [yellow] 8 2 5 5" xfId="8378" xr:uid="{00000000-0005-0000-0000-0000D7180000}"/>
    <cellStyle name="Input [yellow] 8 2 5 6" xfId="12147" xr:uid="{00000000-0005-0000-0000-0000D8180000}"/>
    <cellStyle name="Input [yellow] 8 2 5 7" xfId="13044" xr:uid="{00000000-0005-0000-0000-0000D9180000}"/>
    <cellStyle name="Input [yellow] 8 2 6" xfId="1781" xr:uid="{00000000-0005-0000-0000-0000DA180000}"/>
    <cellStyle name="Input [yellow] 8 2 6 2" xfId="3062" xr:uid="{00000000-0005-0000-0000-0000DB180000}"/>
    <cellStyle name="Input [yellow] 8 2 6 2 2" xfId="6167" xr:uid="{00000000-0005-0000-0000-0000DC180000}"/>
    <cellStyle name="Input [yellow] 8 2 6 2 2 2" xfId="13940" xr:uid="{00000000-0005-0000-0000-0000DD180000}"/>
    <cellStyle name="Input [yellow] 8 2 6 3" xfId="2128" xr:uid="{00000000-0005-0000-0000-0000DE180000}"/>
    <cellStyle name="Input [yellow] 8 2 6 3 2" xfId="5424" xr:uid="{00000000-0005-0000-0000-0000DF180000}"/>
    <cellStyle name="Input [yellow] 8 2 6 3 2 2" xfId="11293" xr:uid="{00000000-0005-0000-0000-0000E0180000}"/>
    <cellStyle name="Input [yellow] 8 2 6 3 2 3" xfId="7546" xr:uid="{00000000-0005-0000-0000-0000E1180000}"/>
    <cellStyle name="Input [yellow] 8 2 6 3 2 4" xfId="9025" xr:uid="{00000000-0005-0000-0000-0000E2180000}"/>
    <cellStyle name="Input [yellow] 8 2 6 3 2 5" xfId="15269" xr:uid="{00000000-0005-0000-0000-0000E3180000}"/>
    <cellStyle name="Input [yellow] 8 2 6 3 3" xfId="8684" xr:uid="{00000000-0005-0000-0000-0000E4180000}"/>
    <cellStyle name="Input [yellow] 8 2 6 3 4" xfId="11235" xr:uid="{00000000-0005-0000-0000-0000E5180000}"/>
    <cellStyle name="Input [yellow] 8 2 6 3 5" xfId="13311" xr:uid="{00000000-0005-0000-0000-0000E6180000}"/>
    <cellStyle name="Input [yellow] 8 2 6 4" xfId="5172" xr:uid="{00000000-0005-0000-0000-0000E7180000}"/>
    <cellStyle name="Input [yellow] 8 2 6 4 2" xfId="11083" xr:uid="{00000000-0005-0000-0000-0000E8180000}"/>
    <cellStyle name="Input [yellow] 8 2 6 4 3" xfId="10317" xr:uid="{00000000-0005-0000-0000-0000E9180000}"/>
    <cellStyle name="Input [yellow] 8 2 6 4 4" xfId="10843" xr:uid="{00000000-0005-0000-0000-0000EA180000}"/>
    <cellStyle name="Input [yellow] 8 2 6 4 5" xfId="15197" xr:uid="{00000000-0005-0000-0000-0000EB180000}"/>
    <cellStyle name="Input [yellow] 8 2 6 5" xfId="8403" xr:uid="{00000000-0005-0000-0000-0000EC180000}"/>
    <cellStyle name="Input [yellow] 8 2 6 6" xfId="10786" xr:uid="{00000000-0005-0000-0000-0000ED180000}"/>
    <cellStyle name="Input [yellow] 8 2 6 7" xfId="11279" xr:uid="{00000000-0005-0000-0000-0000EE180000}"/>
    <cellStyle name="Input [yellow] 8 2 7" xfId="1794" xr:uid="{00000000-0005-0000-0000-0000EF180000}"/>
    <cellStyle name="Input [yellow] 8 2 7 2" xfId="3075" xr:uid="{00000000-0005-0000-0000-0000F0180000}"/>
    <cellStyle name="Input [yellow] 8 2 7 2 2" xfId="6180" xr:uid="{00000000-0005-0000-0000-0000F1180000}"/>
    <cellStyle name="Input [yellow] 8 2 7 2 2 2" xfId="13952" xr:uid="{00000000-0005-0000-0000-0000F2180000}"/>
    <cellStyle name="Input [yellow] 8 2 7 3" xfId="4752" xr:uid="{00000000-0005-0000-0000-0000F3180000}"/>
    <cellStyle name="Input [yellow] 8 2 7 3 2" xfId="6937" xr:uid="{00000000-0005-0000-0000-0000F4180000}"/>
    <cellStyle name="Input [yellow] 8 2 7 3 2 2" xfId="12508" xr:uid="{00000000-0005-0000-0000-0000F5180000}"/>
    <cellStyle name="Input [yellow] 8 2 7 3 2 3" xfId="13505" xr:uid="{00000000-0005-0000-0000-0000F6180000}"/>
    <cellStyle name="Input [yellow] 8 2 7 3 2 4" xfId="14648" xr:uid="{00000000-0005-0000-0000-0000F7180000}"/>
    <cellStyle name="Input [yellow] 8 2 7 3 2 5" xfId="15466" xr:uid="{00000000-0005-0000-0000-0000F8180000}"/>
    <cellStyle name="Input [yellow] 8 2 7 3 3" xfId="10689" xr:uid="{00000000-0005-0000-0000-0000F9180000}"/>
    <cellStyle name="Input [yellow] 8 2 7 3 4" xfId="8703" xr:uid="{00000000-0005-0000-0000-0000FA180000}"/>
    <cellStyle name="Input [yellow] 8 2 7 3 5" xfId="14898" xr:uid="{00000000-0005-0000-0000-0000FB180000}"/>
    <cellStyle name="Input [yellow] 8 2 7 4" xfId="5184" xr:uid="{00000000-0005-0000-0000-0000FC180000}"/>
    <cellStyle name="Input [yellow] 8 2 7 4 2" xfId="11095" xr:uid="{00000000-0005-0000-0000-0000FD180000}"/>
    <cellStyle name="Input [yellow] 8 2 7 4 3" xfId="7620" xr:uid="{00000000-0005-0000-0000-0000FE180000}"/>
    <cellStyle name="Input [yellow] 8 2 7 4 4" xfId="9408" xr:uid="{00000000-0005-0000-0000-0000FF180000}"/>
    <cellStyle name="Input [yellow] 8 2 7 4 5" xfId="15209" xr:uid="{00000000-0005-0000-0000-000000190000}"/>
    <cellStyle name="Input [yellow] 8 2 7 5" xfId="8415" xr:uid="{00000000-0005-0000-0000-000001190000}"/>
    <cellStyle name="Input [yellow] 8 2 7 6" xfId="7053" xr:uid="{00000000-0005-0000-0000-000002190000}"/>
    <cellStyle name="Input [yellow] 8 2 7 7" xfId="10513" xr:uid="{00000000-0005-0000-0000-000003190000}"/>
    <cellStyle name="Input [yellow] 8 2 8" xfId="1812" xr:uid="{00000000-0005-0000-0000-000004190000}"/>
    <cellStyle name="Input [yellow] 8 2 8 2" xfId="3093" xr:uid="{00000000-0005-0000-0000-000005190000}"/>
    <cellStyle name="Input [yellow] 8 2 8 2 2" xfId="6198" xr:uid="{00000000-0005-0000-0000-000006190000}"/>
    <cellStyle name="Input [yellow] 8 2 8 2 2 2" xfId="13969" xr:uid="{00000000-0005-0000-0000-000007190000}"/>
    <cellStyle name="Input [yellow] 8 2 8 3" xfId="4906" xr:uid="{00000000-0005-0000-0000-000008190000}"/>
    <cellStyle name="Input [yellow] 8 2 8 3 2" xfId="6994" xr:uid="{00000000-0005-0000-0000-000009190000}"/>
    <cellStyle name="Input [yellow] 8 2 8 3 2 2" xfId="12565" xr:uid="{00000000-0005-0000-0000-00000A190000}"/>
    <cellStyle name="Input [yellow] 8 2 8 3 2 3" xfId="13562" xr:uid="{00000000-0005-0000-0000-00000B190000}"/>
    <cellStyle name="Input [yellow] 8 2 8 3 2 4" xfId="14705" xr:uid="{00000000-0005-0000-0000-00000C190000}"/>
    <cellStyle name="Input [yellow] 8 2 8 3 2 5" xfId="15523" xr:uid="{00000000-0005-0000-0000-00000D190000}"/>
    <cellStyle name="Input [yellow] 8 2 8 3 3" xfId="10820" xr:uid="{00000000-0005-0000-0000-00000E190000}"/>
    <cellStyle name="Input [yellow] 8 2 8 3 4" xfId="12736" xr:uid="{00000000-0005-0000-0000-00000F190000}"/>
    <cellStyle name="Input [yellow] 8 2 8 3 5" xfId="14955" xr:uid="{00000000-0005-0000-0000-000010190000}"/>
    <cellStyle name="Input [yellow] 8 2 8 4" xfId="5201" xr:uid="{00000000-0005-0000-0000-000011190000}"/>
    <cellStyle name="Input [yellow] 8 2 8 4 2" xfId="11112" xr:uid="{00000000-0005-0000-0000-000012190000}"/>
    <cellStyle name="Input [yellow] 8 2 8 4 3" xfId="7109" xr:uid="{00000000-0005-0000-0000-000013190000}"/>
    <cellStyle name="Input [yellow] 8 2 8 4 4" xfId="12794" xr:uid="{00000000-0005-0000-0000-000014190000}"/>
    <cellStyle name="Input [yellow] 8 2 8 4 5" xfId="15226" xr:uid="{00000000-0005-0000-0000-000015190000}"/>
    <cellStyle name="Input [yellow] 8 2 8 5" xfId="8433" xr:uid="{00000000-0005-0000-0000-000016190000}"/>
    <cellStyle name="Input [yellow] 8 2 8 6" xfId="10203" xr:uid="{00000000-0005-0000-0000-000017190000}"/>
    <cellStyle name="Input [yellow] 8 2 8 7" xfId="8649" xr:uid="{00000000-0005-0000-0000-000018190000}"/>
    <cellStyle name="Input [yellow] 8 2 9" xfId="3415" xr:uid="{00000000-0005-0000-0000-000019190000}"/>
    <cellStyle name="Input [yellow] 8 2 9 2" xfId="4439" xr:uid="{00000000-0005-0000-0000-00001A190000}"/>
    <cellStyle name="Input [yellow] 8 2 9 2 2" xfId="6817" xr:uid="{00000000-0005-0000-0000-00001B190000}"/>
    <cellStyle name="Input [yellow] 8 2 9 2 2 2" xfId="14545" xr:uid="{00000000-0005-0000-0000-00001C190000}"/>
    <cellStyle name="Input [yellow] 8 2 9 3" xfId="4716" xr:uid="{00000000-0005-0000-0000-00001D190000}"/>
    <cellStyle name="Input [yellow] 8 2 9 3 2" xfId="6913" xr:uid="{00000000-0005-0000-0000-00001E190000}"/>
    <cellStyle name="Input [yellow] 8 2 9 3 2 2" xfId="12484" xr:uid="{00000000-0005-0000-0000-00001F190000}"/>
    <cellStyle name="Input [yellow] 8 2 9 3 2 3" xfId="13481" xr:uid="{00000000-0005-0000-0000-000020190000}"/>
    <cellStyle name="Input [yellow] 8 2 9 3 2 4" xfId="14624" xr:uid="{00000000-0005-0000-0000-000021190000}"/>
    <cellStyle name="Input [yellow] 8 2 9 3 2 5" xfId="15442" xr:uid="{00000000-0005-0000-0000-000022190000}"/>
    <cellStyle name="Input [yellow] 8 2 9 3 3" xfId="10660" xr:uid="{00000000-0005-0000-0000-000023190000}"/>
    <cellStyle name="Input [yellow] 8 2 9 3 4" xfId="12732" xr:uid="{00000000-0005-0000-0000-000024190000}"/>
    <cellStyle name="Input [yellow] 8 2 9 3 5" xfId="14874" xr:uid="{00000000-0005-0000-0000-000025190000}"/>
    <cellStyle name="Input [yellow] 8 2 9 4" xfId="6232" xr:uid="{00000000-0005-0000-0000-000026190000}"/>
    <cellStyle name="Input [yellow] 8 2 9 4 2" xfId="14001" xr:uid="{00000000-0005-0000-0000-000027190000}"/>
    <cellStyle name="Input [yellow] 8 3" xfId="3281" xr:uid="{00000000-0005-0000-0000-000028190000}"/>
    <cellStyle name="Input [yellow] 8 3 2" xfId="13222" xr:uid="{00000000-0005-0000-0000-000029190000}"/>
    <cellStyle name="Input [yellow] 8 4" xfId="2281" xr:uid="{00000000-0005-0000-0000-00002A190000}"/>
    <cellStyle name="Input [yellow] 8 4 2" xfId="11117" xr:uid="{00000000-0005-0000-0000-00002B190000}"/>
    <cellStyle name="Input [yellow] 8 5" xfId="8609" xr:uid="{00000000-0005-0000-0000-00002C190000}"/>
    <cellStyle name="Input [yellow] 9" xfId="877" xr:uid="{00000000-0005-0000-0000-00002D190000}"/>
    <cellStyle name="Input [yellow] 9 2" xfId="1234" xr:uid="{00000000-0005-0000-0000-00002E190000}"/>
    <cellStyle name="Input [yellow] 9 2 10" xfId="2527" xr:uid="{00000000-0005-0000-0000-00002F190000}"/>
    <cellStyle name="Input [yellow] 9 2 10 2" xfId="5670" xr:uid="{00000000-0005-0000-0000-000030190000}"/>
    <cellStyle name="Input [yellow] 9 2 10 2 2" xfId="8578" xr:uid="{00000000-0005-0000-0000-000031190000}"/>
    <cellStyle name="Input [yellow] 9 2 11" xfId="4123" xr:uid="{00000000-0005-0000-0000-000032190000}"/>
    <cellStyle name="Input [yellow] 9 2 11 2" xfId="6541" xr:uid="{00000000-0005-0000-0000-000033190000}"/>
    <cellStyle name="Input [yellow] 9 2 11 2 2" xfId="12175" xr:uid="{00000000-0005-0000-0000-000034190000}"/>
    <cellStyle name="Input [yellow] 9 2 11 2 3" xfId="13211" xr:uid="{00000000-0005-0000-0000-000035190000}"/>
    <cellStyle name="Input [yellow] 9 2 11 2 4" xfId="14289" xr:uid="{00000000-0005-0000-0000-000036190000}"/>
    <cellStyle name="Input [yellow] 9 2 11 2 5" xfId="15363" xr:uid="{00000000-0005-0000-0000-000037190000}"/>
    <cellStyle name="Input [yellow] 9 2 11 3" xfId="10197" xr:uid="{00000000-0005-0000-0000-000038190000}"/>
    <cellStyle name="Input [yellow] 9 2 11 4" xfId="12992" xr:uid="{00000000-0005-0000-0000-000039190000}"/>
    <cellStyle name="Input [yellow] 9 2 11 5" xfId="14795" xr:uid="{00000000-0005-0000-0000-00003A190000}"/>
    <cellStyle name="Input [yellow] 9 2 12" xfId="4969" xr:uid="{00000000-0005-0000-0000-00003B190000}"/>
    <cellStyle name="Input [yellow] 9 2 12 2" xfId="10880" xr:uid="{00000000-0005-0000-0000-00003C190000}"/>
    <cellStyle name="Input [yellow] 9 2 12 3" xfId="8125" xr:uid="{00000000-0005-0000-0000-00003D190000}"/>
    <cellStyle name="Input [yellow] 9 2 12 4" xfId="7312" xr:uid="{00000000-0005-0000-0000-00003E190000}"/>
    <cellStyle name="Input [yellow] 9 2 12 5" xfId="14997" xr:uid="{00000000-0005-0000-0000-00003F190000}"/>
    <cellStyle name="Input [yellow] 9 2 13" xfId="7935" xr:uid="{00000000-0005-0000-0000-000040190000}"/>
    <cellStyle name="Input [yellow] 9 2 14" xfId="9221" xr:uid="{00000000-0005-0000-0000-000041190000}"/>
    <cellStyle name="Input [yellow] 9 2 15" xfId="7130" xr:uid="{00000000-0005-0000-0000-000042190000}"/>
    <cellStyle name="Input [yellow] 9 2 16" xfId="11507" xr:uid="{00000000-0005-0000-0000-000043190000}"/>
    <cellStyle name="Input [yellow] 9 2 2" xfId="1627" xr:uid="{00000000-0005-0000-0000-000044190000}"/>
    <cellStyle name="Input [yellow] 9 2 2 2" xfId="2908" xr:uid="{00000000-0005-0000-0000-000045190000}"/>
    <cellStyle name="Input [yellow] 9 2 2 2 2" xfId="6031" xr:uid="{00000000-0005-0000-0000-000046190000}"/>
    <cellStyle name="Input [yellow] 9 2 2 2 2 2" xfId="13827" xr:uid="{00000000-0005-0000-0000-000047190000}"/>
    <cellStyle name="Input [yellow] 9 2 2 3" xfId="4739" xr:uid="{00000000-0005-0000-0000-000048190000}"/>
    <cellStyle name="Input [yellow] 9 2 2 3 2" xfId="6928" xr:uid="{00000000-0005-0000-0000-000049190000}"/>
    <cellStyle name="Input [yellow] 9 2 2 3 2 2" xfId="12499" xr:uid="{00000000-0005-0000-0000-00004A190000}"/>
    <cellStyle name="Input [yellow] 9 2 2 3 2 3" xfId="13496" xr:uid="{00000000-0005-0000-0000-00004B190000}"/>
    <cellStyle name="Input [yellow] 9 2 2 3 2 4" xfId="14639" xr:uid="{00000000-0005-0000-0000-00004C190000}"/>
    <cellStyle name="Input [yellow] 9 2 2 3 2 5" xfId="15457" xr:uid="{00000000-0005-0000-0000-00004D190000}"/>
    <cellStyle name="Input [yellow] 9 2 2 3 3" xfId="10679" xr:uid="{00000000-0005-0000-0000-00004E190000}"/>
    <cellStyle name="Input [yellow] 9 2 2 3 4" xfId="8485" xr:uid="{00000000-0005-0000-0000-00004F190000}"/>
    <cellStyle name="Input [yellow] 9 2 2 3 5" xfId="14889" xr:uid="{00000000-0005-0000-0000-000050190000}"/>
    <cellStyle name="Input [yellow] 9 2 2 4" xfId="5098" xr:uid="{00000000-0005-0000-0000-000051190000}"/>
    <cellStyle name="Input [yellow] 9 2 2 4 2" xfId="11009" xr:uid="{00000000-0005-0000-0000-000052190000}"/>
    <cellStyle name="Input [yellow] 9 2 2 4 3" xfId="11892" xr:uid="{00000000-0005-0000-0000-000053190000}"/>
    <cellStyle name="Input [yellow] 9 2 2 4 4" xfId="11332" xr:uid="{00000000-0005-0000-0000-000054190000}"/>
    <cellStyle name="Input [yellow] 9 2 2 4 5" xfId="15123" xr:uid="{00000000-0005-0000-0000-000055190000}"/>
    <cellStyle name="Input [yellow] 9 2 2 5" xfId="8264" xr:uid="{00000000-0005-0000-0000-000056190000}"/>
    <cellStyle name="Input [yellow] 9 2 2 6" xfId="7734" xr:uid="{00000000-0005-0000-0000-000057190000}"/>
    <cellStyle name="Input [yellow] 9 2 3" xfId="1681" xr:uid="{00000000-0005-0000-0000-000058190000}"/>
    <cellStyle name="Input [yellow] 9 2 3 2" xfId="2962" xr:uid="{00000000-0005-0000-0000-000059190000}"/>
    <cellStyle name="Input [yellow] 9 2 3 2 2" xfId="10760" xr:uid="{00000000-0005-0000-0000-00005A190000}"/>
    <cellStyle name="Input [yellow] 9 2 4" xfId="1730" xr:uid="{00000000-0005-0000-0000-00005B190000}"/>
    <cellStyle name="Input [yellow] 9 2 4 2" xfId="3011" xr:uid="{00000000-0005-0000-0000-00005C190000}"/>
    <cellStyle name="Input [yellow] 9 2 4 2 2" xfId="6116" xr:uid="{00000000-0005-0000-0000-00005D190000}"/>
    <cellStyle name="Input [yellow] 9 2 4 2 2 2" xfId="13893" xr:uid="{00000000-0005-0000-0000-00005E190000}"/>
    <cellStyle name="Input [yellow] 9 2 4 3" xfId="4876" xr:uid="{00000000-0005-0000-0000-00005F190000}"/>
    <cellStyle name="Input [yellow] 9 2 4 3 2" xfId="6983" xr:uid="{00000000-0005-0000-0000-000060190000}"/>
    <cellStyle name="Input [yellow] 9 2 4 3 2 2" xfId="12554" xr:uid="{00000000-0005-0000-0000-000061190000}"/>
    <cellStyle name="Input [yellow] 9 2 4 3 2 3" xfId="13551" xr:uid="{00000000-0005-0000-0000-000062190000}"/>
    <cellStyle name="Input [yellow] 9 2 4 3 2 4" xfId="14694" xr:uid="{00000000-0005-0000-0000-000063190000}"/>
    <cellStyle name="Input [yellow] 9 2 4 3 2 5" xfId="15512" xr:uid="{00000000-0005-0000-0000-000064190000}"/>
    <cellStyle name="Input [yellow] 9 2 4 3 3" xfId="10797" xr:uid="{00000000-0005-0000-0000-000065190000}"/>
    <cellStyle name="Input [yellow] 9 2 4 3 4" xfId="8665" xr:uid="{00000000-0005-0000-0000-000066190000}"/>
    <cellStyle name="Input [yellow] 9 2 4 3 5" xfId="14944" xr:uid="{00000000-0005-0000-0000-000067190000}"/>
    <cellStyle name="Input [yellow] 9 2 4 4" xfId="5125" xr:uid="{00000000-0005-0000-0000-000068190000}"/>
    <cellStyle name="Input [yellow] 9 2 4 4 2" xfId="11036" xr:uid="{00000000-0005-0000-0000-000069190000}"/>
    <cellStyle name="Input [yellow] 9 2 4 4 3" xfId="9522" xr:uid="{00000000-0005-0000-0000-00006A190000}"/>
    <cellStyle name="Input [yellow] 9 2 4 4 4" xfId="12955" xr:uid="{00000000-0005-0000-0000-00006B190000}"/>
    <cellStyle name="Input [yellow] 9 2 4 4 5" xfId="15150" xr:uid="{00000000-0005-0000-0000-00006C190000}"/>
    <cellStyle name="Input [yellow] 9 2 4 5" xfId="8352" xr:uid="{00000000-0005-0000-0000-00006D190000}"/>
    <cellStyle name="Input [yellow] 9 2 4 6" xfId="12633" xr:uid="{00000000-0005-0000-0000-00006E190000}"/>
    <cellStyle name="Input [yellow] 9 2 4 7" xfId="12674" xr:uid="{00000000-0005-0000-0000-00006F190000}"/>
    <cellStyle name="Input [yellow] 9 2 5" xfId="1757" xr:uid="{00000000-0005-0000-0000-000070190000}"/>
    <cellStyle name="Input [yellow] 9 2 5 2" xfId="3038" xr:uid="{00000000-0005-0000-0000-000071190000}"/>
    <cellStyle name="Input [yellow] 9 2 5 2 2" xfId="6143" xr:uid="{00000000-0005-0000-0000-000072190000}"/>
    <cellStyle name="Input [yellow] 9 2 5 2 2 2" xfId="13917" xr:uid="{00000000-0005-0000-0000-000073190000}"/>
    <cellStyle name="Input [yellow] 9 2 5 3" xfId="3866" xr:uid="{00000000-0005-0000-0000-000074190000}"/>
    <cellStyle name="Input [yellow] 9 2 5 3 2" xfId="6423" xr:uid="{00000000-0005-0000-0000-000075190000}"/>
    <cellStyle name="Input [yellow] 9 2 5 3 2 2" xfId="12068" xr:uid="{00000000-0005-0000-0000-000076190000}"/>
    <cellStyle name="Input [yellow] 9 2 5 3 2 3" xfId="13150" xr:uid="{00000000-0005-0000-0000-000077190000}"/>
    <cellStyle name="Input [yellow] 9 2 5 3 2 4" xfId="14190" xr:uid="{00000000-0005-0000-0000-000078190000}"/>
    <cellStyle name="Input [yellow] 9 2 5 3 2 5" xfId="15331" xr:uid="{00000000-0005-0000-0000-000079190000}"/>
    <cellStyle name="Input [yellow] 9 2 5 3 3" xfId="9986" xr:uid="{00000000-0005-0000-0000-00007A190000}"/>
    <cellStyle name="Input [yellow] 9 2 5 3 4" xfId="10407" xr:uid="{00000000-0005-0000-0000-00007B190000}"/>
    <cellStyle name="Input [yellow] 9 2 5 3 5" xfId="14763" xr:uid="{00000000-0005-0000-0000-00007C190000}"/>
    <cellStyle name="Input [yellow] 9 2 5 4" xfId="5149" xr:uid="{00000000-0005-0000-0000-00007D190000}"/>
    <cellStyle name="Input [yellow] 9 2 5 4 2" xfId="11060" xr:uid="{00000000-0005-0000-0000-00007E190000}"/>
    <cellStyle name="Input [yellow] 9 2 5 4 3" xfId="9521" xr:uid="{00000000-0005-0000-0000-00007F190000}"/>
    <cellStyle name="Input [yellow] 9 2 5 4 4" xfId="11622" xr:uid="{00000000-0005-0000-0000-000080190000}"/>
    <cellStyle name="Input [yellow] 9 2 5 4 5" xfId="15174" xr:uid="{00000000-0005-0000-0000-000081190000}"/>
    <cellStyle name="Input [yellow] 9 2 5 5" xfId="8379" xr:uid="{00000000-0005-0000-0000-000082190000}"/>
    <cellStyle name="Input [yellow] 9 2 5 6" xfId="10637" xr:uid="{00000000-0005-0000-0000-000083190000}"/>
    <cellStyle name="Input [yellow] 9 2 5 7" xfId="9468" xr:uid="{00000000-0005-0000-0000-000084190000}"/>
    <cellStyle name="Input [yellow] 9 2 6" xfId="1782" xr:uid="{00000000-0005-0000-0000-000085190000}"/>
    <cellStyle name="Input [yellow] 9 2 6 2" xfId="3063" xr:uid="{00000000-0005-0000-0000-000086190000}"/>
    <cellStyle name="Input [yellow] 9 2 6 2 2" xfId="6168" xr:uid="{00000000-0005-0000-0000-000087190000}"/>
    <cellStyle name="Input [yellow] 9 2 6 2 2 2" xfId="13941" xr:uid="{00000000-0005-0000-0000-000088190000}"/>
    <cellStyle name="Input [yellow] 9 2 6 3" xfId="4751" xr:uid="{00000000-0005-0000-0000-000089190000}"/>
    <cellStyle name="Input [yellow] 9 2 6 3 2" xfId="6936" xr:uid="{00000000-0005-0000-0000-00008A190000}"/>
    <cellStyle name="Input [yellow] 9 2 6 3 2 2" xfId="12507" xr:uid="{00000000-0005-0000-0000-00008B190000}"/>
    <cellStyle name="Input [yellow] 9 2 6 3 2 3" xfId="13504" xr:uid="{00000000-0005-0000-0000-00008C190000}"/>
    <cellStyle name="Input [yellow] 9 2 6 3 2 4" xfId="14647" xr:uid="{00000000-0005-0000-0000-00008D190000}"/>
    <cellStyle name="Input [yellow] 9 2 6 3 2 5" xfId="15465" xr:uid="{00000000-0005-0000-0000-00008E190000}"/>
    <cellStyle name="Input [yellow] 9 2 6 3 3" xfId="10688" xr:uid="{00000000-0005-0000-0000-00008F190000}"/>
    <cellStyle name="Input [yellow] 9 2 6 3 4" xfId="11989" xr:uid="{00000000-0005-0000-0000-000090190000}"/>
    <cellStyle name="Input [yellow] 9 2 6 3 5" xfId="14897" xr:uid="{00000000-0005-0000-0000-000091190000}"/>
    <cellStyle name="Input [yellow] 9 2 6 4" xfId="5173" xr:uid="{00000000-0005-0000-0000-000092190000}"/>
    <cellStyle name="Input [yellow] 9 2 6 4 2" xfId="11084" xr:uid="{00000000-0005-0000-0000-000093190000}"/>
    <cellStyle name="Input [yellow] 9 2 6 4 3" xfId="9520" xr:uid="{00000000-0005-0000-0000-000094190000}"/>
    <cellStyle name="Input [yellow] 9 2 6 4 4" xfId="11708" xr:uid="{00000000-0005-0000-0000-000095190000}"/>
    <cellStyle name="Input [yellow] 9 2 6 4 5" xfId="15198" xr:uid="{00000000-0005-0000-0000-000096190000}"/>
    <cellStyle name="Input [yellow] 9 2 6 5" xfId="8404" xr:uid="{00000000-0005-0000-0000-000097190000}"/>
    <cellStyle name="Input [yellow] 9 2 6 6" xfId="7091" xr:uid="{00000000-0005-0000-0000-000098190000}"/>
    <cellStyle name="Input [yellow] 9 2 6 7" xfId="7952" xr:uid="{00000000-0005-0000-0000-000099190000}"/>
    <cellStyle name="Input [yellow] 9 2 7" xfId="1795" xr:uid="{00000000-0005-0000-0000-00009A190000}"/>
    <cellStyle name="Input [yellow] 9 2 7 2" xfId="3076" xr:uid="{00000000-0005-0000-0000-00009B190000}"/>
    <cellStyle name="Input [yellow] 9 2 7 2 2" xfId="6181" xr:uid="{00000000-0005-0000-0000-00009C190000}"/>
    <cellStyle name="Input [yellow] 9 2 7 2 2 2" xfId="13953" xr:uid="{00000000-0005-0000-0000-00009D190000}"/>
    <cellStyle name="Input [yellow] 9 2 7 3" xfId="4766" xr:uid="{00000000-0005-0000-0000-00009E190000}"/>
    <cellStyle name="Input [yellow] 9 2 7 3 2" xfId="6947" xr:uid="{00000000-0005-0000-0000-00009F190000}"/>
    <cellStyle name="Input [yellow] 9 2 7 3 2 2" xfId="12518" xr:uid="{00000000-0005-0000-0000-0000A0190000}"/>
    <cellStyle name="Input [yellow] 9 2 7 3 2 3" xfId="13515" xr:uid="{00000000-0005-0000-0000-0000A1190000}"/>
    <cellStyle name="Input [yellow] 9 2 7 3 2 4" xfId="14658" xr:uid="{00000000-0005-0000-0000-0000A2190000}"/>
    <cellStyle name="Input [yellow] 9 2 7 3 2 5" xfId="15476" xr:uid="{00000000-0005-0000-0000-0000A3190000}"/>
    <cellStyle name="Input [yellow] 9 2 7 3 3" xfId="10702" xr:uid="{00000000-0005-0000-0000-0000A4190000}"/>
    <cellStyle name="Input [yellow] 9 2 7 3 4" xfId="8537" xr:uid="{00000000-0005-0000-0000-0000A5190000}"/>
    <cellStyle name="Input [yellow] 9 2 7 3 5" xfId="14908" xr:uid="{00000000-0005-0000-0000-0000A6190000}"/>
    <cellStyle name="Input [yellow] 9 2 7 4" xfId="5185" xr:uid="{00000000-0005-0000-0000-0000A7190000}"/>
    <cellStyle name="Input [yellow] 9 2 7 4 2" xfId="11096" xr:uid="{00000000-0005-0000-0000-0000A8190000}"/>
    <cellStyle name="Input [yellow] 9 2 7 4 3" xfId="7619" xr:uid="{00000000-0005-0000-0000-0000A9190000}"/>
    <cellStyle name="Input [yellow] 9 2 7 4 4" xfId="12779" xr:uid="{00000000-0005-0000-0000-0000AA190000}"/>
    <cellStyle name="Input [yellow] 9 2 7 4 5" xfId="15210" xr:uid="{00000000-0005-0000-0000-0000AB190000}"/>
    <cellStyle name="Input [yellow] 9 2 7 5" xfId="8416" xr:uid="{00000000-0005-0000-0000-0000AC190000}"/>
    <cellStyle name="Input [yellow] 9 2 7 6" xfId="9031" xr:uid="{00000000-0005-0000-0000-0000AD190000}"/>
    <cellStyle name="Input [yellow] 9 2 7 7" xfId="10121" xr:uid="{00000000-0005-0000-0000-0000AE190000}"/>
    <cellStyle name="Input [yellow] 9 2 8" xfId="1813" xr:uid="{00000000-0005-0000-0000-0000AF190000}"/>
    <cellStyle name="Input [yellow] 9 2 8 2" xfId="3094" xr:uid="{00000000-0005-0000-0000-0000B0190000}"/>
    <cellStyle name="Input [yellow] 9 2 8 2 2" xfId="6199" xr:uid="{00000000-0005-0000-0000-0000B1190000}"/>
    <cellStyle name="Input [yellow] 9 2 8 2 2 2" xfId="13970" xr:uid="{00000000-0005-0000-0000-0000B2190000}"/>
    <cellStyle name="Input [yellow] 9 2 8 3" xfId="4601" xr:uid="{00000000-0005-0000-0000-0000B3190000}"/>
    <cellStyle name="Input [yellow] 9 2 8 3 2" xfId="6873" xr:uid="{00000000-0005-0000-0000-0000B4190000}"/>
    <cellStyle name="Input [yellow] 9 2 8 3 2 2" xfId="12444" xr:uid="{00000000-0005-0000-0000-0000B5190000}"/>
    <cellStyle name="Input [yellow] 9 2 8 3 2 3" xfId="13441" xr:uid="{00000000-0005-0000-0000-0000B6190000}"/>
    <cellStyle name="Input [yellow] 9 2 8 3 2 4" xfId="14584" xr:uid="{00000000-0005-0000-0000-0000B7190000}"/>
    <cellStyle name="Input [yellow] 9 2 8 3 2 5" xfId="15402" xr:uid="{00000000-0005-0000-0000-0000B8190000}"/>
    <cellStyle name="Input [yellow] 9 2 8 3 3" xfId="10566" xr:uid="{00000000-0005-0000-0000-0000B9190000}"/>
    <cellStyle name="Input [yellow] 9 2 8 3 4" xfId="13014" xr:uid="{00000000-0005-0000-0000-0000BA190000}"/>
    <cellStyle name="Input [yellow] 9 2 8 3 5" xfId="14834" xr:uid="{00000000-0005-0000-0000-0000BB190000}"/>
    <cellStyle name="Input [yellow] 9 2 8 4" xfId="5202" xr:uid="{00000000-0005-0000-0000-0000BC190000}"/>
    <cellStyle name="Input [yellow] 9 2 8 4 2" xfId="11113" xr:uid="{00000000-0005-0000-0000-0000BD190000}"/>
    <cellStyle name="Input [yellow] 9 2 8 4 3" xfId="7108" xr:uid="{00000000-0005-0000-0000-0000BE190000}"/>
    <cellStyle name="Input [yellow] 9 2 8 4 4" xfId="7866" xr:uid="{00000000-0005-0000-0000-0000BF190000}"/>
    <cellStyle name="Input [yellow] 9 2 8 4 5" xfId="15227" xr:uid="{00000000-0005-0000-0000-0000C0190000}"/>
    <cellStyle name="Input [yellow] 9 2 8 5" xfId="8434" xr:uid="{00000000-0005-0000-0000-0000C1190000}"/>
    <cellStyle name="Input [yellow] 9 2 8 6" xfId="8669" xr:uid="{00000000-0005-0000-0000-0000C2190000}"/>
    <cellStyle name="Input [yellow] 9 2 8 7" xfId="8499" xr:uid="{00000000-0005-0000-0000-0000C3190000}"/>
    <cellStyle name="Input [yellow] 9 2 9" xfId="3416" xr:uid="{00000000-0005-0000-0000-0000C4190000}"/>
    <cellStyle name="Input [yellow] 9 2 9 2" xfId="4440" xr:uid="{00000000-0005-0000-0000-0000C5190000}"/>
    <cellStyle name="Input [yellow] 9 2 9 2 2" xfId="6818" xr:uid="{00000000-0005-0000-0000-0000C6190000}"/>
    <cellStyle name="Input [yellow] 9 2 9 2 2 2" xfId="14546" xr:uid="{00000000-0005-0000-0000-0000C7190000}"/>
    <cellStyle name="Input [yellow] 9 2 9 3" xfId="1838" xr:uid="{00000000-0005-0000-0000-0000C8190000}"/>
    <cellStyle name="Input [yellow] 9 2 9 3 2" xfId="5208" xr:uid="{00000000-0005-0000-0000-0000C9190000}"/>
    <cellStyle name="Input [yellow] 9 2 9 3 2 2" xfId="11118" xr:uid="{00000000-0005-0000-0000-0000CA190000}"/>
    <cellStyle name="Input [yellow] 9 2 9 3 2 3" xfId="7608" xr:uid="{00000000-0005-0000-0000-0000CB190000}"/>
    <cellStyle name="Input [yellow] 9 2 9 3 2 4" xfId="11636" xr:uid="{00000000-0005-0000-0000-0000CC190000}"/>
    <cellStyle name="Input [yellow] 9 2 9 3 2 5" xfId="15230" xr:uid="{00000000-0005-0000-0000-0000CD190000}"/>
    <cellStyle name="Input [yellow] 9 2 9 3 3" xfId="8453" xr:uid="{00000000-0005-0000-0000-0000CE190000}"/>
    <cellStyle name="Input [yellow] 9 2 9 3 4" xfId="9037" xr:uid="{00000000-0005-0000-0000-0000CF190000}"/>
    <cellStyle name="Input [yellow] 9 2 9 3 5" xfId="13064" xr:uid="{00000000-0005-0000-0000-0000D0190000}"/>
    <cellStyle name="Input [yellow] 9 2 9 4" xfId="6233" xr:uid="{00000000-0005-0000-0000-0000D1190000}"/>
    <cellStyle name="Input [yellow] 9 2 9 4 2" xfId="14002" xr:uid="{00000000-0005-0000-0000-0000D2190000}"/>
    <cellStyle name="Input [yellow] 9 3" xfId="3282" xr:uid="{00000000-0005-0000-0000-0000D3190000}"/>
    <cellStyle name="Input [yellow] 9 3 2" xfId="7841" xr:uid="{00000000-0005-0000-0000-0000D4190000}"/>
    <cellStyle name="Input [yellow] 9 4" xfId="2282" xr:uid="{00000000-0005-0000-0000-0000D5190000}"/>
    <cellStyle name="Input [yellow] 9 4 2" xfId="9714" xr:uid="{00000000-0005-0000-0000-0000D6190000}"/>
    <cellStyle name="Input [yellow] 9 5" xfId="9307" xr:uid="{00000000-0005-0000-0000-0000D7190000}"/>
    <cellStyle name="Input 10" xfId="878" xr:uid="{00000000-0005-0000-0000-0000D8190000}"/>
    <cellStyle name="Input 11" xfId="879" xr:uid="{00000000-0005-0000-0000-0000D9190000}"/>
    <cellStyle name="Input 12" xfId="880" xr:uid="{00000000-0005-0000-0000-0000DA190000}"/>
    <cellStyle name="Input 13" xfId="881" xr:uid="{00000000-0005-0000-0000-0000DB190000}"/>
    <cellStyle name="Input 14" xfId="882" xr:uid="{00000000-0005-0000-0000-0000DC190000}"/>
    <cellStyle name="Input 15" xfId="883" xr:uid="{00000000-0005-0000-0000-0000DD190000}"/>
    <cellStyle name="Input 16" xfId="884" xr:uid="{00000000-0005-0000-0000-0000DE190000}"/>
    <cellStyle name="Input 17" xfId="885" xr:uid="{00000000-0005-0000-0000-0000DF190000}"/>
    <cellStyle name="Input 2" xfId="185" xr:uid="{00000000-0005-0000-0000-0000E0190000}"/>
    <cellStyle name="Input 2 10" xfId="2231" xr:uid="{00000000-0005-0000-0000-0000E1190000}"/>
    <cellStyle name="Input 2 10 2" xfId="12822" xr:uid="{00000000-0005-0000-0000-0000E2190000}"/>
    <cellStyle name="Input 2 11" xfId="8790" xr:uid="{00000000-0005-0000-0000-0000E3190000}"/>
    <cellStyle name="Input 2 12" xfId="12143" xr:uid="{00000000-0005-0000-0000-0000E4190000}"/>
    <cellStyle name="Input 2 2" xfId="886" xr:uid="{00000000-0005-0000-0000-0000E5190000}"/>
    <cellStyle name="Input 2 3" xfId="887" xr:uid="{00000000-0005-0000-0000-0000E6190000}"/>
    <cellStyle name="Input 2 4" xfId="1117" xr:uid="{00000000-0005-0000-0000-0000E7190000}"/>
    <cellStyle name="Input 2 4 2" xfId="1259" xr:uid="{00000000-0005-0000-0000-0000E8190000}"/>
    <cellStyle name="Input 2 4 2 2" xfId="2552" xr:uid="{00000000-0005-0000-0000-0000E9190000}"/>
    <cellStyle name="Input 2 4 2 2 2" xfId="5695" xr:uid="{00000000-0005-0000-0000-0000EA190000}"/>
    <cellStyle name="Input 2 4 2 2 2 2" xfId="9035" xr:uid="{00000000-0005-0000-0000-0000EB190000}"/>
    <cellStyle name="Input 2 4 2 2 3" xfId="8136" xr:uid="{00000000-0005-0000-0000-0000EC190000}"/>
    <cellStyle name="Input 2 4 2 3" xfId="2355" xr:uid="{00000000-0005-0000-0000-0000ED190000}"/>
    <cellStyle name="Input 2 4 2 3 2" xfId="12825" xr:uid="{00000000-0005-0000-0000-0000EE190000}"/>
    <cellStyle name="Input 2 4 2 4" xfId="7978" xr:uid="{00000000-0005-0000-0000-0000EF190000}"/>
    <cellStyle name="Input 2 4 3" xfId="3301" xr:uid="{00000000-0005-0000-0000-0000F0190000}"/>
    <cellStyle name="Input 2 4 3 2" xfId="4330" xr:uid="{00000000-0005-0000-0000-0000F1190000}"/>
    <cellStyle name="Input 2 4 3 2 2" xfId="6724" xr:uid="{00000000-0005-0000-0000-0000F2190000}"/>
    <cellStyle name="Input 2 4 3 2 2 2" xfId="14453" xr:uid="{00000000-0005-0000-0000-0000F3190000}"/>
    <cellStyle name="Input 2 4 3 2 3" xfId="12617" xr:uid="{00000000-0005-0000-0000-0000F4190000}"/>
    <cellStyle name="Input 2 4 3 3" xfId="4118" xr:uid="{00000000-0005-0000-0000-0000F5190000}"/>
    <cellStyle name="Input 2 4 3 3 2" xfId="9253" xr:uid="{00000000-0005-0000-0000-0000F6190000}"/>
    <cellStyle name="Input 2 4 3 4" xfId="9049" xr:uid="{00000000-0005-0000-0000-0000F7190000}"/>
    <cellStyle name="Input 2 4 4" xfId="2410" xr:uid="{00000000-0005-0000-0000-0000F8190000}"/>
    <cellStyle name="Input 2 4 4 2" xfId="5572" xr:uid="{00000000-0005-0000-0000-0000F9190000}"/>
    <cellStyle name="Input 2 4 4 2 2" xfId="11562" xr:uid="{00000000-0005-0000-0000-0000FA190000}"/>
    <cellStyle name="Input 2 4 4 3" xfId="13248" xr:uid="{00000000-0005-0000-0000-0000FB190000}"/>
    <cellStyle name="Input 2 4 5" xfId="4926" xr:uid="{00000000-0005-0000-0000-0000FC190000}"/>
    <cellStyle name="Input 2 4 5 2" xfId="13007" xr:uid="{00000000-0005-0000-0000-0000FD190000}"/>
    <cellStyle name="Input 2 4 6" xfId="10029" xr:uid="{00000000-0005-0000-0000-0000FE190000}"/>
    <cellStyle name="Input 2 5" xfId="1281" xr:uid="{00000000-0005-0000-0000-0000FF190000}"/>
    <cellStyle name="Input 2 5 2" xfId="2573" xr:uid="{00000000-0005-0000-0000-0000001A0000}"/>
    <cellStyle name="Input 2 5 2 2" xfId="5716" xr:uid="{00000000-0005-0000-0000-0000011A0000}"/>
    <cellStyle name="Input 2 5 2 2 2" xfId="13583" xr:uid="{00000000-0005-0000-0000-0000021A0000}"/>
    <cellStyle name="Input 2 5 2 3" xfId="7349" xr:uid="{00000000-0005-0000-0000-0000031A0000}"/>
    <cellStyle name="Input 2 5 3" xfId="3986" xr:uid="{00000000-0005-0000-0000-0000041A0000}"/>
    <cellStyle name="Input 2 5 3 2" xfId="7679" xr:uid="{00000000-0005-0000-0000-0000051A0000}"/>
    <cellStyle name="Input 2 5 4" xfId="10785" xr:uid="{00000000-0005-0000-0000-0000061A0000}"/>
    <cellStyle name="Input 2 6" xfId="1399" xr:uid="{00000000-0005-0000-0000-0000071A0000}"/>
    <cellStyle name="Input 2 6 2" xfId="2690" xr:uid="{00000000-0005-0000-0000-0000081A0000}"/>
    <cellStyle name="Input 2 6 2 2" xfId="5831" xr:uid="{00000000-0005-0000-0000-0000091A0000}"/>
    <cellStyle name="Input 2 6 2 2 2" xfId="13672" xr:uid="{00000000-0005-0000-0000-00000A1A0000}"/>
    <cellStyle name="Input 2 6 2 3" xfId="13089" xr:uid="{00000000-0005-0000-0000-00000B1A0000}"/>
    <cellStyle name="Input 2 6 3" xfId="2342" xr:uid="{00000000-0005-0000-0000-00000C1A0000}"/>
    <cellStyle name="Input 2 6 3 2" xfId="8473" xr:uid="{00000000-0005-0000-0000-00000D1A0000}"/>
    <cellStyle name="Input 2 6 4" xfId="7257" xr:uid="{00000000-0005-0000-0000-00000E1A0000}"/>
    <cellStyle name="Input 2 7" xfId="1501" xr:uid="{00000000-0005-0000-0000-00000F1A0000}"/>
    <cellStyle name="Input 2 7 2" xfId="2792" xr:uid="{00000000-0005-0000-0000-0000101A0000}"/>
    <cellStyle name="Input 2 7 2 2" xfId="5923" xr:uid="{00000000-0005-0000-0000-0000111A0000}"/>
    <cellStyle name="Input 2 7 2 2 2" xfId="13740" xr:uid="{00000000-0005-0000-0000-0000121A0000}"/>
    <cellStyle name="Input 2 7 2 3" xfId="9893" xr:uid="{00000000-0005-0000-0000-0000131A0000}"/>
    <cellStyle name="Input 2 7 3" xfId="4839" xr:uid="{00000000-0005-0000-0000-0000141A0000}"/>
    <cellStyle name="Input 2 7 3 2" xfId="11834" xr:uid="{00000000-0005-0000-0000-0000151A0000}"/>
    <cellStyle name="Input 2 7 4" xfId="11498" xr:uid="{00000000-0005-0000-0000-0000161A0000}"/>
    <cellStyle name="Input 2 8" xfId="3102" xr:uid="{00000000-0005-0000-0000-0000171A0000}"/>
    <cellStyle name="Input 2 8 2" xfId="4141" xr:uid="{00000000-0005-0000-0000-0000181A0000}"/>
    <cellStyle name="Input 2 8 2 2" xfId="6547" xr:uid="{00000000-0005-0000-0000-0000191A0000}"/>
    <cellStyle name="Input 2 8 2 2 2" xfId="14294" xr:uid="{00000000-0005-0000-0000-00001A1A0000}"/>
    <cellStyle name="Input 2 8 2 3" xfId="7371" xr:uid="{00000000-0005-0000-0000-00001B1A0000}"/>
    <cellStyle name="Input 2 8 3" xfId="4586" xr:uid="{00000000-0005-0000-0000-00001C1A0000}"/>
    <cellStyle name="Input 2 8 3 2" xfId="12917" xr:uid="{00000000-0005-0000-0000-00001D1A0000}"/>
    <cellStyle name="Input 2 8 4" xfId="11377" xr:uid="{00000000-0005-0000-0000-00001E1A0000}"/>
    <cellStyle name="Input 2 9" xfId="1873" xr:uid="{00000000-0005-0000-0000-00001F1A0000}"/>
    <cellStyle name="Input 2 9 2" xfId="5222" xr:uid="{00000000-0005-0000-0000-0000201A0000}"/>
    <cellStyle name="Input 2 9 2 2" xfId="12242" xr:uid="{00000000-0005-0000-0000-0000211A0000}"/>
    <cellStyle name="Input 2 9 3" xfId="8057" xr:uid="{00000000-0005-0000-0000-0000221A0000}"/>
    <cellStyle name="Input 3" xfId="628" xr:uid="{00000000-0005-0000-0000-0000231A0000}"/>
    <cellStyle name="Input 3 2" xfId="1201" xr:uid="{00000000-0005-0000-0000-0000241A0000}"/>
    <cellStyle name="Input 3 2 2" xfId="1602" xr:uid="{00000000-0005-0000-0000-0000251A0000}"/>
    <cellStyle name="Input 3 2 2 2" xfId="2883" xr:uid="{00000000-0005-0000-0000-0000261A0000}"/>
    <cellStyle name="Input 3 2 2 2 2" xfId="6013" xr:uid="{00000000-0005-0000-0000-0000271A0000}"/>
    <cellStyle name="Input 3 2 2 2 2 2" xfId="13810" xr:uid="{00000000-0005-0000-0000-0000281A0000}"/>
    <cellStyle name="Input 3 2 2 2 3" xfId="11797" xr:uid="{00000000-0005-0000-0000-0000291A0000}"/>
    <cellStyle name="Input 3 2 2 3" xfId="4779" xr:uid="{00000000-0005-0000-0000-00002A1A0000}"/>
    <cellStyle name="Input 3 2 2 3 2" xfId="10330" xr:uid="{00000000-0005-0000-0000-00002B1A0000}"/>
    <cellStyle name="Input 3 2 2 4" xfId="7688" xr:uid="{00000000-0005-0000-0000-00002C1A0000}"/>
    <cellStyle name="Input 3 2 3" xfId="1662" xr:uid="{00000000-0005-0000-0000-00002D1A0000}"/>
    <cellStyle name="Input 3 2 3 2" xfId="2943" xr:uid="{00000000-0005-0000-0000-00002E1A0000}"/>
    <cellStyle name="Input 3 2 3 2 2" xfId="6066" xr:uid="{00000000-0005-0000-0000-00002F1A0000}"/>
    <cellStyle name="Input 3 2 3 2 2 2" xfId="13862" xr:uid="{00000000-0005-0000-0000-0000301A0000}"/>
    <cellStyle name="Input 3 2 3 2 3" xfId="9851" xr:uid="{00000000-0005-0000-0000-0000311A0000}"/>
    <cellStyle name="Input 3 2 3 3" xfId="2201" xr:uid="{00000000-0005-0000-0000-0000321A0000}"/>
    <cellStyle name="Input 3 2 3 3 2" xfId="10031" xr:uid="{00000000-0005-0000-0000-0000331A0000}"/>
    <cellStyle name="Input 3 2 3 4" xfId="7691" xr:uid="{00000000-0005-0000-0000-0000341A0000}"/>
    <cellStyle name="Input 3 2 4" xfId="1694" xr:uid="{00000000-0005-0000-0000-0000351A0000}"/>
    <cellStyle name="Input 3 2 4 2" xfId="2975" xr:uid="{00000000-0005-0000-0000-0000361A0000}"/>
    <cellStyle name="Input 3 2 4 2 2" xfId="6081" xr:uid="{00000000-0005-0000-0000-0000371A0000}"/>
    <cellStyle name="Input 3 2 4 2 2 2" xfId="13866" xr:uid="{00000000-0005-0000-0000-0000381A0000}"/>
    <cellStyle name="Input 3 2 4 2 3" xfId="7840" xr:uid="{00000000-0005-0000-0000-0000391A0000}"/>
    <cellStyle name="Input 3 2 4 3" xfId="4879" xr:uid="{00000000-0005-0000-0000-00003A1A0000}"/>
    <cellStyle name="Input 3 2 4 3 2" xfId="12343" xr:uid="{00000000-0005-0000-0000-00003B1A0000}"/>
    <cellStyle name="Input 3 2 4 4" xfId="12395" xr:uid="{00000000-0005-0000-0000-00003C1A0000}"/>
    <cellStyle name="Input 3 2 5" xfId="3384" xr:uid="{00000000-0005-0000-0000-00003D1A0000}"/>
    <cellStyle name="Input 3 2 5 2" xfId="4412" xr:uid="{00000000-0005-0000-0000-00003E1A0000}"/>
    <cellStyle name="Input 3 2 5 2 2" xfId="6798" xr:uid="{00000000-0005-0000-0000-00003F1A0000}"/>
    <cellStyle name="Input 3 2 5 2 2 2" xfId="14526" xr:uid="{00000000-0005-0000-0000-0000401A0000}"/>
    <cellStyle name="Input 3 2 5 2 3" xfId="9862" xr:uid="{00000000-0005-0000-0000-0000411A0000}"/>
    <cellStyle name="Input 3 2 5 3" xfId="3716" xr:uid="{00000000-0005-0000-0000-0000421A0000}"/>
    <cellStyle name="Input 3 2 5 3 2" xfId="9918" xr:uid="{00000000-0005-0000-0000-0000431A0000}"/>
    <cellStyle name="Input 3 2 5 4" xfId="8762" xr:uid="{00000000-0005-0000-0000-0000441A0000}"/>
    <cellStyle name="Input 3 2 6" xfId="2494" xr:uid="{00000000-0005-0000-0000-0000451A0000}"/>
    <cellStyle name="Input 3 2 6 2" xfId="5652" xr:uid="{00000000-0005-0000-0000-0000461A0000}"/>
    <cellStyle name="Input 3 2 6 2 2" xfId="9027" xr:uid="{00000000-0005-0000-0000-0000471A0000}"/>
    <cellStyle name="Input 3 2 6 3" xfId="7992" xr:uid="{00000000-0005-0000-0000-0000481A0000}"/>
    <cellStyle name="Input 3 2 7" xfId="3994" xr:uid="{00000000-0005-0000-0000-0000491A0000}"/>
    <cellStyle name="Input 3 2 7 2" xfId="11762" xr:uid="{00000000-0005-0000-0000-00004A1A0000}"/>
    <cellStyle name="Input 3 2 8" xfId="12351" xr:uid="{00000000-0005-0000-0000-00004B1A0000}"/>
    <cellStyle name="Input 3 2 9" xfId="7951" xr:uid="{00000000-0005-0000-0000-00004C1A0000}"/>
    <cellStyle name="Input 3 3" xfId="3248" xr:uid="{00000000-0005-0000-0000-00004D1A0000}"/>
    <cellStyle name="Input 3 3 2" xfId="4285" xr:uid="{00000000-0005-0000-0000-00004E1A0000}"/>
    <cellStyle name="Input 3 3 2 2" xfId="6690" xr:uid="{00000000-0005-0000-0000-00004F1A0000}"/>
    <cellStyle name="Input 3 3 2 2 2" xfId="14435" xr:uid="{00000000-0005-0000-0000-0000501A0000}"/>
    <cellStyle name="Input 3 3 2 3" xfId="8493" xr:uid="{00000000-0005-0000-0000-0000511A0000}"/>
    <cellStyle name="Input 3 3 3" xfId="4116" xr:uid="{00000000-0005-0000-0000-0000521A0000}"/>
    <cellStyle name="Input 3 3 3 2" xfId="7953" xr:uid="{00000000-0005-0000-0000-0000531A0000}"/>
    <cellStyle name="Input 3 3 4" xfId="9535" xr:uid="{00000000-0005-0000-0000-0000541A0000}"/>
    <cellStyle name="Input 3 4" xfId="2142" xr:uid="{00000000-0005-0000-0000-0000551A0000}"/>
    <cellStyle name="Input 3 4 2" xfId="5431" xr:uid="{00000000-0005-0000-0000-0000561A0000}"/>
    <cellStyle name="Input 3 4 2 2" xfId="10120" xr:uid="{00000000-0005-0000-0000-0000571A0000}"/>
    <cellStyle name="Input 3 4 3" xfId="11744" xr:uid="{00000000-0005-0000-0000-0000581A0000}"/>
    <cellStyle name="Input 3 5" xfId="3556" xr:uid="{00000000-0005-0000-0000-0000591A0000}"/>
    <cellStyle name="Input 3 5 2" xfId="13407" xr:uid="{00000000-0005-0000-0000-00005A1A0000}"/>
    <cellStyle name="Input 3 6" xfId="9847" xr:uid="{00000000-0005-0000-0000-00005B1A0000}"/>
    <cellStyle name="Input 4" xfId="888" xr:uid="{00000000-0005-0000-0000-00005C1A0000}"/>
    <cellStyle name="Input 5" xfId="889" xr:uid="{00000000-0005-0000-0000-00005D1A0000}"/>
    <cellStyle name="Input 6" xfId="890" xr:uid="{00000000-0005-0000-0000-00005E1A0000}"/>
    <cellStyle name="Input 7" xfId="891" xr:uid="{00000000-0005-0000-0000-00005F1A0000}"/>
    <cellStyle name="Input 8" xfId="892" xr:uid="{00000000-0005-0000-0000-0000601A0000}"/>
    <cellStyle name="Input 9" xfId="893" xr:uid="{00000000-0005-0000-0000-0000611A0000}"/>
    <cellStyle name="Input$" xfId="186" xr:uid="{00000000-0005-0000-0000-0000621A0000}"/>
    <cellStyle name="Input%" xfId="187" xr:uid="{00000000-0005-0000-0000-0000631A0000}"/>
    <cellStyle name="k" xfId="188" xr:uid="{00000000-0005-0000-0000-0000641A0000}"/>
    <cellStyle name="LINK" xfId="894" xr:uid="{00000000-0005-0000-0000-0000651A0000}"/>
    <cellStyle name="Link Currency (0)" xfId="189" xr:uid="{00000000-0005-0000-0000-0000661A0000}"/>
    <cellStyle name="Link Currency (0) 2" xfId="895" xr:uid="{00000000-0005-0000-0000-0000671A0000}"/>
    <cellStyle name="Link Currency (0)_04300 Solara 2012 Budget FINAL" xfId="896" xr:uid="{00000000-0005-0000-0000-0000681A0000}"/>
    <cellStyle name="Link Currency (2)" xfId="190" xr:uid="{00000000-0005-0000-0000-0000691A0000}"/>
    <cellStyle name="Link Currency (2) 2" xfId="897" xr:uid="{00000000-0005-0000-0000-00006A1A0000}"/>
    <cellStyle name="Link Currency (2)_04300 Solara 2012 Budget FINAL" xfId="898" xr:uid="{00000000-0005-0000-0000-00006B1A0000}"/>
    <cellStyle name="Link Units (0)" xfId="191" xr:uid="{00000000-0005-0000-0000-00006C1A0000}"/>
    <cellStyle name="Link Units (0) 2" xfId="899" xr:uid="{00000000-0005-0000-0000-00006D1A0000}"/>
    <cellStyle name="Link Units (0)_04300 Solara 2012 Budget FINAL" xfId="900" xr:uid="{00000000-0005-0000-0000-00006E1A0000}"/>
    <cellStyle name="Link Units (1)" xfId="192" xr:uid="{00000000-0005-0000-0000-00006F1A0000}"/>
    <cellStyle name="Link Units (1) 2" xfId="901" xr:uid="{00000000-0005-0000-0000-0000701A0000}"/>
    <cellStyle name="Link Units (1)_04300 Solara 2012 Budget FINAL" xfId="902" xr:uid="{00000000-0005-0000-0000-0000711A0000}"/>
    <cellStyle name="Link Units (2)" xfId="193" xr:uid="{00000000-0005-0000-0000-0000721A0000}"/>
    <cellStyle name="Link Units (2) 2" xfId="903" xr:uid="{00000000-0005-0000-0000-0000731A0000}"/>
    <cellStyle name="Link Units (2)_04300 Solara 2012 Budget FINAL" xfId="904" xr:uid="{00000000-0005-0000-0000-0000741A0000}"/>
    <cellStyle name="LINK_01.11 CASH FLOW" xfId="905" xr:uid="{00000000-0005-0000-0000-0000751A0000}"/>
    <cellStyle name="Linked Cell 2" xfId="194" xr:uid="{00000000-0005-0000-0000-0000761A0000}"/>
    <cellStyle name="M" xfId="195" xr:uid="{00000000-0005-0000-0000-0000771A0000}"/>
    <cellStyle name="Major Heading" xfId="196" xr:uid="{00000000-0005-0000-0000-0000781A0000}"/>
    <cellStyle name="Millares_Cemex Valuation  Julio 10 2002" xfId="197" xr:uid="{00000000-0005-0000-0000-0000791A0000}"/>
    <cellStyle name="Milliers [0]_Open&amp;Close" xfId="15567" xr:uid="{00000000-0005-0000-0000-00007A1A0000}"/>
    <cellStyle name="Milliers_Open&amp;Close" xfId="15568" xr:uid="{00000000-0005-0000-0000-00007B1A0000}"/>
    <cellStyle name="ModifiedCell" xfId="15569" xr:uid="{00000000-0005-0000-0000-00007C1A0000}"/>
    <cellStyle name="Moneda_18clubProyección" xfId="198" xr:uid="{00000000-0005-0000-0000-00007D1A0000}"/>
    <cellStyle name="Monétaire [0]_Open&amp;Close" xfId="15570" xr:uid="{00000000-0005-0000-0000-00007E1A0000}"/>
    <cellStyle name="Monétaire_Open&amp;Close" xfId="15571" xr:uid="{00000000-0005-0000-0000-00007F1A0000}"/>
    <cellStyle name="Month" xfId="199" xr:uid="{00000000-0005-0000-0000-0000801A0000}"/>
    <cellStyle name="Months" xfId="200" xr:uid="{00000000-0005-0000-0000-0000811A0000}"/>
    <cellStyle name="Multiple" xfId="201" xr:uid="{00000000-0005-0000-0000-0000821A0000}"/>
    <cellStyle name="NA" xfId="906" xr:uid="{00000000-0005-0000-0000-0000831A0000}"/>
    <cellStyle name="NA 10" xfId="907" xr:uid="{00000000-0005-0000-0000-0000841A0000}"/>
    <cellStyle name="NA 11" xfId="908" xr:uid="{00000000-0005-0000-0000-0000851A0000}"/>
    <cellStyle name="NA 12" xfId="909" xr:uid="{00000000-0005-0000-0000-0000861A0000}"/>
    <cellStyle name="NA 13" xfId="910" xr:uid="{00000000-0005-0000-0000-0000871A0000}"/>
    <cellStyle name="NA 14" xfId="911" xr:uid="{00000000-0005-0000-0000-0000881A0000}"/>
    <cellStyle name="NA 15" xfId="912" xr:uid="{00000000-0005-0000-0000-0000891A0000}"/>
    <cellStyle name="NA 16" xfId="913" xr:uid="{00000000-0005-0000-0000-00008A1A0000}"/>
    <cellStyle name="NA 2" xfId="914" xr:uid="{00000000-0005-0000-0000-00008B1A0000}"/>
    <cellStyle name="NA 3" xfId="915" xr:uid="{00000000-0005-0000-0000-00008C1A0000}"/>
    <cellStyle name="NA 4" xfId="916" xr:uid="{00000000-0005-0000-0000-00008D1A0000}"/>
    <cellStyle name="NA 5" xfId="917" xr:uid="{00000000-0005-0000-0000-00008E1A0000}"/>
    <cellStyle name="NA 6" xfId="918" xr:uid="{00000000-0005-0000-0000-00008F1A0000}"/>
    <cellStyle name="NA 7" xfId="919" xr:uid="{00000000-0005-0000-0000-0000901A0000}"/>
    <cellStyle name="NA 8" xfId="920" xr:uid="{00000000-0005-0000-0000-0000911A0000}"/>
    <cellStyle name="NA 9" xfId="921" xr:uid="{00000000-0005-0000-0000-0000921A0000}"/>
    <cellStyle name="NACC" xfId="202" xr:uid="{00000000-0005-0000-0000-0000931A0000}"/>
    <cellStyle name="Neutral 2" xfId="203" xr:uid="{00000000-0005-0000-0000-0000941A0000}"/>
    <cellStyle name="New Currency" xfId="204" xr:uid="{00000000-0005-0000-0000-0000951A0000}"/>
    <cellStyle name="no dec" xfId="205" xr:uid="{00000000-0005-0000-0000-0000961A0000}"/>
    <cellStyle name="NOI" xfId="206" xr:uid="{00000000-0005-0000-0000-0000971A0000}"/>
    <cellStyle name="NOI 2" xfId="1283" xr:uid="{00000000-0005-0000-0000-0000981A0000}"/>
    <cellStyle name="NOI 2 2" xfId="3426" xr:uid="{00000000-0005-0000-0000-0000991A0000}"/>
    <cellStyle name="NOI 2 2 2" xfId="9657" xr:uid="{00000000-0005-0000-0000-00009A1A0000}"/>
    <cellStyle name="NOI 2 3" xfId="7976" xr:uid="{00000000-0005-0000-0000-00009B1A0000}"/>
    <cellStyle name="Nor@„l_IRRSENS" xfId="922" xr:uid="{00000000-0005-0000-0000-00009C1A0000}"/>
    <cellStyle name="Normal" xfId="0" builtinId="0"/>
    <cellStyle name="Normal - Style1" xfId="207" xr:uid="{00000000-0005-0000-0000-00009E1A0000}"/>
    <cellStyle name="Normal 10" xfId="208" xr:uid="{00000000-0005-0000-0000-00009F1A0000}"/>
    <cellStyle name="Normal 11" xfId="7" xr:uid="{00000000-0005-0000-0000-0000A01A0000}"/>
    <cellStyle name="Normal 12" xfId="630" xr:uid="{00000000-0005-0000-0000-0000A11A0000}"/>
    <cellStyle name="Normal 12 2" xfId="15542" xr:uid="{00000000-0005-0000-0000-0000A21A0000}"/>
    <cellStyle name="Normal 13" xfId="636" xr:uid="{00000000-0005-0000-0000-0000A31A0000}"/>
    <cellStyle name="Normal 13 2" xfId="11" xr:uid="{00000000-0005-0000-0000-0000A41A0000}"/>
    <cellStyle name="Normal 13 3" xfId="15545" xr:uid="{00000000-0005-0000-0000-0000A51A0000}"/>
    <cellStyle name="Normal 14" xfId="637" xr:uid="{00000000-0005-0000-0000-0000A61A0000}"/>
    <cellStyle name="Normal 14 2" xfId="645" xr:uid="{00000000-0005-0000-0000-0000A71A0000}"/>
    <cellStyle name="Normal 15" xfId="638" xr:uid="{00000000-0005-0000-0000-0000A81A0000}"/>
    <cellStyle name="Normal 16" xfId="646" xr:uid="{00000000-0005-0000-0000-0000A91A0000}"/>
    <cellStyle name="Normal 17" xfId="655" xr:uid="{00000000-0005-0000-0000-0000AA1A0000}"/>
    <cellStyle name="Normal 18" xfId="659" xr:uid="{00000000-0005-0000-0000-0000AB1A0000}"/>
    <cellStyle name="Normal 19" xfId="1816" xr:uid="{00000000-0005-0000-0000-0000AC1A0000}"/>
    <cellStyle name="Normal 2" xfId="4" xr:uid="{00000000-0005-0000-0000-0000AD1A0000}"/>
    <cellStyle name="Normal 2 2" xfId="640" xr:uid="{00000000-0005-0000-0000-0000AE1A0000}"/>
    <cellStyle name="Normal 2 3" xfId="641" xr:uid="{00000000-0005-0000-0000-0000AF1A0000}"/>
    <cellStyle name="Normal 2 4" xfId="642" xr:uid="{00000000-0005-0000-0000-0000B01A0000}"/>
    <cellStyle name="Normal 2 5" xfId="643" xr:uid="{00000000-0005-0000-0000-0000B11A0000}"/>
    <cellStyle name="Normal 20" xfId="4934" xr:uid="{00000000-0005-0000-0000-0000B21A0000}"/>
    <cellStyle name="Normal 20 2" xfId="7005" xr:uid="{00000000-0005-0000-0000-0000B31A0000}"/>
    <cellStyle name="Normal 21" xfId="4935" xr:uid="{00000000-0005-0000-0000-0000B41A0000}"/>
    <cellStyle name="Normal 21 2" xfId="7006" xr:uid="{00000000-0005-0000-0000-0000B51A0000}"/>
    <cellStyle name="Normal 22" xfId="4936" xr:uid="{00000000-0005-0000-0000-0000B61A0000}"/>
    <cellStyle name="Normal 22 2" xfId="7007" xr:uid="{00000000-0005-0000-0000-0000B71A0000}"/>
    <cellStyle name="Normal 23" xfId="4937" xr:uid="{00000000-0005-0000-0000-0000B81A0000}"/>
    <cellStyle name="Normal 23 2" xfId="7008" xr:uid="{00000000-0005-0000-0000-0000B91A0000}"/>
    <cellStyle name="Normal 24" xfId="15534" xr:uid="{00000000-0005-0000-0000-0000BA1A0000}"/>
    <cellStyle name="Normal 25" xfId="15540" xr:uid="{00000000-0005-0000-0000-0000BB1A0000}"/>
    <cellStyle name="Normal 26" xfId="15546" xr:uid="{00000000-0005-0000-0000-0000BC1A0000}"/>
    <cellStyle name="Normal 27" xfId="15585" xr:uid="{00000000-0005-0000-0000-0000BD1A0000}"/>
    <cellStyle name="Normal 28" xfId="15595" xr:uid="{00000000-0005-0000-0000-0000BE1A0000}"/>
    <cellStyle name="Normal 29" xfId="15596" xr:uid="{00000000-0005-0000-0000-0000213D0000}"/>
    <cellStyle name="Normal 3" xfId="14" xr:uid="{00000000-0005-0000-0000-0000BF1A0000}"/>
    <cellStyle name="Normal 3 2" xfId="9" xr:uid="{00000000-0005-0000-0000-0000C01A0000}"/>
    <cellStyle name="Normal 3 2 2" xfId="15614" xr:uid="{AE9CDB1D-D6C8-407A-BF64-A2C1431C7887}"/>
    <cellStyle name="Normal 3 3" xfId="15573" xr:uid="{00000000-0005-0000-0000-0000C11A0000}"/>
    <cellStyle name="Normal 3 4" xfId="15613" xr:uid="{B49DEF61-E775-4FBB-826F-CCB669A536D6}"/>
    <cellStyle name="Normal 30" xfId="15602" xr:uid="{00000000-0005-0000-0000-0000233D0000}"/>
    <cellStyle name="Normal 31" xfId="15603" xr:uid="{00000000-0005-0000-0000-0000243D0000}"/>
    <cellStyle name="Normal 32" xfId="15604" xr:uid="{00000000-0005-0000-0000-0000253D0000}"/>
    <cellStyle name="Normal 33" xfId="15605" xr:uid="{00000000-0005-0000-0000-00002A3D0000}"/>
    <cellStyle name="Normal 34" xfId="15611" xr:uid="{CD3925BF-2D44-48AF-98AB-2CFFAEA8F619}"/>
    <cellStyle name="Normal 37" xfId="923" xr:uid="{00000000-0005-0000-0000-0000C21A0000}"/>
    <cellStyle name="Normal 4" xfId="210" xr:uid="{00000000-0005-0000-0000-0000C31A0000}"/>
    <cellStyle name="Normal 4 2" xfId="924" xr:uid="{00000000-0005-0000-0000-0000C41A0000}"/>
    <cellStyle name="Normal 4 3" xfId="925" xr:uid="{00000000-0005-0000-0000-0000C51A0000}"/>
    <cellStyle name="Normal 4 4" xfId="15535" xr:uid="{00000000-0005-0000-0000-0000C61A0000}"/>
    <cellStyle name="Normal 43" xfId="926" xr:uid="{00000000-0005-0000-0000-0000C71A0000}"/>
    <cellStyle name="Normal 44" xfId="927" xr:uid="{00000000-0005-0000-0000-0000C81A0000}"/>
    <cellStyle name="Normal 45" xfId="928" xr:uid="{00000000-0005-0000-0000-0000C91A0000}"/>
    <cellStyle name="Normal 46" xfId="929" xr:uid="{00000000-0005-0000-0000-0000CA1A0000}"/>
    <cellStyle name="Normal 47" xfId="930" xr:uid="{00000000-0005-0000-0000-0000CB1A0000}"/>
    <cellStyle name="Normal 48" xfId="931" xr:uid="{00000000-0005-0000-0000-0000CC1A0000}"/>
    <cellStyle name="Normal 5" xfId="211" xr:uid="{00000000-0005-0000-0000-0000CD1A0000}"/>
    <cellStyle name="Normal 5 2" xfId="15539" xr:uid="{00000000-0005-0000-0000-0000CE1A0000}"/>
    <cellStyle name="Normal 5 2 2" xfId="15615" xr:uid="{917CF6DC-E5AC-431A-8E08-14021DF217A8}"/>
    <cellStyle name="Normal 6" xfId="212" xr:uid="{00000000-0005-0000-0000-0000CF1A0000}"/>
    <cellStyle name="Normal 7" xfId="213" xr:uid="{00000000-0005-0000-0000-0000D01A0000}"/>
    <cellStyle name="Normal 7 2" xfId="15612" xr:uid="{46DB7B06-633F-437C-8C2B-D80C91CFA4EA}"/>
    <cellStyle name="Normal 8" xfId="214" xr:uid="{00000000-0005-0000-0000-0000D11A0000}"/>
    <cellStyle name="Normal 9" xfId="215" xr:uid="{00000000-0005-0000-0000-0000D21A0000}"/>
    <cellStyle name="Note 2" xfId="216" xr:uid="{00000000-0005-0000-0000-0000D71A0000}"/>
    <cellStyle name="Note 2 2" xfId="1287" xr:uid="{00000000-0005-0000-0000-0000D81A0000}"/>
    <cellStyle name="Note 2 2 2" xfId="2578" xr:uid="{00000000-0005-0000-0000-0000D91A0000}"/>
    <cellStyle name="Note 2 2 2 2" xfId="5721" xr:uid="{00000000-0005-0000-0000-0000DA1A0000}"/>
    <cellStyle name="Note 2 2 2 2 2" xfId="13586" xr:uid="{00000000-0005-0000-0000-0000DB1A0000}"/>
    <cellStyle name="Note 2 2 2 3" xfId="11923" xr:uid="{00000000-0005-0000-0000-0000DC1A0000}"/>
    <cellStyle name="Note 2 2 3" xfId="2351" xr:uid="{00000000-0005-0000-0000-0000DD1A0000}"/>
    <cellStyle name="Note 2 2 3 2" xfId="7698" xr:uid="{00000000-0005-0000-0000-0000DE1A0000}"/>
    <cellStyle name="Note 2 2 4" xfId="11485" xr:uid="{00000000-0005-0000-0000-0000DF1A0000}"/>
    <cellStyle name="Note 2 3" xfId="1393" xr:uid="{00000000-0005-0000-0000-0000E01A0000}"/>
    <cellStyle name="Note 2 3 2" xfId="2684" xr:uid="{00000000-0005-0000-0000-0000E11A0000}"/>
    <cellStyle name="Note 2 3 2 2" xfId="5825" xr:uid="{00000000-0005-0000-0000-0000E21A0000}"/>
    <cellStyle name="Note 2 3 2 2 2" xfId="13669" xr:uid="{00000000-0005-0000-0000-0000E31A0000}"/>
    <cellStyle name="Note 2 3 2 3" xfId="8589" xr:uid="{00000000-0005-0000-0000-0000E41A0000}"/>
    <cellStyle name="Note 2 3 3" xfId="3916" xr:uid="{00000000-0005-0000-0000-0000E51A0000}"/>
    <cellStyle name="Note 2 3 3 2" xfId="10016" xr:uid="{00000000-0005-0000-0000-0000E61A0000}"/>
    <cellStyle name="Note 2 3 4" xfId="7133" xr:uid="{00000000-0005-0000-0000-0000E71A0000}"/>
    <cellStyle name="Note 2 4" xfId="1696" xr:uid="{00000000-0005-0000-0000-0000E81A0000}"/>
    <cellStyle name="Note 2 4 2" xfId="2977" xr:uid="{00000000-0005-0000-0000-0000E91A0000}"/>
    <cellStyle name="Note 2 4 2 2" xfId="6083" xr:uid="{00000000-0005-0000-0000-0000EA1A0000}"/>
    <cellStyle name="Note 2 4 2 2 2" xfId="13868" xr:uid="{00000000-0005-0000-0000-0000EB1A0000}"/>
    <cellStyle name="Note 2 4 2 3" xfId="12391" xr:uid="{00000000-0005-0000-0000-0000EC1A0000}"/>
    <cellStyle name="Note 2 4 3" xfId="4831" xr:uid="{00000000-0005-0000-0000-0000ED1A0000}"/>
    <cellStyle name="Note 2 4 3 2" xfId="11200" xr:uid="{00000000-0005-0000-0000-0000EE1A0000}"/>
    <cellStyle name="Note 2 4 4" xfId="13291" xr:uid="{00000000-0005-0000-0000-0000EF1A0000}"/>
    <cellStyle name="Note 2 5" xfId="3103" xr:uid="{00000000-0005-0000-0000-0000F01A0000}"/>
    <cellStyle name="Note 2 5 2" xfId="4142" xr:uid="{00000000-0005-0000-0000-0000F11A0000}"/>
    <cellStyle name="Note 2 5 2 2" xfId="6548" xr:uid="{00000000-0005-0000-0000-0000F21A0000}"/>
    <cellStyle name="Note 2 5 2 2 2" xfId="14295" xr:uid="{00000000-0005-0000-0000-0000F31A0000}"/>
    <cellStyle name="Note 2 5 2 3" xfId="7796" xr:uid="{00000000-0005-0000-0000-0000F41A0000}"/>
    <cellStyle name="Note 2 5 3" xfId="4647" xr:uid="{00000000-0005-0000-0000-0000F51A0000}"/>
    <cellStyle name="Note 2 5 3 2" xfId="8211" xr:uid="{00000000-0005-0000-0000-0000F61A0000}"/>
    <cellStyle name="Note 2 5 4" xfId="12327" xr:uid="{00000000-0005-0000-0000-0000F71A0000}"/>
    <cellStyle name="Note 2 6" xfId="1894" xr:uid="{00000000-0005-0000-0000-0000F81A0000}"/>
    <cellStyle name="Note 2 6 2" xfId="5234" xr:uid="{00000000-0005-0000-0000-0000F91A0000}"/>
    <cellStyle name="Note 2 6 2 2" xfId="7166" xr:uid="{00000000-0005-0000-0000-0000FA1A0000}"/>
    <cellStyle name="Note 2 6 3" xfId="9463" xr:uid="{00000000-0005-0000-0000-0000FB1A0000}"/>
    <cellStyle name="Note 2 7" xfId="2137" xr:uid="{00000000-0005-0000-0000-0000FC1A0000}"/>
    <cellStyle name="Note 2 7 2" xfId="12368" xr:uid="{00000000-0005-0000-0000-0000FD1A0000}"/>
    <cellStyle name="Note 2 8" xfId="11334" xr:uid="{00000000-0005-0000-0000-0000FE1A0000}"/>
    <cellStyle name="Note 2 9" xfId="8106" xr:uid="{00000000-0005-0000-0000-0000FF1A0000}"/>
    <cellStyle name="OddBodyShade" xfId="217" xr:uid="{00000000-0005-0000-0000-0000001B0000}"/>
    <cellStyle name="OddBodyShade 2" xfId="13378" xr:uid="{00000000-0005-0000-0000-0000011B0000}"/>
    <cellStyle name="Output 2" xfId="218" xr:uid="{00000000-0005-0000-0000-0000021B0000}"/>
    <cellStyle name="Output 2 10" xfId="11479" xr:uid="{00000000-0005-0000-0000-0000031B0000}"/>
    <cellStyle name="Output 2 2" xfId="1118" xr:uid="{00000000-0005-0000-0000-0000041B0000}"/>
    <cellStyle name="Output 2 2 2" xfId="1258" xr:uid="{00000000-0005-0000-0000-0000051B0000}"/>
    <cellStyle name="Output 2 2 2 2" xfId="2551" xr:uid="{00000000-0005-0000-0000-0000061B0000}"/>
    <cellStyle name="Output 2 2 2 2 2" xfId="5694" xr:uid="{00000000-0005-0000-0000-0000071B0000}"/>
    <cellStyle name="Output 2 2 2 2 2 2" xfId="7475" xr:uid="{00000000-0005-0000-0000-0000081B0000}"/>
    <cellStyle name="Output 2 2 2 2 3" xfId="9673" xr:uid="{00000000-0005-0000-0000-0000091B0000}"/>
    <cellStyle name="Output 2 2 2 3" xfId="3706" xr:uid="{00000000-0005-0000-0000-00000A1B0000}"/>
    <cellStyle name="Output 2 2 2 3 2" xfId="12133" xr:uid="{00000000-0005-0000-0000-00000B1B0000}"/>
    <cellStyle name="Output 2 2 2 4" xfId="10271" xr:uid="{00000000-0005-0000-0000-00000C1B0000}"/>
    <cellStyle name="Output 2 2 3" xfId="1278" xr:uid="{00000000-0005-0000-0000-00000D1B0000}"/>
    <cellStyle name="Output 2 2 3 2" xfId="2570" xr:uid="{00000000-0005-0000-0000-00000E1B0000}"/>
    <cellStyle name="Output 2 2 3 2 2" xfId="5713" xr:uid="{00000000-0005-0000-0000-00000F1B0000}"/>
    <cellStyle name="Output 2 2 3 2 2 2" xfId="13581" xr:uid="{00000000-0005-0000-0000-0000101B0000}"/>
    <cellStyle name="Output 2 2 3 2 3" xfId="9519" xr:uid="{00000000-0005-0000-0000-0000111B0000}"/>
    <cellStyle name="Output 2 2 3 3" xfId="3810" xr:uid="{00000000-0005-0000-0000-0000121B0000}"/>
    <cellStyle name="Output 2 2 3 3 2" xfId="12596" xr:uid="{00000000-0005-0000-0000-0000131B0000}"/>
    <cellStyle name="Output 2 2 3 4" xfId="9977" xr:uid="{00000000-0005-0000-0000-0000141B0000}"/>
    <cellStyle name="Output 2 2 4" xfId="3302" xr:uid="{00000000-0005-0000-0000-0000151B0000}"/>
    <cellStyle name="Output 2 2 4 2" xfId="4331" xr:uid="{00000000-0005-0000-0000-0000161B0000}"/>
    <cellStyle name="Output 2 2 4 2 2" xfId="6725" xr:uid="{00000000-0005-0000-0000-0000171B0000}"/>
    <cellStyle name="Output 2 2 4 2 2 2" xfId="14454" xr:uid="{00000000-0005-0000-0000-0000181B0000}"/>
    <cellStyle name="Output 2 2 4 2 3" xfId="7263" xr:uid="{00000000-0005-0000-0000-0000191B0000}"/>
    <cellStyle name="Output 2 2 4 3" xfId="3811" xr:uid="{00000000-0005-0000-0000-00001A1B0000}"/>
    <cellStyle name="Output 2 2 4 3 2" xfId="8857" xr:uid="{00000000-0005-0000-0000-00001B1B0000}"/>
    <cellStyle name="Output 2 2 4 4" xfId="12746" xr:uid="{00000000-0005-0000-0000-00001C1B0000}"/>
    <cellStyle name="Output 2 2 5" xfId="2411" xr:uid="{00000000-0005-0000-0000-00001D1B0000}"/>
    <cellStyle name="Output 2 2 5 2" xfId="5573" xr:uid="{00000000-0005-0000-0000-00001E1B0000}"/>
    <cellStyle name="Output 2 2 5 2 2" xfId="13343" xr:uid="{00000000-0005-0000-0000-00001F1B0000}"/>
    <cellStyle name="Output 2 2 5 3" xfId="7703" xr:uid="{00000000-0005-0000-0000-0000201B0000}"/>
    <cellStyle name="Output 2 2 6" xfId="4644" xr:uid="{00000000-0005-0000-0000-0000211B0000}"/>
    <cellStyle name="Output 2 2 6 2" xfId="11669" xr:uid="{00000000-0005-0000-0000-0000221B0000}"/>
    <cellStyle name="Output 2 2 7" xfId="13371" xr:uid="{00000000-0005-0000-0000-0000231B0000}"/>
    <cellStyle name="Output 2 3" xfId="1288" xr:uid="{00000000-0005-0000-0000-0000241B0000}"/>
    <cellStyle name="Output 2 3 2" xfId="2579" xr:uid="{00000000-0005-0000-0000-0000251B0000}"/>
    <cellStyle name="Output 2 3 2 2" xfId="5722" xr:uid="{00000000-0005-0000-0000-0000261B0000}"/>
    <cellStyle name="Output 2 3 2 2 2" xfId="13587" xr:uid="{00000000-0005-0000-0000-0000271B0000}"/>
    <cellStyle name="Output 2 3 2 3" xfId="13110" xr:uid="{00000000-0005-0000-0000-0000281B0000}"/>
    <cellStyle name="Output 2 3 3" xfId="3666" xr:uid="{00000000-0005-0000-0000-0000291B0000}"/>
    <cellStyle name="Output 2 3 3 2" xfId="8812" xr:uid="{00000000-0005-0000-0000-00002A1B0000}"/>
    <cellStyle name="Output 2 3 4" xfId="10593" xr:uid="{00000000-0005-0000-0000-00002B1B0000}"/>
    <cellStyle name="Output 2 4" xfId="1391" xr:uid="{00000000-0005-0000-0000-00002C1B0000}"/>
    <cellStyle name="Output 2 4 2" xfId="2682" xr:uid="{00000000-0005-0000-0000-00002D1B0000}"/>
    <cellStyle name="Output 2 4 2 2" xfId="5823" xr:uid="{00000000-0005-0000-0000-00002E1B0000}"/>
    <cellStyle name="Output 2 4 2 2 2" xfId="13668" xr:uid="{00000000-0005-0000-0000-00002F1B0000}"/>
    <cellStyle name="Output 2 4 2 3" xfId="8103" xr:uid="{00000000-0005-0000-0000-0000301B0000}"/>
    <cellStyle name="Output 2 4 3" xfId="4494" xr:uid="{00000000-0005-0000-0000-0000311B0000}"/>
    <cellStyle name="Output 2 4 3 2" xfId="9972" xr:uid="{00000000-0005-0000-0000-0000321B0000}"/>
    <cellStyle name="Output 2 4 4" xfId="9233" xr:uid="{00000000-0005-0000-0000-0000331B0000}"/>
    <cellStyle name="Output 2 5" xfId="1333" xr:uid="{00000000-0005-0000-0000-0000341B0000}"/>
    <cellStyle name="Output 2 5 2" xfId="2624" xr:uid="{00000000-0005-0000-0000-0000351B0000}"/>
    <cellStyle name="Output 2 5 2 2" xfId="5766" xr:uid="{00000000-0005-0000-0000-0000361B0000}"/>
    <cellStyle name="Output 2 5 2 2 2" xfId="13617" xr:uid="{00000000-0005-0000-0000-0000371B0000}"/>
    <cellStyle name="Output 2 5 2 3" xfId="9067" xr:uid="{00000000-0005-0000-0000-0000381B0000}"/>
    <cellStyle name="Output 2 5 3" xfId="4791" xr:uid="{00000000-0005-0000-0000-0000391B0000}"/>
    <cellStyle name="Output 2 5 3 2" xfId="9791" xr:uid="{00000000-0005-0000-0000-00003A1B0000}"/>
    <cellStyle name="Output 2 5 4" xfId="7170" xr:uid="{00000000-0005-0000-0000-00003B1B0000}"/>
    <cellStyle name="Output 2 6" xfId="3104" xr:uid="{00000000-0005-0000-0000-00003C1B0000}"/>
    <cellStyle name="Output 2 6 2" xfId="4143" xr:uid="{00000000-0005-0000-0000-00003D1B0000}"/>
    <cellStyle name="Output 2 6 2 2" xfId="6549" xr:uid="{00000000-0005-0000-0000-00003E1B0000}"/>
    <cellStyle name="Output 2 6 2 2 2" xfId="14296" xr:uid="{00000000-0005-0000-0000-00003F1B0000}"/>
    <cellStyle name="Output 2 6 2 3" xfId="11359" xr:uid="{00000000-0005-0000-0000-0000401B0000}"/>
    <cellStyle name="Output 2 6 3" xfId="4666" xr:uid="{00000000-0005-0000-0000-0000411B0000}"/>
    <cellStyle name="Output 2 6 3 2" xfId="9348" xr:uid="{00000000-0005-0000-0000-0000421B0000}"/>
    <cellStyle name="Output 2 6 4" xfId="13354" xr:uid="{00000000-0005-0000-0000-0000431B0000}"/>
    <cellStyle name="Output 2 7" xfId="1896" xr:uid="{00000000-0005-0000-0000-0000441B0000}"/>
    <cellStyle name="Output 2 7 2" xfId="5235" xr:uid="{00000000-0005-0000-0000-0000451B0000}"/>
    <cellStyle name="Output 2 7 2 2" xfId="13321" xr:uid="{00000000-0005-0000-0000-0000461B0000}"/>
    <cellStyle name="Output 2 7 3" xfId="8219" xr:uid="{00000000-0005-0000-0000-0000471B0000}"/>
    <cellStyle name="Output 2 8" xfId="1863" xr:uid="{00000000-0005-0000-0000-0000481B0000}"/>
    <cellStyle name="Output 2 8 2" xfId="10413" xr:uid="{00000000-0005-0000-0000-0000491B0000}"/>
    <cellStyle name="Output 2 9" xfId="11288" xr:uid="{00000000-0005-0000-0000-00004A1B0000}"/>
    <cellStyle name="Overscore" xfId="219" xr:uid="{00000000-0005-0000-0000-00004B1B0000}"/>
    <cellStyle name="Overscore 2" xfId="1289" xr:uid="{00000000-0005-0000-0000-00004C1B0000}"/>
    <cellStyle name="Overscore 2 2" xfId="2580" xr:uid="{00000000-0005-0000-0000-00004D1B0000}"/>
    <cellStyle name="Overscore 2 2 2" xfId="5723" xr:uid="{00000000-0005-0000-0000-00004E1B0000}"/>
    <cellStyle name="Overscore 2 2 2 2" xfId="13588" xr:uid="{00000000-0005-0000-0000-00004F1B0000}"/>
    <cellStyle name="Overscore 2 2 3" xfId="8900" xr:uid="{00000000-0005-0000-0000-0000501B0000}"/>
    <cellStyle name="Overscore 2 3" xfId="3727" xr:uid="{00000000-0005-0000-0000-0000511B0000}"/>
    <cellStyle name="Overscore 2 3 2" xfId="6348" xr:uid="{00000000-0005-0000-0000-0000521B0000}"/>
    <cellStyle name="Overscore 2 3 2 2" xfId="14116" xr:uid="{00000000-0005-0000-0000-0000531B0000}"/>
    <cellStyle name="Overscore 2 3 3" xfId="13346" xr:uid="{00000000-0005-0000-0000-0000541B0000}"/>
    <cellStyle name="Overscore 2 4" xfId="4420" xr:uid="{00000000-0005-0000-0000-0000551B0000}"/>
    <cellStyle name="Overscore 2 4 2" xfId="9123" xr:uid="{00000000-0005-0000-0000-0000561B0000}"/>
    <cellStyle name="Overscore 2 5" xfId="11281" xr:uid="{00000000-0005-0000-0000-0000571B0000}"/>
    <cellStyle name="Overscore 3" xfId="1390" xr:uid="{00000000-0005-0000-0000-0000581B0000}"/>
    <cellStyle name="Overscore 3 2" xfId="2681" xr:uid="{00000000-0005-0000-0000-0000591B0000}"/>
    <cellStyle name="Overscore 3 2 2" xfId="5822" xr:uid="{00000000-0005-0000-0000-00005A1B0000}"/>
    <cellStyle name="Overscore 3 2 2 2" xfId="13667" xr:uid="{00000000-0005-0000-0000-00005B1B0000}"/>
    <cellStyle name="Overscore 3 2 3" xfId="13046" xr:uid="{00000000-0005-0000-0000-00005C1B0000}"/>
    <cellStyle name="Overscore 3 3" xfId="3814" xr:uid="{00000000-0005-0000-0000-00005D1B0000}"/>
    <cellStyle name="Overscore 3 3 2" xfId="6394" xr:uid="{00000000-0005-0000-0000-00005E1B0000}"/>
    <cellStyle name="Overscore 3 3 2 2" xfId="14161" xr:uid="{00000000-0005-0000-0000-00005F1B0000}"/>
    <cellStyle name="Overscore 3 3 3" xfId="8791" xr:uid="{00000000-0005-0000-0000-0000601B0000}"/>
    <cellStyle name="Overscore 3 4" xfId="3899" xr:uid="{00000000-0005-0000-0000-0000611B0000}"/>
    <cellStyle name="Overscore 3 4 2" xfId="9808" xr:uid="{00000000-0005-0000-0000-0000621B0000}"/>
    <cellStyle name="Overscore 3 5" xfId="7329" xr:uid="{00000000-0005-0000-0000-0000631B0000}"/>
    <cellStyle name="Overscore 4" xfId="1313" xr:uid="{00000000-0005-0000-0000-0000641B0000}"/>
    <cellStyle name="Overscore 4 2" xfId="2604" xr:uid="{00000000-0005-0000-0000-0000651B0000}"/>
    <cellStyle name="Overscore 4 2 2" xfId="5747" xr:uid="{00000000-0005-0000-0000-0000661B0000}"/>
    <cellStyle name="Overscore 4 2 2 2" xfId="13606" xr:uid="{00000000-0005-0000-0000-0000671B0000}"/>
    <cellStyle name="Overscore 4 2 3" xfId="7500" xr:uid="{00000000-0005-0000-0000-0000681B0000}"/>
    <cellStyle name="Overscore 4 3" xfId="3749" xr:uid="{00000000-0005-0000-0000-0000691B0000}"/>
    <cellStyle name="Overscore 4 3 2" xfId="6359" xr:uid="{00000000-0005-0000-0000-00006A1B0000}"/>
    <cellStyle name="Overscore 4 3 2 2" xfId="14126" xr:uid="{00000000-0005-0000-0000-00006B1B0000}"/>
    <cellStyle name="Overscore 4 3 3" xfId="12625" xr:uid="{00000000-0005-0000-0000-00006C1B0000}"/>
    <cellStyle name="Overscore 4 4" xfId="2404" xr:uid="{00000000-0005-0000-0000-00006D1B0000}"/>
    <cellStyle name="Overscore 4 4 2" xfId="7122" xr:uid="{00000000-0005-0000-0000-00006E1B0000}"/>
    <cellStyle name="Overscore 4 5" xfId="7201" xr:uid="{00000000-0005-0000-0000-00006F1B0000}"/>
    <cellStyle name="Overscore 5" xfId="3105" xr:uid="{00000000-0005-0000-0000-0000701B0000}"/>
    <cellStyle name="Overscore 5 2" xfId="4905" xr:uid="{00000000-0005-0000-0000-0000711B0000}"/>
    <cellStyle name="Overscore 5 2 2" xfId="10753" xr:uid="{00000000-0005-0000-0000-0000721B0000}"/>
    <cellStyle name="Overscore 5 3" xfId="7672" xr:uid="{00000000-0005-0000-0000-0000731B0000}"/>
    <cellStyle name="Overscore 6" xfId="1897" xr:uid="{00000000-0005-0000-0000-0000741B0000}"/>
    <cellStyle name="Overscore 6 2" xfId="5236" xr:uid="{00000000-0005-0000-0000-0000751B0000}"/>
    <cellStyle name="Overscore 6 2 2" xfId="8319" xr:uid="{00000000-0005-0000-0000-0000761B0000}"/>
    <cellStyle name="Overscore 6 3" xfId="9418" xr:uid="{00000000-0005-0000-0000-0000771B0000}"/>
    <cellStyle name="Overscore 7" xfId="4815" xr:uid="{00000000-0005-0000-0000-0000781B0000}"/>
    <cellStyle name="Overscore 7 2" xfId="7477" xr:uid="{00000000-0005-0000-0000-0000791B0000}"/>
    <cellStyle name="Overscore 8" xfId="8675" xr:uid="{00000000-0005-0000-0000-00007A1B0000}"/>
    <cellStyle name="Overscore 9" xfId="8882" xr:uid="{00000000-0005-0000-0000-00007B1B0000}"/>
    <cellStyle name="Overunder" xfId="220" xr:uid="{00000000-0005-0000-0000-00007C1B0000}"/>
    <cellStyle name="Overunder 2" xfId="1290" xr:uid="{00000000-0005-0000-0000-00007D1B0000}"/>
    <cellStyle name="Overunder 2 2" xfId="3427" xr:uid="{00000000-0005-0000-0000-00007E1B0000}"/>
    <cellStyle name="Overunder 2 2 2" xfId="4449" xr:uid="{00000000-0005-0000-0000-00007F1B0000}"/>
    <cellStyle name="Overunder 2 2 2 2" xfId="6821" xr:uid="{00000000-0005-0000-0000-0000801B0000}"/>
    <cellStyle name="Overunder 2 2 2 2 2" xfId="14549" xr:uid="{00000000-0005-0000-0000-0000811B0000}"/>
    <cellStyle name="Overunder 2 2 2 3" xfId="7281" xr:uid="{00000000-0005-0000-0000-0000821B0000}"/>
    <cellStyle name="Overunder 2 2 3" xfId="3679" xr:uid="{00000000-0005-0000-0000-0000831B0000}"/>
    <cellStyle name="Overunder 2 2 3 2" xfId="6321" xr:uid="{00000000-0005-0000-0000-0000841B0000}"/>
    <cellStyle name="Overunder 2 2 3 2 2" xfId="11981" xr:uid="{00000000-0005-0000-0000-0000851B0000}"/>
    <cellStyle name="Overunder 2 2 3 2 3" xfId="13075" xr:uid="{00000000-0005-0000-0000-0000861B0000}"/>
    <cellStyle name="Overunder 2 2 3 2 4" xfId="14090" xr:uid="{00000000-0005-0000-0000-0000871B0000}"/>
    <cellStyle name="Overunder 2 2 3 2 5" xfId="15308" xr:uid="{00000000-0005-0000-0000-0000881B0000}"/>
    <cellStyle name="Overunder 2 2 3 3" xfId="9844" xr:uid="{00000000-0005-0000-0000-0000891B0000}"/>
    <cellStyle name="Overunder 2 2 3 4" xfId="12093" xr:uid="{00000000-0005-0000-0000-00008A1B0000}"/>
    <cellStyle name="Overunder 2 2 3 5" xfId="14740" xr:uid="{00000000-0005-0000-0000-00008B1B0000}"/>
    <cellStyle name="Overunder 2 2 4" xfId="6236" xr:uid="{00000000-0005-0000-0000-00008C1B0000}"/>
    <cellStyle name="Overunder 2 2 4 2" xfId="11915" xr:uid="{00000000-0005-0000-0000-00008D1B0000}"/>
    <cellStyle name="Overunder 2 2 4 3" xfId="13028" xr:uid="{00000000-0005-0000-0000-00008E1B0000}"/>
    <cellStyle name="Overunder 2 2 4 4" xfId="14005" xr:uid="{00000000-0005-0000-0000-00008F1B0000}"/>
    <cellStyle name="Overunder 2 2 4 5" xfId="15296" xr:uid="{00000000-0005-0000-0000-0000901B0000}"/>
    <cellStyle name="Overunder 2 2 5" xfId="9658" xr:uid="{00000000-0005-0000-0000-0000911B0000}"/>
    <cellStyle name="Overunder 2 2 6" xfId="14728" xr:uid="{00000000-0005-0000-0000-0000921B0000}"/>
    <cellStyle name="Overunder 2 3" xfId="2581" xr:uid="{00000000-0005-0000-0000-0000931B0000}"/>
    <cellStyle name="Overunder 2 3 2" xfId="5724" xr:uid="{00000000-0005-0000-0000-0000941B0000}"/>
    <cellStyle name="Overunder 2 3 2 2" xfId="13589" xr:uid="{00000000-0005-0000-0000-0000951B0000}"/>
    <cellStyle name="Overunder 2 3 3" xfId="12671" xr:uid="{00000000-0005-0000-0000-0000961B0000}"/>
    <cellStyle name="Overunder 2 4" xfId="3896" xr:uid="{00000000-0005-0000-0000-0000971B0000}"/>
    <cellStyle name="Overunder 2 4 2" xfId="6428" xr:uid="{00000000-0005-0000-0000-0000981B0000}"/>
    <cellStyle name="Overunder 2 4 2 2" xfId="12073" xr:uid="{00000000-0005-0000-0000-0000991B0000}"/>
    <cellStyle name="Overunder 2 4 2 3" xfId="13155" xr:uid="{00000000-0005-0000-0000-00009A1B0000}"/>
    <cellStyle name="Overunder 2 4 2 4" xfId="14195" xr:uid="{00000000-0005-0000-0000-00009B1B0000}"/>
    <cellStyle name="Overunder 2 4 2 5" xfId="15336" xr:uid="{00000000-0005-0000-0000-00009C1B0000}"/>
    <cellStyle name="Overunder 2 4 3" xfId="10012" xr:uid="{00000000-0005-0000-0000-00009D1B0000}"/>
    <cellStyle name="Overunder 2 4 4" xfId="8460" xr:uid="{00000000-0005-0000-0000-00009E1B0000}"/>
    <cellStyle name="Overunder 2 4 5" xfId="14768" xr:uid="{00000000-0005-0000-0000-00009F1B0000}"/>
    <cellStyle name="Overunder 2 5" xfId="4981" xr:uid="{00000000-0005-0000-0000-0000A01B0000}"/>
    <cellStyle name="Overunder 2 5 2" xfId="10892" xr:uid="{00000000-0005-0000-0000-0000A11B0000}"/>
    <cellStyle name="Overunder 2 5 3" xfId="9654" xr:uid="{00000000-0005-0000-0000-0000A21B0000}"/>
    <cellStyle name="Overunder 2 5 4" xfId="12768" xr:uid="{00000000-0005-0000-0000-0000A31B0000}"/>
    <cellStyle name="Overunder 2 5 5" xfId="15008" xr:uid="{00000000-0005-0000-0000-0000A41B0000}"/>
    <cellStyle name="Overunder 2 6" xfId="7980" xr:uid="{00000000-0005-0000-0000-0000A51B0000}"/>
    <cellStyle name="Overunder 2 7" xfId="9801" xr:uid="{00000000-0005-0000-0000-0000A61B0000}"/>
    <cellStyle name="Overunder 2 8" xfId="7919" xr:uid="{00000000-0005-0000-0000-0000A71B0000}"/>
    <cellStyle name="Overunder 2 9" xfId="13133" xr:uid="{00000000-0005-0000-0000-0000A81B0000}"/>
    <cellStyle name="Overunder 3" xfId="1389" xr:uid="{00000000-0005-0000-0000-0000A91B0000}"/>
    <cellStyle name="Overunder 3 2" xfId="2680" xr:uid="{00000000-0005-0000-0000-0000AA1B0000}"/>
    <cellStyle name="Overunder 3 2 2" xfId="5821" xr:uid="{00000000-0005-0000-0000-0000AB1B0000}"/>
    <cellStyle name="Overunder 3 2 2 2" xfId="13666" xr:uid="{00000000-0005-0000-0000-0000AC1B0000}"/>
    <cellStyle name="Overunder 3 2 3" xfId="11745" xr:uid="{00000000-0005-0000-0000-0000AD1B0000}"/>
    <cellStyle name="Overunder 3 3" xfId="4423" xr:uid="{00000000-0005-0000-0000-0000AE1B0000}"/>
    <cellStyle name="Overunder 3 3 2" xfId="6801" xr:uid="{00000000-0005-0000-0000-0000AF1B0000}"/>
    <cellStyle name="Overunder 3 3 2 2" xfId="12378" xr:uid="{00000000-0005-0000-0000-0000B01B0000}"/>
    <cellStyle name="Overunder 3 3 2 3" xfId="13382" xr:uid="{00000000-0005-0000-0000-0000B11B0000}"/>
    <cellStyle name="Overunder 3 3 2 4" xfId="14529" xr:uid="{00000000-0005-0000-0000-0000B21B0000}"/>
    <cellStyle name="Overunder 3 3 2 5" xfId="15370" xr:uid="{00000000-0005-0000-0000-0000B31B0000}"/>
    <cellStyle name="Overunder 3 3 3" xfId="10428" xr:uid="{00000000-0005-0000-0000-0000B41B0000}"/>
    <cellStyle name="Overunder 3 3 4" xfId="8990" xr:uid="{00000000-0005-0000-0000-0000B51B0000}"/>
    <cellStyle name="Overunder 3 3 5" xfId="14802" xr:uid="{00000000-0005-0000-0000-0000B61B0000}"/>
    <cellStyle name="Overunder 3 4" xfId="5005" xr:uid="{00000000-0005-0000-0000-0000B71B0000}"/>
    <cellStyle name="Overunder 3 4 2" xfId="10916" xr:uid="{00000000-0005-0000-0000-0000B81B0000}"/>
    <cellStyle name="Overunder 3 4 3" xfId="9527" xr:uid="{00000000-0005-0000-0000-0000B91B0000}"/>
    <cellStyle name="Overunder 3 4 4" xfId="13026" xr:uid="{00000000-0005-0000-0000-0000BA1B0000}"/>
    <cellStyle name="Overunder 3 4 5" xfId="15031" xr:uid="{00000000-0005-0000-0000-0000BB1B0000}"/>
    <cellStyle name="Overunder 3 5" xfId="8058" xr:uid="{00000000-0005-0000-0000-0000BC1B0000}"/>
    <cellStyle name="Overunder 3 6" xfId="12096" xr:uid="{00000000-0005-0000-0000-0000BD1B0000}"/>
    <cellStyle name="Overunder 4" xfId="1334" xr:uid="{00000000-0005-0000-0000-0000BE1B0000}"/>
    <cellStyle name="Overunder 4 2" xfId="2625" xr:uid="{00000000-0005-0000-0000-0000BF1B0000}"/>
    <cellStyle name="Overunder 4 2 2" xfId="5767" xr:uid="{00000000-0005-0000-0000-0000C01B0000}"/>
    <cellStyle name="Overunder 4 2 2 2" xfId="13618" xr:uid="{00000000-0005-0000-0000-0000C11B0000}"/>
    <cellStyle name="Overunder 4 2 3" xfId="10162" xr:uid="{00000000-0005-0000-0000-0000C21B0000}"/>
    <cellStyle name="Overunder 4 3" xfId="4709" xr:uid="{00000000-0005-0000-0000-0000C31B0000}"/>
    <cellStyle name="Overunder 4 3 2" xfId="6911" xr:uid="{00000000-0005-0000-0000-0000C41B0000}"/>
    <cellStyle name="Overunder 4 3 2 2" xfId="12482" xr:uid="{00000000-0005-0000-0000-0000C51B0000}"/>
    <cellStyle name="Overunder 4 3 2 3" xfId="13479" xr:uid="{00000000-0005-0000-0000-0000C61B0000}"/>
    <cellStyle name="Overunder 4 3 2 4" xfId="14622" xr:uid="{00000000-0005-0000-0000-0000C71B0000}"/>
    <cellStyle name="Overunder 4 3 2 5" xfId="15440" xr:uid="{00000000-0005-0000-0000-0000C81B0000}"/>
    <cellStyle name="Overunder 4 3 3" xfId="10653" xr:uid="{00000000-0005-0000-0000-0000C91B0000}"/>
    <cellStyle name="Overunder 4 3 4" xfId="7258" xr:uid="{00000000-0005-0000-0000-0000CA1B0000}"/>
    <cellStyle name="Overunder 4 3 5" xfId="14872" xr:uid="{00000000-0005-0000-0000-0000CB1B0000}"/>
    <cellStyle name="Overunder 4 4" xfId="4995" xr:uid="{00000000-0005-0000-0000-0000CC1B0000}"/>
    <cellStyle name="Overunder 4 4 2" xfId="10906" xr:uid="{00000000-0005-0000-0000-0000CD1B0000}"/>
    <cellStyle name="Overunder 4 4 3" xfId="9168" xr:uid="{00000000-0005-0000-0000-0000CE1B0000}"/>
    <cellStyle name="Overunder 4 4 4" xfId="7203" xr:uid="{00000000-0005-0000-0000-0000CF1B0000}"/>
    <cellStyle name="Overunder 4 4 5" xfId="15021" xr:uid="{00000000-0005-0000-0000-0000D01B0000}"/>
    <cellStyle name="Overunder 4 5" xfId="8017" xr:uid="{00000000-0005-0000-0000-0000D11B0000}"/>
    <cellStyle name="Overunder 4 6" xfId="7318" xr:uid="{00000000-0005-0000-0000-0000D21B0000}"/>
    <cellStyle name="Overunder 5" xfId="1998" xr:uid="{00000000-0005-0000-0000-0000D31B0000}"/>
    <cellStyle name="Overunder 5 2" xfId="11559" xr:uid="{00000000-0005-0000-0000-0000D41B0000}"/>
    <cellStyle name="OVERWRITE" xfId="932" xr:uid="{00000000-0005-0000-0000-0000D51B0000}"/>
    <cellStyle name="P" xfId="221" xr:uid="{00000000-0005-0000-0000-0000D61B0000}"/>
    <cellStyle name="P 2" xfId="1119" xr:uid="{00000000-0005-0000-0000-0000D71B0000}"/>
    <cellStyle name="P 2 2" xfId="1580" xr:uid="{00000000-0005-0000-0000-0000D81B0000}"/>
    <cellStyle name="P 2 2 2" xfId="3504" xr:uid="{00000000-0005-0000-0000-0000D91B0000}"/>
    <cellStyle name="P 2 2 2 2" xfId="4521" xr:uid="{00000000-0005-0000-0000-0000DA1B0000}"/>
    <cellStyle name="P 2 2 2 2 2" xfId="6843" xr:uid="{00000000-0005-0000-0000-0000DB1B0000}"/>
    <cellStyle name="P 2 2 2 2 2 2" xfId="12414" xr:uid="{00000000-0005-0000-0000-0000DC1B0000}"/>
    <cellStyle name="P 2 2 2 2 3" xfId="10501" xr:uid="{00000000-0005-0000-0000-0000DD1B0000}"/>
    <cellStyle name="P 2 2 2 3" xfId="9716" xr:uid="{00000000-0005-0000-0000-0000DE1B0000}"/>
    <cellStyle name="P 2 2 3" xfId="3976" xr:uid="{00000000-0005-0000-0000-0000DF1B0000}"/>
    <cellStyle name="P 2 2 3 2" xfId="6482" xr:uid="{00000000-0005-0000-0000-0000E01B0000}"/>
    <cellStyle name="P 2 2 3 2 2" xfId="12121" xr:uid="{00000000-0005-0000-0000-0000E11B0000}"/>
    <cellStyle name="P 2 2 3 3" xfId="10079" xr:uid="{00000000-0005-0000-0000-0000E21B0000}"/>
    <cellStyle name="P 2 2 4" xfId="8218" xr:uid="{00000000-0005-0000-0000-0000E31B0000}"/>
    <cellStyle name="P 2 3" xfId="3303" xr:uid="{00000000-0005-0000-0000-0000E41B0000}"/>
    <cellStyle name="P 2 3 2" xfId="4332" xr:uid="{00000000-0005-0000-0000-0000E51B0000}"/>
    <cellStyle name="P 2 3 2 2" xfId="6726" xr:uid="{00000000-0005-0000-0000-0000E61B0000}"/>
    <cellStyle name="P 2 3 2 2 2" xfId="12322" xr:uid="{00000000-0005-0000-0000-0000E71B0000}"/>
    <cellStyle name="P 2 3 2 3" xfId="10360" xr:uid="{00000000-0005-0000-0000-0000E81B0000}"/>
    <cellStyle name="P 2 3 3" xfId="9562" xr:uid="{00000000-0005-0000-0000-0000E91B0000}"/>
    <cellStyle name="P 2 4" xfId="7842" xr:uid="{00000000-0005-0000-0000-0000EA1B0000}"/>
    <cellStyle name="P 3" xfId="3106" xr:uid="{00000000-0005-0000-0000-0000EB1B0000}"/>
    <cellStyle name="P 3 2" xfId="4144" xr:uid="{00000000-0005-0000-0000-0000EC1B0000}"/>
    <cellStyle name="P 3 2 2" xfId="6550" xr:uid="{00000000-0005-0000-0000-0000ED1B0000}"/>
    <cellStyle name="P 3 2 2 2" xfId="12183" xr:uid="{00000000-0005-0000-0000-0000EE1B0000}"/>
    <cellStyle name="P 3 2 3" xfId="10214" xr:uid="{00000000-0005-0000-0000-0000EF1B0000}"/>
    <cellStyle name="P 3 3" xfId="9409" xr:uid="{00000000-0005-0000-0000-0000F01B0000}"/>
    <cellStyle name="P 4" xfId="7153" xr:uid="{00000000-0005-0000-0000-0000F11B0000}"/>
    <cellStyle name="Page Heading Large" xfId="222" xr:uid="{00000000-0005-0000-0000-0000F21B0000}"/>
    <cellStyle name="Page Heading Small" xfId="223" xr:uid="{00000000-0005-0000-0000-0000F31B0000}"/>
    <cellStyle name="Pay Rate" xfId="933" xr:uid="{00000000-0005-0000-0000-0000F41B0000}"/>
    <cellStyle name="Pay Rate 10" xfId="934" xr:uid="{00000000-0005-0000-0000-0000F51B0000}"/>
    <cellStyle name="Pay Rate 11" xfId="935" xr:uid="{00000000-0005-0000-0000-0000F61B0000}"/>
    <cellStyle name="Pay Rate 12" xfId="936" xr:uid="{00000000-0005-0000-0000-0000F71B0000}"/>
    <cellStyle name="Pay Rate 13" xfId="937" xr:uid="{00000000-0005-0000-0000-0000F81B0000}"/>
    <cellStyle name="Pay Rate 14" xfId="938" xr:uid="{00000000-0005-0000-0000-0000F91B0000}"/>
    <cellStyle name="Pay Rate 15" xfId="939" xr:uid="{00000000-0005-0000-0000-0000FA1B0000}"/>
    <cellStyle name="Pay Rate 16" xfId="940" xr:uid="{00000000-0005-0000-0000-0000FB1B0000}"/>
    <cellStyle name="Pay Rate 2" xfId="941" xr:uid="{00000000-0005-0000-0000-0000FC1B0000}"/>
    <cellStyle name="Pay Rate 3" xfId="942" xr:uid="{00000000-0005-0000-0000-0000FD1B0000}"/>
    <cellStyle name="Pay Rate 4" xfId="943" xr:uid="{00000000-0005-0000-0000-0000FE1B0000}"/>
    <cellStyle name="Pay Rate 5" xfId="944" xr:uid="{00000000-0005-0000-0000-0000FF1B0000}"/>
    <cellStyle name="Pay Rate 6" xfId="945" xr:uid="{00000000-0005-0000-0000-0000001C0000}"/>
    <cellStyle name="Pay Rate 7" xfId="946" xr:uid="{00000000-0005-0000-0000-0000011C0000}"/>
    <cellStyle name="Pay Rate 8" xfId="947" xr:uid="{00000000-0005-0000-0000-0000021C0000}"/>
    <cellStyle name="Pay Rate 9" xfId="948" xr:uid="{00000000-0005-0000-0000-0000031C0000}"/>
    <cellStyle name="per Year" xfId="224" xr:uid="{00000000-0005-0000-0000-0000041C0000}"/>
    <cellStyle name="Percen - Style2" xfId="225" xr:uid="{00000000-0005-0000-0000-0000051C0000}"/>
    <cellStyle name="Percen - Style3" xfId="226" xr:uid="{00000000-0005-0000-0000-0000061C0000}"/>
    <cellStyle name="Percent" xfId="3" builtinId="5"/>
    <cellStyle name="Percent (0)" xfId="227" xr:uid="{00000000-0005-0000-0000-0000081C0000}"/>
    <cellStyle name="Percent (0) 2" xfId="949" xr:uid="{00000000-0005-0000-0000-0000091C0000}"/>
    <cellStyle name="Percent (0)_04300 Solara 2012 Budget FINAL" xfId="950" xr:uid="{00000000-0005-0000-0000-00000A1C0000}"/>
    <cellStyle name="Percent (2)" xfId="228" xr:uid="{00000000-0005-0000-0000-00000B1C0000}"/>
    <cellStyle name="Percent [0%]" xfId="15575" xr:uid="{00000000-0005-0000-0000-00000C1C0000}"/>
    <cellStyle name="Percent [0.00%]" xfId="15576" xr:uid="{00000000-0005-0000-0000-00000D1C0000}"/>
    <cellStyle name="Percent [0]" xfId="229" xr:uid="{00000000-0005-0000-0000-00000E1C0000}"/>
    <cellStyle name="Percent [0] 2" xfId="951" xr:uid="{00000000-0005-0000-0000-00000F1C0000}"/>
    <cellStyle name="Percent [00]" xfId="230" xr:uid="{00000000-0005-0000-0000-0000101C0000}"/>
    <cellStyle name="Percent [00] 2" xfId="952" xr:uid="{00000000-0005-0000-0000-0000111C0000}"/>
    <cellStyle name="Percent [2]" xfId="231" xr:uid="{00000000-0005-0000-0000-0000121C0000}"/>
    <cellStyle name="Percent [2] 10" xfId="953" xr:uid="{00000000-0005-0000-0000-0000131C0000}"/>
    <cellStyle name="Percent [2] 11" xfId="954" xr:uid="{00000000-0005-0000-0000-0000141C0000}"/>
    <cellStyle name="Percent [2] 12" xfId="955" xr:uid="{00000000-0005-0000-0000-0000151C0000}"/>
    <cellStyle name="Percent [2] 13" xfId="956" xr:uid="{00000000-0005-0000-0000-0000161C0000}"/>
    <cellStyle name="Percent [2] 14" xfId="957" xr:uid="{00000000-0005-0000-0000-0000171C0000}"/>
    <cellStyle name="Percent [2] 15" xfId="958" xr:uid="{00000000-0005-0000-0000-0000181C0000}"/>
    <cellStyle name="Percent [2] 16" xfId="959" xr:uid="{00000000-0005-0000-0000-0000191C0000}"/>
    <cellStyle name="Percent [2] 2" xfId="960" xr:uid="{00000000-0005-0000-0000-00001A1C0000}"/>
    <cellStyle name="Percent [2] 3" xfId="961" xr:uid="{00000000-0005-0000-0000-00001B1C0000}"/>
    <cellStyle name="Percent [2] 4" xfId="962" xr:uid="{00000000-0005-0000-0000-00001C1C0000}"/>
    <cellStyle name="Percent [2] 5" xfId="963" xr:uid="{00000000-0005-0000-0000-00001D1C0000}"/>
    <cellStyle name="Percent [2] 6" xfId="964" xr:uid="{00000000-0005-0000-0000-00001E1C0000}"/>
    <cellStyle name="Percent [2] 7" xfId="965" xr:uid="{00000000-0005-0000-0000-00001F1C0000}"/>
    <cellStyle name="Percent [2] 8" xfId="966" xr:uid="{00000000-0005-0000-0000-0000201C0000}"/>
    <cellStyle name="Percent [2] 9" xfId="967" xr:uid="{00000000-0005-0000-0000-0000211C0000}"/>
    <cellStyle name="Percent 0%" xfId="232" xr:uid="{00000000-0005-0000-0000-0000221C0000}"/>
    <cellStyle name="Percent 0.0%" xfId="233" xr:uid="{00000000-0005-0000-0000-0000231C0000}"/>
    <cellStyle name="Percent 0.00%" xfId="234" xr:uid="{00000000-0005-0000-0000-0000241C0000}"/>
    <cellStyle name="Percent 10" xfId="3099" xr:uid="{00000000-0005-0000-0000-0000251C0000}"/>
    <cellStyle name="Percent 10 2" xfId="15543" xr:uid="{00000000-0005-0000-0000-0000261C0000}"/>
    <cellStyle name="Percent 11" xfId="15577" xr:uid="{00000000-0005-0000-0000-0000271C0000}"/>
    <cellStyle name="Percent 12" xfId="15578" xr:uid="{00000000-0005-0000-0000-0000281C0000}"/>
    <cellStyle name="Percent 13" xfId="15579" xr:uid="{00000000-0005-0000-0000-0000291C0000}"/>
    <cellStyle name="Percent 14" xfId="15574" xr:uid="{00000000-0005-0000-0000-00002A1C0000}"/>
    <cellStyle name="Percent 15" xfId="15593" xr:uid="{00000000-0005-0000-0000-00002B1C0000}"/>
    <cellStyle name="Percent 16" xfId="15592" xr:uid="{00000000-0005-0000-0000-00002C1C0000}"/>
    <cellStyle name="Percent 17" xfId="15597" xr:uid="{00000000-0005-0000-0000-000001000000}"/>
    <cellStyle name="Percent 18" xfId="15606" xr:uid="{00000000-0005-0000-0000-000001000000}"/>
    <cellStyle name="Percent 2" xfId="6" xr:uid="{00000000-0005-0000-0000-00002D1C0000}"/>
    <cellStyle name="Percent 2 2" xfId="968" xr:uid="{00000000-0005-0000-0000-00002E1C0000}"/>
    <cellStyle name="Percent 2 3" xfId="969" xr:uid="{00000000-0005-0000-0000-00002F1C0000}"/>
    <cellStyle name="Percent 3" xfId="13" xr:uid="{00000000-0005-0000-0000-0000301C0000}"/>
    <cellStyle name="Percent 3 2" xfId="662" xr:uid="{00000000-0005-0000-0000-0000311C0000}"/>
    <cellStyle name="Percent 4" xfId="235" xr:uid="{00000000-0005-0000-0000-0000321C0000}"/>
    <cellStyle name="Percent 5" xfId="629" xr:uid="{00000000-0005-0000-0000-0000331C0000}"/>
    <cellStyle name="Percent 6" xfId="635" xr:uid="{00000000-0005-0000-0000-0000341C0000}"/>
    <cellStyle name="Percent 7" xfId="644" xr:uid="{00000000-0005-0000-0000-0000351C0000}"/>
    <cellStyle name="Percent 7 2" xfId="15580" xr:uid="{00000000-0005-0000-0000-0000361C0000}"/>
    <cellStyle name="Percent 8" xfId="656" xr:uid="{00000000-0005-0000-0000-0000371C0000}"/>
    <cellStyle name="Percent 8 2" xfId="15581" xr:uid="{00000000-0005-0000-0000-0000381C0000}"/>
    <cellStyle name="Percent 9" xfId="663" xr:uid="{00000000-0005-0000-0000-0000391C0000}"/>
    <cellStyle name="Percent 9 2" xfId="15582" xr:uid="{00000000-0005-0000-0000-00003A1C0000}"/>
    <cellStyle name="Percent Hard" xfId="236" xr:uid="{00000000-0005-0000-0000-00003B1C0000}"/>
    <cellStyle name="Percent Space" xfId="237" xr:uid="{00000000-0005-0000-0000-00003C1C0000}"/>
    <cellStyle name="posft" xfId="647" xr:uid="{00000000-0005-0000-0000-00003E1C0000}"/>
    <cellStyle name="posft 2" xfId="648" xr:uid="{00000000-0005-0000-0000-00003F1C0000}"/>
    <cellStyle name="PrePop Currency (0)" xfId="238" xr:uid="{00000000-0005-0000-0000-0000401C0000}"/>
    <cellStyle name="PrePop Currency (0) 2" xfId="970" xr:uid="{00000000-0005-0000-0000-0000411C0000}"/>
    <cellStyle name="PrePop Currency (0)_04300 Solara 2012 Budget FINAL" xfId="971" xr:uid="{00000000-0005-0000-0000-0000421C0000}"/>
    <cellStyle name="PrePop Currency (2)" xfId="239" xr:uid="{00000000-0005-0000-0000-0000431C0000}"/>
    <cellStyle name="PrePop Currency (2) 2" xfId="972" xr:uid="{00000000-0005-0000-0000-0000441C0000}"/>
    <cellStyle name="PrePop Currency (2)_04300 Solara 2012 Budget FINAL" xfId="973" xr:uid="{00000000-0005-0000-0000-0000451C0000}"/>
    <cellStyle name="PrePop Units (0)" xfId="240" xr:uid="{00000000-0005-0000-0000-0000461C0000}"/>
    <cellStyle name="PrePop Units (0) 2" xfId="974" xr:uid="{00000000-0005-0000-0000-0000471C0000}"/>
    <cellStyle name="PrePop Units (0)_04300 Solara 2012 Budget FINAL" xfId="975" xr:uid="{00000000-0005-0000-0000-0000481C0000}"/>
    <cellStyle name="PrePop Units (1)" xfId="241" xr:uid="{00000000-0005-0000-0000-0000491C0000}"/>
    <cellStyle name="PrePop Units (1) 2" xfId="976" xr:uid="{00000000-0005-0000-0000-00004A1C0000}"/>
    <cellStyle name="PrePop Units (1)_04300 Solara 2012 Budget FINAL" xfId="977" xr:uid="{00000000-0005-0000-0000-00004B1C0000}"/>
    <cellStyle name="PrePop Units (2)" xfId="242" xr:uid="{00000000-0005-0000-0000-00004C1C0000}"/>
    <cellStyle name="PrePop Units (2) 2" xfId="978" xr:uid="{00000000-0005-0000-0000-00004D1C0000}"/>
    <cellStyle name="PrePop Units (2)_04300 Solara 2012 Budget FINAL" xfId="979" xr:uid="{00000000-0005-0000-0000-00004E1C0000}"/>
    <cellStyle name="PS" xfId="649" xr:uid="{00000000-0005-0000-0000-00004F1C0000}"/>
    <cellStyle name="PS 2" xfId="650" xr:uid="{00000000-0005-0000-0000-0000501C0000}"/>
    <cellStyle name="PSChar" xfId="243" xr:uid="{00000000-0005-0000-0000-0000511C0000}"/>
    <cellStyle name="PSChar 10" xfId="980" xr:uid="{00000000-0005-0000-0000-0000521C0000}"/>
    <cellStyle name="PSChar 11" xfId="981" xr:uid="{00000000-0005-0000-0000-0000531C0000}"/>
    <cellStyle name="PSChar 12" xfId="982" xr:uid="{00000000-0005-0000-0000-0000541C0000}"/>
    <cellStyle name="PSChar 13" xfId="983" xr:uid="{00000000-0005-0000-0000-0000551C0000}"/>
    <cellStyle name="PSChar 14" xfId="984" xr:uid="{00000000-0005-0000-0000-0000561C0000}"/>
    <cellStyle name="PSChar 15" xfId="985" xr:uid="{00000000-0005-0000-0000-0000571C0000}"/>
    <cellStyle name="PSChar 16" xfId="986" xr:uid="{00000000-0005-0000-0000-0000581C0000}"/>
    <cellStyle name="PSChar 2" xfId="987" xr:uid="{00000000-0005-0000-0000-0000591C0000}"/>
    <cellStyle name="PSChar 3" xfId="988" xr:uid="{00000000-0005-0000-0000-00005A1C0000}"/>
    <cellStyle name="PSChar 4" xfId="989" xr:uid="{00000000-0005-0000-0000-00005B1C0000}"/>
    <cellStyle name="PSChar 5" xfId="990" xr:uid="{00000000-0005-0000-0000-00005C1C0000}"/>
    <cellStyle name="PSChar 6" xfId="991" xr:uid="{00000000-0005-0000-0000-00005D1C0000}"/>
    <cellStyle name="PSChar 7" xfId="992" xr:uid="{00000000-0005-0000-0000-00005E1C0000}"/>
    <cellStyle name="PSChar 8" xfId="993" xr:uid="{00000000-0005-0000-0000-00005F1C0000}"/>
    <cellStyle name="PSChar 9" xfId="994" xr:uid="{00000000-0005-0000-0000-0000601C0000}"/>
    <cellStyle name="PSDate" xfId="244" xr:uid="{00000000-0005-0000-0000-0000611C0000}"/>
    <cellStyle name="PSDate 10" xfId="995" xr:uid="{00000000-0005-0000-0000-0000621C0000}"/>
    <cellStyle name="PSDate 11" xfId="996" xr:uid="{00000000-0005-0000-0000-0000631C0000}"/>
    <cellStyle name="PSDate 12" xfId="997" xr:uid="{00000000-0005-0000-0000-0000641C0000}"/>
    <cellStyle name="PSDate 13" xfId="998" xr:uid="{00000000-0005-0000-0000-0000651C0000}"/>
    <cellStyle name="PSDate 14" xfId="999" xr:uid="{00000000-0005-0000-0000-0000661C0000}"/>
    <cellStyle name="PSDate 15" xfId="1000" xr:uid="{00000000-0005-0000-0000-0000671C0000}"/>
    <cellStyle name="PSDate 16" xfId="1001" xr:uid="{00000000-0005-0000-0000-0000681C0000}"/>
    <cellStyle name="PSDate 2" xfId="1002" xr:uid="{00000000-0005-0000-0000-0000691C0000}"/>
    <cellStyle name="PSDate 3" xfId="1003" xr:uid="{00000000-0005-0000-0000-00006A1C0000}"/>
    <cellStyle name="PSDate 4" xfId="1004" xr:uid="{00000000-0005-0000-0000-00006B1C0000}"/>
    <cellStyle name="PSDate 5" xfId="1005" xr:uid="{00000000-0005-0000-0000-00006C1C0000}"/>
    <cellStyle name="PSDate 6" xfId="1006" xr:uid="{00000000-0005-0000-0000-00006D1C0000}"/>
    <cellStyle name="PSDate 7" xfId="1007" xr:uid="{00000000-0005-0000-0000-00006E1C0000}"/>
    <cellStyle name="PSDate 8" xfId="1008" xr:uid="{00000000-0005-0000-0000-00006F1C0000}"/>
    <cellStyle name="PSDate 9" xfId="1009" xr:uid="{00000000-0005-0000-0000-0000701C0000}"/>
    <cellStyle name="PSDec" xfId="245" xr:uid="{00000000-0005-0000-0000-0000711C0000}"/>
    <cellStyle name="PSDec 10" xfId="1010" xr:uid="{00000000-0005-0000-0000-0000721C0000}"/>
    <cellStyle name="PSDec 11" xfId="1011" xr:uid="{00000000-0005-0000-0000-0000731C0000}"/>
    <cellStyle name="PSDec 12" xfId="1012" xr:uid="{00000000-0005-0000-0000-0000741C0000}"/>
    <cellStyle name="PSDec 13" xfId="1013" xr:uid="{00000000-0005-0000-0000-0000751C0000}"/>
    <cellStyle name="PSDec 14" xfId="1014" xr:uid="{00000000-0005-0000-0000-0000761C0000}"/>
    <cellStyle name="PSDec 15" xfId="1015" xr:uid="{00000000-0005-0000-0000-0000771C0000}"/>
    <cellStyle name="PSDec 16" xfId="1016" xr:uid="{00000000-0005-0000-0000-0000781C0000}"/>
    <cellStyle name="PSDec 2" xfId="1017" xr:uid="{00000000-0005-0000-0000-0000791C0000}"/>
    <cellStyle name="PSDec 3" xfId="1018" xr:uid="{00000000-0005-0000-0000-00007A1C0000}"/>
    <cellStyle name="PSDec 4" xfId="1019" xr:uid="{00000000-0005-0000-0000-00007B1C0000}"/>
    <cellStyle name="PSDec 5" xfId="1020" xr:uid="{00000000-0005-0000-0000-00007C1C0000}"/>
    <cellStyle name="PSDec 6" xfId="1021" xr:uid="{00000000-0005-0000-0000-00007D1C0000}"/>
    <cellStyle name="PSDec 7" xfId="1022" xr:uid="{00000000-0005-0000-0000-00007E1C0000}"/>
    <cellStyle name="PSDec 8" xfId="1023" xr:uid="{00000000-0005-0000-0000-00007F1C0000}"/>
    <cellStyle name="PSDec 9" xfId="1024" xr:uid="{00000000-0005-0000-0000-0000801C0000}"/>
    <cellStyle name="PSF" xfId="246" xr:uid="{00000000-0005-0000-0000-0000811C0000}"/>
    <cellStyle name="PSHeading" xfId="247" xr:uid="{00000000-0005-0000-0000-0000821C0000}"/>
    <cellStyle name="PSHeading 10" xfId="1025" xr:uid="{00000000-0005-0000-0000-0000831C0000}"/>
    <cellStyle name="PSHeading 10 2" xfId="1552" xr:uid="{00000000-0005-0000-0000-0000841C0000}"/>
    <cellStyle name="PSHeading 10 2 2" xfId="3482" xr:uid="{00000000-0005-0000-0000-0000851C0000}"/>
    <cellStyle name="PSHeading 10 2 2 2" xfId="4499" xr:uid="{00000000-0005-0000-0000-0000861C0000}"/>
    <cellStyle name="PSHeading 10 2 2 2 2" xfId="6827" xr:uid="{00000000-0005-0000-0000-0000871C0000}"/>
    <cellStyle name="PSHeading 10 2 2 2 2 2" xfId="12398" xr:uid="{00000000-0005-0000-0000-0000881C0000}"/>
    <cellStyle name="PSHeading 10 2 2 2 3" xfId="10481" xr:uid="{00000000-0005-0000-0000-0000891C0000}"/>
    <cellStyle name="PSHeading 10 2 2 3" xfId="9695" xr:uid="{00000000-0005-0000-0000-00008A1C0000}"/>
    <cellStyle name="PSHeading 10 2 3" xfId="3950" xr:uid="{00000000-0005-0000-0000-00008B1C0000}"/>
    <cellStyle name="PSHeading 10 2 3 2" xfId="6463" xr:uid="{00000000-0005-0000-0000-00008C1C0000}"/>
    <cellStyle name="PSHeading 10 2 3 2 2" xfId="12103" xr:uid="{00000000-0005-0000-0000-00008D1C0000}"/>
    <cellStyle name="PSHeading 10 2 3 3" xfId="10055" xr:uid="{00000000-0005-0000-0000-00008E1C0000}"/>
    <cellStyle name="PSHeading 10 2 4" xfId="8194" xr:uid="{00000000-0005-0000-0000-00008F1C0000}"/>
    <cellStyle name="PSHeading 10 3" xfId="3283" xr:uid="{00000000-0005-0000-0000-0000901C0000}"/>
    <cellStyle name="PSHeading 10 3 2" xfId="4312" xr:uid="{00000000-0005-0000-0000-0000911C0000}"/>
    <cellStyle name="PSHeading 10 3 2 2" xfId="6707" xr:uid="{00000000-0005-0000-0000-0000921C0000}"/>
    <cellStyle name="PSHeading 10 3 2 2 2" xfId="12304" xr:uid="{00000000-0005-0000-0000-0000931C0000}"/>
    <cellStyle name="PSHeading 10 3 2 3" xfId="10341" xr:uid="{00000000-0005-0000-0000-0000941C0000}"/>
    <cellStyle name="PSHeading 10 3 3" xfId="9545" xr:uid="{00000000-0005-0000-0000-0000951C0000}"/>
    <cellStyle name="PSHeading 10 4" xfId="7771" xr:uid="{00000000-0005-0000-0000-0000961C0000}"/>
    <cellStyle name="PSHeading 11" xfId="1026" xr:uid="{00000000-0005-0000-0000-0000971C0000}"/>
    <cellStyle name="PSHeading 11 2" xfId="1553" xr:uid="{00000000-0005-0000-0000-0000981C0000}"/>
    <cellStyle name="PSHeading 11 2 2" xfId="3483" xr:uid="{00000000-0005-0000-0000-0000991C0000}"/>
    <cellStyle name="PSHeading 11 2 2 2" xfId="4500" xr:uid="{00000000-0005-0000-0000-00009A1C0000}"/>
    <cellStyle name="PSHeading 11 2 2 2 2" xfId="6828" xr:uid="{00000000-0005-0000-0000-00009B1C0000}"/>
    <cellStyle name="PSHeading 11 2 2 2 2 2" xfId="12399" xr:uid="{00000000-0005-0000-0000-00009C1C0000}"/>
    <cellStyle name="PSHeading 11 2 2 2 3" xfId="10482" xr:uid="{00000000-0005-0000-0000-00009D1C0000}"/>
    <cellStyle name="PSHeading 11 2 2 3" xfId="9696" xr:uid="{00000000-0005-0000-0000-00009E1C0000}"/>
    <cellStyle name="PSHeading 11 2 3" xfId="3951" xr:uid="{00000000-0005-0000-0000-00009F1C0000}"/>
    <cellStyle name="PSHeading 11 2 3 2" xfId="6464" xr:uid="{00000000-0005-0000-0000-0000A01C0000}"/>
    <cellStyle name="PSHeading 11 2 3 2 2" xfId="12104" xr:uid="{00000000-0005-0000-0000-0000A11C0000}"/>
    <cellStyle name="PSHeading 11 2 3 3" xfId="10056" xr:uid="{00000000-0005-0000-0000-0000A21C0000}"/>
    <cellStyle name="PSHeading 11 2 4" xfId="8195" xr:uid="{00000000-0005-0000-0000-0000A31C0000}"/>
    <cellStyle name="PSHeading 11 3" xfId="3284" xr:uid="{00000000-0005-0000-0000-0000A41C0000}"/>
    <cellStyle name="PSHeading 11 3 2" xfId="4313" xr:uid="{00000000-0005-0000-0000-0000A51C0000}"/>
    <cellStyle name="PSHeading 11 3 2 2" xfId="6708" xr:uid="{00000000-0005-0000-0000-0000A61C0000}"/>
    <cellStyle name="PSHeading 11 3 2 2 2" xfId="12305" xr:uid="{00000000-0005-0000-0000-0000A71C0000}"/>
    <cellStyle name="PSHeading 11 3 2 3" xfId="10342" xr:uid="{00000000-0005-0000-0000-0000A81C0000}"/>
    <cellStyle name="PSHeading 11 3 3" xfId="9546" xr:uid="{00000000-0005-0000-0000-0000A91C0000}"/>
    <cellStyle name="PSHeading 11 4" xfId="7772" xr:uid="{00000000-0005-0000-0000-0000AA1C0000}"/>
    <cellStyle name="PSHeading 12" xfId="1027" xr:uid="{00000000-0005-0000-0000-0000AB1C0000}"/>
    <cellStyle name="PSHeading 12 2" xfId="1554" xr:uid="{00000000-0005-0000-0000-0000AC1C0000}"/>
    <cellStyle name="PSHeading 12 2 2" xfId="3484" xr:uid="{00000000-0005-0000-0000-0000AD1C0000}"/>
    <cellStyle name="PSHeading 12 2 2 2" xfId="4501" xr:uid="{00000000-0005-0000-0000-0000AE1C0000}"/>
    <cellStyle name="PSHeading 12 2 2 2 2" xfId="6829" xr:uid="{00000000-0005-0000-0000-0000AF1C0000}"/>
    <cellStyle name="PSHeading 12 2 2 2 2 2" xfId="12400" xr:uid="{00000000-0005-0000-0000-0000B01C0000}"/>
    <cellStyle name="PSHeading 12 2 2 2 3" xfId="10483" xr:uid="{00000000-0005-0000-0000-0000B11C0000}"/>
    <cellStyle name="PSHeading 12 2 2 3" xfId="9697" xr:uid="{00000000-0005-0000-0000-0000B21C0000}"/>
    <cellStyle name="PSHeading 12 2 3" xfId="3952" xr:uid="{00000000-0005-0000-0000-0000B31C0000}"/>
    <cellStyle name="PSHeading 12 2 3 2" xfId="6465" xr:uid="{00000000-0005-0000-0000-0000B41C0000}"/>
    <cellStyle name="PSHeading 12 2 3 2 2" xfId="12105" xr:uid="{00000000-0005-0000-0000-0000B51C0000}"/>
    <cellStyle name="PSHeading 12 2 3 3" xfId="10057" xr:uid="{00000000-0005-0000-0000-0000B61C0000}"/>
    <cellStyle name="PSHeading 12 2 4" xfId="8196" xr:uid="{00000000-0005-0000-0000-0000B71C0000}"/>
    <cellStyle name="PSHeading 12 3" xfId="3285" xr:uid="{00000000-0005-0000-0000-0000B81C0000}"/>
    <cellStyle name="PSHeading 12 3 2" xfId="4314" xr:uid="{00000000-0005-0000-0000-0000B91C0000}"/>
    <cellStyle name="PSHeading 12 3 2 2" xfId="6709" xr:uid="{00000000-0005-0000-0000-0000BA1C0000}"/>
    <cellStyle name="PSHeading 12 3 2 2 2" xfId="12306" xr:uid="{00000000-0005-0000-0000-0000BB1C0000}"/>
    <cellStyle name="PSHeading 12 3 2 3" xfId="10343" xr:uid="{00000000-0005-0000-0000-0000BC1C0000}"/>
    <cellStyle name="PSHeading 12 3 3" xfId="9547" xr:uid="{00000000-0005-0000-0000-0000BD1C0000}"/>
    <cellStyle name="PSHeading 12 4" xfId="7773" xr:uid="{00000000-0005-0000-0000-0000BE1C0000}"/>
    <cellStyle name="PSHeading 13" xfId="1028" xr:uid="{00000000-0005-0000-0000-0000BF1C0000}"/>
    <cellStyle name="PSHeading 13 2" xfId="1555" xr:uid="{00000000-0005-0000-0000-0000C01C0000}"/>
    <cellStyle name="PSHeading 13 2 2" xfId="3485" xr:uid="{00000000-0005-0000-0000-0000C11C0000}"/>
    <cellStyle name="PSHeading 13 2 2 2" xfId="4502" xr:uid="{00000000-0005-0000-0000-0000C21C0000}"/>
    <cellStyle name="PSHeading 13 2 2 2 2" xfId="6830" xr:uid="{00000000-0005-0000-0000-0000C31C0000}"/>
    <cellStyle name="PSHeading 13 2 2 2 2 2" xfId="12401" xr:uid="{00000000-0005-0000-0000-0000C41C0000}"/>
    <cellStyle name="PSHeading 13 2 2 2 3" xfId="10484" xr:uid="{00000000-0005-0000-0000-0000C51C0000}"/>
    <cellStyle name="PSHeading 13 2 2 3" xfId="9698" xr:uid="{00000000-0005-0000-0000-0000C61C0000}"/>
    <cellStyle name="PSHeading 13 2 3" xfId="3953" xr:uid="{00000000-0005-0000-0000-0000C71C0000}"/>
    <cellStyle name="PSHeading 13 2 3 2" xfId="6466" xr:uid="{00000000-0005-0000-0000-0000C81C0000}"/>
    <cellStyle name="PSHeading 13 2 3 2 2" xfId="12106" xr:uid="{00000000-0005-0000-0000-0000C91C0000}"/>
    <cellStyle name="PSHeading 13 2 3 3" xfId="10058" xr:uid="{00000000-0005-0000-0000-0000CA1C0000}"/>
    <cellStyle name="PSHeading 13 2 4" xfId="8197" xr:uid="{00000000-0005-0000-0000-0000CB1C0000}"/>
    <cellStyle name="PSHeading 13 3" xfId="3286" xr:uid="{00000000-0005-0000-0000-0000CC1C0000}"/>
    <cellStyle name="PSHeading 13 3 2" xfId="4315" xr:uid="{00000000-0005-0000-0000-0000CD1C0000}"/>
    <cellStyle name="PSHeading 13 3 2 2" xfId="6710" xr:uid="{00000000-0005-0000-0000-0000CE1C0000}"/>
    <cellStyle name="PSHeading 13 3 2 2 2" xfId="12307" xr:uid="{00000000-0005-0000-0000-0000CF1C0000}"/>
    <cellStyle name="PSHeading 13 3 2 3" xfId="10344" xr:uid="{00000000-0005-0000-0000-0000D01C0000}"/>
    <cellStyle name="PSHeading 13 3 3" xfId="9548" xr:uid="{00000000-0005-0000-0000-0000D11C0000}"/>
    <cellStyle name="PSHeading 13 4" xfId="7774" xr:uid="{00000000-0005-0000-0000-0000D21C0000}"/>
    <cellStyle name="PSHeading 14" xfId="1029" xr:uid="{00000000-0005-0000-0000-0000D31C0000}"/>
    <cellStyle name="PSHeading 14 2" xfId="1556" xr:uid="{00000000-0005-0000-0000-0000D41C0000}"/>
    <cellStyle name="PSHeading 14 2 2" xfId="3486" xr:uid="{00000000-0005-0000-0000-0000D51C0000}"/>
    <cellStyle name="PSHeading 14 2 2 2" xfId="4503" xr:uid="{00000000-0005-0000-0000-0000D61C0000}"/>
    <cellStyle name="PSHeading 14 2 2 2 2" xfId="6831" xr:uid="{00000000-0005-0000-0000-0000D71C0000}"/>
    <cellStyle name="PSHeading 14 2 2 2 2 2" xfId="12402" xr:uid="{00000000-0005-0000-0000-0000D81C0000}"/>
    <cellStyle name="PSHeading 14 2 2 2 3" xfId="10485" xr:uid="{00000000-0005-0000-0000-0000D91C0000}"/>
    <cellStyle name="PSHeading 14 2 2 3" xfId="9699" xr:uid="{00000000-0005-0000-0000-0000DA1C0000}"/>
    <cellStyle name="PSHeading 14 2 3" xfId="3954" xr:uid="{00000000-0005-0000-0000-0000DB1C0000}"/>
    <cellStyle name="PSHeading 14 2 3 2" xfId="6467" xr:uid="{00000000-0005-0000-0000-0000DC1C0000}"/>
    <cellStyle name="PSHeading 14 2 3 2 2" xfId="12107" xr:uid="{00000000-0005-0000-0000-0000DD1C0000}"/>
    <cellStyle name="PSHeading 14 2 3 3" xfId="10059" xr:uid="{00000000-0005-0000-0000-0000DE1C0000}"/>
    <cellStyle name="PSHeading 14 2 4" xfId="8198" xr:uid="{00000000-0005-0000-0000-0000DF1C0000}"/>
    <cellStyle name="PSHeading 14 3" xfId="3287" xr:uid="{00000000-0005-0000-0000-0000E01C0000}"/>
    <cellStyle name="PSHeading 14 3 2" xfId="4316" xr:uid="{00000000-0005-0000-0000-0000E11C0000}"/>
    <cellStyle name="PSHeading 14 3 2 2" xfId="6711" xr:uid="{00000000-0005-0000-0000-0000E21C0000}"/>
    <cellStyle name="PSHeading 14 3 2 2 2" xfId="12308" xr:uid="{00000000-0005-0000-0000-0000E31C0000}"/>
    <cellStyle name="PSHeading 14 3 2 3" xfId="10345" xr:uid="{00000000-0005-0000-0000-0000E41C0000}"/>
    <cellStyle name="PSHeading 14 3 3" xfId="9549" xr:uid="{00000000-0005-0000-0000-0000E51C0000}"/>
    <cellStyle name="PSHeading 14 4" xfId="7775" xr:uid="{00000000-0005-0000-0000-0000E61C0000}"/>
    <cellStyle name="PSHeading 15" xfId="1030" xr:uid="{00000000-0005-0000-0000-0000E71C0000}"/>
    <cellStyle name="PSHeading 15 2" xfId="1557" xr:uid="{00000000-0005-0000-0000-0000E81C0000}"/>
    <cellStyle name="PSHeading 15 2 2" xfId="3487" xr:uid="{00000000-0005-0000-0000-0000E91C0000}"/>
    <cellStyle name="PSHeading 15 2 2 2" xfId="4504" xr:uid="{00000000-0005-0000-0000-0000EA1C0000}"/>
    <cellStyle name="PSHeading 15 2 2 2 2" xfId="6832" xr:uid="{00000000-0005-0000-0000-0000EB1C0000}"/>
    <cellStyle name="PSHeading 15 2 2 2 2 2" xfId="12403" xr:uid="{00000000-0005-0000-0000-0000EC1C0000}"/>
    <cellStyle name="PSHeading 15 2 2 2 3" xfId="10486" xr:uid="{00000000-0005-0000-0000-0000ED1C0000}"/>
    <cellStyle name="PSHeading 15 2 2 3" xfId="9700" xr:uid="{00000000-0005-0000-0000-0000EE1C0000}"/>
    <cellStyle name="PSHeading 15 2 3" xfId="3955" xr:uid="{00000000-0005-0000-0000-0000EF1C0000}"/>
    <cellStyle name="PSHeading 15 2 3 2" xfId="6468" xr:uid="{00000000-0005-0000-0000-0000F01C0000}"/>
    <cellStyle name="PSHeading 15 2 3 2 2" xfId="12108" xr:uid="{00000000-0005-0000-0000-0000F11C0000}"/>
    <cellStyle name="PSHeading 15 2 3 3" xfId="10060" xr:uid="{00000000-0005-0000-0000-0000F21C0000}"/>
    <cellStyle name="PSHeading 15 2 4" xfId="8199" xr:uid="{00000000-0005-0000-0000-0000F31C0000}"/>
    <cellStyle name="PSHeading 15 3" xfId="3288" xr:uid="{00000000-0005-0000-0000-0000F41C0000}"/>
    <cellStyle name="PSHeading 15 3 2" xfId="4317" xr:uid="{00000000-0005-0000-0000-0000F51C0000}"/>
    <cellStyle name="PSHeading 15 3 2 2" xfId="6712" xr:uid="{00000000-0005-0000-0000-0000F61C0000}"/>
    <cellStyle name="PSHeading 15 3 2 2 2" xfId="12309" xr:uid="{00000000-0005-0000-0000-0000F71C0000}"/>
    <cellStyle name="PSHeading 15 3 2 3" xfId="10346" xr:uid="{00000000-0005-0000-0000-0000F81C0000}"/>
    <cellStyle name="PSHeading 15 3 3" xfId="9550" xr:uid="{00000000-0005-0000-0000-0000F91C0000}"/>
    <cellStyle name="PSHeading 15 4" xfId="7776" xr:uid="{00000000-0005-0000-0000-0000FA1C0000}"/>
    <cellStyle name="PSHeading 16" xfId="1031" xr:uid="{00000000-0005-0000-0000-0000FB1C0000}"/>
    <cellStyle name="PSHeading 16 2" xfId="1558" xr:uid="{00000000-0005-0000-0000-0000FC1C0000}"/>
    <cellStyle name="PSHeading 16 2 2" xfId="3488" xr:uid="{00000000-0005-0000-0000-0000FD1C0000}"/>
    <cellStyle name="PSHeading 16 2 2 2" xfId="4505" xr:uid="{00000000-0005-0000-0000-0000FE1C0000}"/>
    <cellStyle name="PSHeading 16 2 2 2 2" xfId="6833" xr:uid="{00000000-0005-0000-0000-0000FF1C0000}"/>
    <cellStyle name="PSHeading 16 2 2 2 2 2" xfId="12404" xr:uid="{00000000-0005-0000-0000-0000001D0000}"/>
    <cellStyle name="PSHeading 16 2 2 2 3" xfId="10487" xr:uid="{00000000-0005-0000-0000-0000011D0000}"/>
    <cellStyle name="PSHeading 16 2 2 3" xfId="9701" xr:uid="{00000000-0005-0000-0000-0000021D0000}"/>
    <cellStyle name="PSHeading 16 2 3" xfId="3956" xr:uid="{00000000-0005-0000-0000-0000031D0000}"/>
    <cellStyle name="PSHeading 16 2 3 2" xfId="6469" xr:uid="{00000000-0005-0000-0000-0000041D0000}"/>
    <cellStyle name="PSHeading 16 2 3 2 2" xfId="12109" xr:uid="{00000000-0005-0000-0000-0000051D0000}"/>
    <cellStyle name="PSHeading 16 2 3 3" xfId="10061" xr:uid="{00000000-0005-0000-0000-0000061D0000}"/>
    <cellStyle name="PSHeading 16 2 4" xfId="8200" xr:uid="{00000000-0005-0000-0000-0000071D0000}"/>
    <cellStyle name="PSHeading 16 3" xfId="3289" xr:uid="{00000000-0005-0000-0000-0000081D0000}"/>
    <cellStyle name="PSHeading 16 3 2" xfId="4318" xr:uid="{00000000-0005-0000-0000-0000091D0000}"/>
    <cellStyle name="PSHeading 16 3 2 2" xfId="6713" xr:uid="{00000000-0005-0000-0000-00000A1D0000}"/>
    <cellStyle name="PSHeading 16 3 2 2 2" xfId="12310" xr:uid="{00000000-0005-0000-0000-00000B1D0000}"/>
    <cellStyle name="PSHeading 16 3 2 3" xfId="10347" xr:uid="{00000000-0005-0000-0000-00000C1D0000}"/>
    <cellStyle name="PSHeading 16 3 3" xfId="9551" xr:uid="{00000000-0005-0000-0000-00000D1D0000}"/>
    <cellStyle name="PSHeading 16 4" xfId="7777" xr:uid="{00000000-0005-0000-0000-00000E1D0000}"/>
    <cellStyle name="PSHeading 17" xfId="3107" xr:uid="{00000000-0005-0000-0000-00000F1D0000}"/>
    <cellStyle name="PSHeading 17 2" xfId="4145" xr:uid="{00000000-0005-0000-0000-0000101D0000}"/>
    <cellStyle name="PSHeading 17 2 2" xfId="6551" xr:uid="{00000000-0005-0000-0000-0000111D0000}"/>
    <cellStyle name="PSHeading 17 2 2 2" xfId="12184" xr:uid="{00000000-0005-0000-0000-0000121D0000}"/>
    <cellStyle name="PSHeading 17 2 3" xfId="10215" xr:uid="{00000000-0005-0000-0000-0000131D0000}"/>
    <cellStyle name="PSHeading 17 3" xfId="9410" xr:uid="{00000000-0005-0000-0000-0000141D0000}"/>
    <cellStyle name="PSHeading 18" xfId="7171" xr:uid="{00000000-0005-0000-0000-0000151D0000}"/>
    <cellStyle name="PSHeading 2" xfId="1032" xr:uid="{00000000-0005-0000-0000-0000161D0000}"/>
    <cellStyle name="PSHeading 2 2" xfId="1559" xr:uid="{00000000-0005-0000-0000-0000171D0000}"/>
    <cellStyle name="PSHeading 2 2 2" xfId="3489" xr:uid="{00000000-0005-0000-0000-0000181D0000}"/>
    <cellStyle name="PSHeading 2 2 2 2" xfId="4506" xr:uid="{00000000-0005-0000-0000-0000191D0000}"/>
    <cellStyle name="PSHeading 2 2 2 2 2" xfId="6834" xr:uid="{00000000-0005-0000-0000-00001A1D0000}"/>
    <cellStyle name="PSHeading 2 2 2 2 2 2" xfId="12405" xr:uid="{00000000-0005-0000-0000-00001B1D0000}"/>
    <cellStyle name="PSHeading 2 2 2 2 3" xfId="10488" xr:uid="{00000000-0005-0000-0000-00001C1D0000}"/>
    <cellStyle name="PSHeading 2 2 2 3" xfId="9702" xr:uid="{00000000-0005-0000-0000-00001D1D0000}"/>
    <cellStyle name="PSHeading 2 2 3" xfId="3957" xr:uid="{00000000-0005-0000-0000-00001E1D0000}"/>
    <cellStyle name="PSHeading 2 2 3 2" xfId="6470" xr:uid="{00000000-0005-0000-0000-00001F1D0000}"/>
    <cellStyle name="PSHeading 2 2 3 2 2" xfId="12110" xr:uid="{00000000-0005-0000-0000-0000201D0000}"/>
    <cellStyle name="PSHeading 2 2 3 3" xfId="10062" xr:uid="{00000000-0005-0000-0000-0000211D0000}"/>
    <cellStyle name="PSHeading 2 2 4" xfId="8201" xr:uid="{00000000-0005-0000-0000-0000221D0000}"/>
    <cellStyle name="PSHeading 2 3" xfId="3290" xr:uid="{00000000-0005-0000-0000-0000231D0000}"/>
    <cellStyle name="PSHeading 2 3 2" xfId="4319" xr:uid="{00000000-0005-0000-0000-0000241D0000}"/>
    <cellStyle name="PSHeading 2 3 2 2" xfId="6714" xr:uid="{00000000-0005-0000-0000-0000251D0000}"/>
    <cellStyle name="PSHeading 2 3 2 2 2" xfId="12311" xr:uid="{00000000-0005-0000-0000-0000261D0000}"/>
    <cellStyle name="PSHeading 2 3 2 3" xfId="10348" xr:uid="{00000000-0005-0000-0000-0000271D0000}"/>
    <cellStyle name="PSHeading 2 3 3" xfId="9552" xr:uid="{00000000-0005-0000-0000-0000281D0000}"/>
    <cellStyle name="PSHeading 2 4" xfId="7778" xr:uid="{00000000-0005-0000-0000-0000291D0000}"/>
    <cellStyle name="PSHeading 3" xfId="1033" xr:uid="{00000000-0005-0000-0000-00002A1D0000}"/>
    <cellStyle name="PSHeading 3 2" xfId="1560" xr:uid="{00000000-0005-0000-0000-00002B1D0000}"/>
    <cellStyle name="PSHeading 3 2 2" xfId="3490" xr:uid="{00000000-0005-0000-0000-00002C1D0000}"/>
    <cellStyle name="PSHeading 3 2 2 2" xfId="4507" xr:uid="{00000000-0005-0000-0000-00002D1D0000}"/>
    <cellStyle name="PSHeading 3 2 2 2 2" xfId="6835" xr:uid="{00000000-0005-0000-0000-00002E1D0000}"/>
    <cellStyle name="PSHeading 3 2 2 2 2 2" xfId="12406" xr:uid="{00000000-0005-0000-0000-00002F1D0000}"/>
    <cellStyle name="PSHeading 3 2 2 2 3" xfId="10489" xr:uid="{00000000-0005-0000-0000-0000301D0000}"/>
    <cellStyle name="PSHeading 3 2 2 3" xfId="9703" xr:uid="{00000000-0005-0000-0000-0000311D0000}"/>
    <cellStyle name="PSHeading 3 2 3" xfId="3958" xr:uid="{00000000-0005-0000-0000-0000321D0000}"/>
    <cellStyle name="PSHeading 3 2 3 2" xfId="6471" xr:uid="{00000000-0005-0000-0000-0000331D0000}"/>
    <cellStyle name="PSHeading 3 2 3 2 2" xfId="12111" xr:uid="{00000000-0005-0000-0000-0000341D0000}"/>
    <cellStyle name="PSHeading 3 2 3 3" xfId="10063" xr:uid="{00000000-0005-0000-0000-0000351D0000}"/>
    <cellStyle name="PSHeading 3 2 4" xfId="8202" xr:uid="{00000000-0005-0000-0000-0000361D0000}"/>
    <cellStyle name="PSHeading 3 3" xfId="3291" xr:uid="{00000000-0005-0000-0000-0000371D0000}"/>
    <cellStyle name="PSHeading 3 3 2" xfId="4320" xr:uid="{00000000-0005-0000-0000-0000381D0000}"/>
    <cellStyle name="PSHeading 3 3 2 2" xfId="6715" xr:uid="{00000000-0005-0000-0000-0000391D0000}"/>
    <cellStyle name="PSHeading 3 3 2 2 2" xfId="12312" xr:uid="{00000000-0005-0000-0000-00003A1D0000}"/>
    <cellStyle name="PSHeading 3 3 2 3" xfId="10349" xr:uid="{00000000-0005-0000-0000-00003B1D0000}"/>
    <cellStyle name="PSHeading 3 3 3" xfId="9553" xr:uid="{00000000-0005-0000-0000-00003C1D0000}"/>
    <cellStyle name="PSHeading 3 4" xfId="7779" xr:uid="{00000000-0005-0000-0000-00003D1D0000}"/>
    <cellStyle name="PSHeading 4" xfId="1034" xr:uid="{00000000-0005-0000-0000-00003E1D0000}"/>
    <cellStyle name="PSHeading 4 2" xfId="1561" xr:uid="{00000000-0005-0000-0000-00003F1D0000}"/>
    <cellStyle name="PSHeading 4 2 2" xfId="3491" xr:uid="{00000000-0005-0000-0000-0000401D0000}"/>
    <cellStyle name="PSHeading 4 2 2 2" xfId="4508" xr:uid="{00000000-0005-0000-0000-0000411D0000}"/>
    <cellStyle name="PSHeading 4 2 2 2 2" xfId="6836" xr:uid="{00000000-0005-0000-0000-0000421D0000}"/>
    <cellStyle name="PSHeading 4 2 2 2 2 2" xfId="12407" xr:uid="{00000000-0005-0000-0000-0000431D0000}"/>
    <cellStyle name="PSHeading 4 2 2 2 3" xfId="10490" xr:uid="{00000000-0005-0000-0000-0000441D0000}"/>
    <cellStyle name="PSHeading 4 2 2 3" xfId="9704" xr:uid="{00000000-0005-0000-0000-0000451D0000}"/>
    <cellStyle name="PSHeading 4 2 3" xfId="3959" xr:uid="{00000000-0005-0000-0000-0000461D0000}"/>
    <cellStyle name="PSHeading 4 2 3 2" xfId="6472" xr:uid="{00000000-0005-0000-0000-0000471D0000}"/>
    <cellStyle name="PSHeading 4 2 3 2 2" xfId="12112" xr:uid="{00000000-0005-0000-0000-0000481D0000}"/>
    <cellStyle name="PSHeading 4 2 3 3" xfId="10064" xr:uid="{00000000-0005-0000-0000-0000491D0000}"/>
    <cellStyle name="PSHeading 4 2 4" xfId="8203" xr:uid="{00000000-0005-0000-0000-00004A1D0000}"/>
    <cellStyle name="PSHeading 4 3" xfId="3292" xr:uid="{00000000-0005-0000-0000-00004B1D0000}"/>
    <cellStyle name="PSHeading 4 3 2" xfId="4321" xr:uid="{00000000-0005-0000-0000-00004C1D0000}"/>
    <cellStyle name="PSHeading 4 3 2 2" xfId="6716" xr:uid="{00000000-0005-0000-0000-00004D1D0000}"/>
    <cellStyle name="PSHeading 4 3 2 2 2" xfId="12313" xr:uid="{00000000-0005-0000-0000-00004E1D0000}"/>
    <cellStyle name="PSHeading 4 3 2 3" xfId="10350" xr:uid="{00000000-0005-0000-0000-00004F1D0000}"/>
    <cellStyle name="PSHeading 4 3 3" xfId="9554" xr:uid="{00000000-0005-0000-0000-0000501D0000}"/>
    <cellStyle name="PSHeading 4 4" xfId="7780" xr:uid="{00000000-0005-0000-0000-0000511D0000}"/>
    <cellStyle name="PSHeading 5" xfId="1035" xr:uid="{00000000-0005-0000-0000-0000521D0000}"/>
    <cellStyle name="PSHeading 5 2" xfId="1562" xr:uid="{00000000-0005-0000-0000-0000531D0000}"/>
    <cellStyle name="PSHeading 5 2 2" xfId="3492" xr:uid="{00000000-0005-0000-0000-0000541D0000}"/>
    <cellStyle name="PSHeading 5 2 2 2" xfId="4509" xr:uid="{00000000-0005-0000-0000-0000551D0000}"/>
    <cellStyle name="PSHeading 5 2 2 2 2" xfId="6837" xr:uid="{00000000-0005-0000-0000-0000561D0000}"/>
    <cellStyle name="PSHeading 5 2 2 2 2 2" xfId="12408" xr:uid="{00000000-0005-0000-0000-0000571D0000}"/>
    <cellStyle name="PSHeading 5 2 2 2 3" xfId="10491" xr:uid="{00000000-0005-0000-0000-0000581D0000}"/>
    <cellStyle name="PSHeading 5 2 2 3" xfId="9705" xr:uid="{00000000-0005-0000-0000-0000591D0000}"/>
    <cellStyle name="PSHeading 5 2 3" xfId="3960" xr:uid="{00000000-0005-0000-0000-00005A1D0000}"/>
    <cellStyle name="PSHeading 5 2 3 2" xfId="6473" xr:uid="{00000000-0005-0000-0000-00005B1D0000}"/>
    <cellStyle name="PSHeading 5 2 3 2 2" xfId="12113" xr:uid="{00000000-0005-0000-0000-00005C1D0000}"/>
    <cellStyle name="PSHeading 5 2 3 3" xfId="10065" xr:uid="{00000000-0005-0000-0000-00005D1D0000}"/>
    <cellStyle name="PSHeading 5 2 4" xfId="8204" xr:uid="{00000000-0005-0000-0000-00005E1D0000}"/>
    <cellStyle name="PSHeading 5 3" xfId="3293" xr:uid="{00000000-0005-0000-0000-00005F1D0000}"/>
    <cellStyle name="PSHeading 5 3 2" xfId="4322" xr:uid="{00000000-0005-0000-0000-0000601D0000}"/>
    <cellStyle name="PSHeading 5 3 2 2" xfId="6717" xr:uid="{00000000-0005-0000-0000-0000611D0000}"/>
    <cellStyle name="PSHeading 5 3 2 2 2" xfId="12314" xr:uid="{00000000-0005-0000-0000-0000621D0000}"/>
    <cellStyle name="PSHeading 5 3 2 3" xfId="10351" xr:uid="{00000000-0005-0000-0000-0000631D0000}"/>
    <cellStyle name="PSHeading 5 3 3" xfId="9555" xr:uid="{00000000-0005-0000-0000-0000641D0000}"/>
    <cellStyle name="PSHeading 5 4" xfId="7781" xr:uid="{00000000-0005-0000-0000-0000651D0000}"/>
    <cellStyle name="PSHeading 6" xfId="1036" xr:uid="{00000000-0005-0000-0000-0000661D0000}"/>
    <cellStyle name="PSHeading 6 2" xfId="1563" xr:uid="{00000000-0005-0000-0000-0000671D0000}"/>
    <cellStyle name="PSHeading 6 2 2" xfId="3493" xr:uid="{00000000-0005-0000-0000-0000681D0000}"/>
    <cellStyle name="PSHeading 6 2 2 2" xfId="4510" xr:uid="{00000000-0005-0000-0000-0000691D0000}"/>
    <cellStyle name="PSHeading 6 2 2 2 2" xfId="6838" xr:uid="{00000000-0005-0000-0000-00006A1D0000}"/>
    <cellStyle name="PSHeading 6 2 2 2 2 2" xfId="12409" xr:uid="{00000000-0005-0000-0000-00006B1D0000}"/>
    <cellStyle name="PSHeading 6 2 2 2 3" xfId="10492" xr:uid="{00000000-0005-0000-0000-00006C1D0000}"/>
    <cellStyle name="PSHeading 6 2 2 3" xfId="9706" xr:uid="{00000000-0005-0000-0000-00006D1D0000}"/>
    <cellStyle name="PSHeading 6 2 3" xfId="3961" xr:uid="{00000000-0005-0000-0000-00006E1D0000}"/>
    <cellStyle name="PSHeading 6 2 3 2" xfId="6474" xr:uid="{00000000-0005-0000-0000-00006F1D0000}"/>
    <cellStyle name="PSHeading 6 2 3 2 2" xfId="12114" xr:uid="{00000000-0005-0000-0000-0000701D0000}"/>
    <cellStyle name="PSHeading 6 2 3 3" xfId="10066" xr:uid="{00000000-0005-0000-0000-0000711D0000}"/>
    <cellStyle name="PSHeading 6 2 4" xfId="8205" xr:uid="{00000000-0005-0000-0000-0000721D0000}"/>
    <cellStyle name="PSHeading 6 3" xfId="3294" xr:uid="{00000000-0005-0000-0000-0000731D0000}"/>
    <cellStyle name="PSHeading 6 3 2" xfId="4323" xr:uid="{00000000-0005-0000-0000-0000741D0000}"/>
    <cellStyle name="PSHeading 6 3 2 2" xfId="6718" xr:uid="{00000000-0005-0000-0000-0000751D0000}"/>
    <cellStyle name="PSHeading 6 3 2 2 2" xfId="12315" xr:uid="{00000000-0005-0000-0000-0000761D0000}"/>
    <cellStyle name="PSHeading 6 3 2 3" xfId="10352" xr:uid="{00000000-0005-0000-0000-0000771D0000}"/>
    <cellStyle name="PSHeading 6 3 3" xfId="9556" xr:uid="{00000000-0005-0000-0000-0000781D0000}"/>
    <cellStyle name="PSHeading 6 4" xfId="7782" xr:uid="{00000000-0005-0000-0000-0000791D0000}"/>
    <cellStyle name="PSHeading 7" xfId="1037" xr:uid="{00000000-0005-0000-0000-00007A1D0000}"/>
    <cellStyle name="PSHeading 7 2" xfId="1564" xr:uid="{00000000-0005-0000-0000-00007B1D0000}"/>
    <cellStyle name="PSHeading 7 2 2" xfId="3494" xr:uid="{00000000-0005-0000-0000-00007C1D0000}"/>
    <cellStyle name="PSHeading 7 2 2 2" xfId="4511" xr:uid="{00000000-0005-0000-0000-00007D1D0000}"/>
    <cellStyle name="PSHeading 7 2 2 2 2" xfId="6839" xr:uid="{00000000-0005-0000-0000-00007E1D0000}"/>
    <cellStyle name="PSHeading 7 2 2 2 2 2" xfId="12410" xr:uid="{00000000-0005-0000-0000-00007F1D0000}"/>
    <cellStyle name="PSHeading 7 2 2 2 3" xfId="10493" xr:uid="{00000000-0005-0000-0000-0000801D0000}"/>
    <cellStyle name="PSHeading 7 2 2 3" xfId="9707" xr:uid="{00000000-0005-0000-0000-0000811D0000}"/>
    <cellStyle name="PSHeading 7 2 3" xfId="3962" xr:uid="{00000000-0005-0000-0000-0000821D0000}"/>
    <cellStyle name="PSHeading 7 2 3 2" xfId="6475" xr:uid="{00000000-0005-0000-0000-0000831D0000}"/>
    <cellStyle name="PSHeading 7 2 3 2 2" xfId="12115" xr:uid="{00000000-0005-0000-0000-0000841D0000}"/>
    <cellStyle name="PSHeading 7 2 3 3" xfId="10067" xr:uid="{00000000-0005-0000-0000-0000851D0000}"/>
    <cellStyle name="PSHeading 7 2 4" xfId="8206" xr:uid="{00000000-0005-0000-0000-0000861D0000}"/>
    <cellStyle name="PSHeading 7 3" xfId="3295" xr:uid="{00000000-0005-0000-0000-0000871D0000}"/>
    <cellStyle name="PSHeading 7 3 2" xfId="4324" xr:uid="{00000000-0005-0000-0000-0000881D0000}"/>
    <cellStyle name="PSHeading 7 3 2 2" xfId="6719" xr:uid="{00000000-0005-0000-0000-0000891D0000}"/>
    <cellStyle name="PSHeading 7 3 2 2 2" xfId="12316" xr:uid="{00000000-0005-0000-0000-00008A1D0000}"/>
    <cellStyle name="PSHeading 7 3 2 3" xfId="10353" xr:uid="{00000000-0005-0000-0000-00008B1D0000}"/>
    <cellStyle name="PSHeading 7 3 3" xfId="9557" xr:uid="{00000000-0005-0000-0000-00008C1D0000}"/>
    <cellStyle name="PSHeading 7 4" xfId="7783" xr:uid="{00000000-0005-0000-0000-00008D1D0000}"/>
    <cellStyle name="PSHeading 8" xfId="1038" xr:uid="{00000000-0005-0000-0000-00008E1D0000}"/>
    <cellStyle name="PSHeading 8 2" xfId="1565" xr:uid="{00000000-0005-0000-0000-00008F1D0000}"/>
    <cellStyle name="PSHeading 8 2 2" xfId="3495" xr:uid="{00000000-0005-0000-0000-0000901D0000}"/>
    <cellStyle name="PSHeading 8 2 2 2" xfId="4512" xr:uid="{00000000-0005-0000-0000-0000911D0000}"/>
    <cellStyle name="PSHeading 8 2 2 2 2" xfId="6840" xr:uid="{00000000-0005-0000-0000-0000921D0000}"/>
    <cellStyle name="PSHeading 8 2 2 2 2 2" xfId="12411" xr:uid="{00000000-0005-0000-0000-0000931D0000}"/>
    <cellStyle name="PSHeading 8 2 2 2 3" xfId="10494" xr:uid="{00000000-0005-0000-0000-0000941D0000}"/>
    <cellStyle name="PSHeading 8 2 2 3" xfId="9708" xr:uid="{00000000-0005-0000-0000-0000951D0000}"/>
    <cellStyle name="PSHeading 8 2 3" xfId="3963" xr:uid="{00000000-0005-0000-0000-0000961D0000}"/>
    <cellStyle name="PSHeading 8 2 3 2" xfId="6476" xr:uid="{00000000-0005-0000-0000-0000971D0000}"/>
    <cellStyle name="PSHeading 8 2 3 2 2" xfId="12116" xr:uid="{00000000-0005-0000-0000-0000981D0000}"/>
    <cellStyle name="PSHeading 8 2 3 3" xfId="10068" xr:uid="{00000000-0005-0000-0000-0000991D0000}"/>
    <cellStyle name="PSHeading 8 2 4" xfId="8207" xr:uid="{00000000-0005-0000-0000-00009A1D0000}"/>
    <cellStyle name="PSHeading 8 3" xfId="3296" xr:uid="{00000000-0005-0000-0000-00009B1D0000}"/>
    <cellStyle name="PSHeading 8 3 2" xfId="4325" xr:uid="{00000000-0005-0000-0000-00009C1D0000}"/>
    <cellStyle name="PSHeading 8 3 2 2" xfId="6720" xr:uid="{00000000-0005-0000-0000-00009D1D0000}"/>
    <cellStyle name="PSHeading 8 3 2 2 2" xfId="12317" xr:uid="{00000000-0005-0000-0000-00009E1D0000}"/>
    <cellStyle name="PSHeading 8 3 2 3" xfId="10354" xr:uid="{00000000-0005-0000-0000-00009F1D0000}"/>
    <cellStyle name="PSHeading 8 3 3" xfId="9558" xr:uid="{00000000-0005-0000-0000-0000A01D0000}"/>
    <cellStyle name="PSHeading 8 4" xfId="7784" xr:uid="{00000000-0005-0000-0000-0000A11D0000}"/>
    <cellStyle name="PSHeading 9" xfId="1039" xr:uid="{00000000-0005-0000-0000-0000A21D0000}"/>
    <cellStyle name="PSHeading 9 2" xfId="1566" xr:uid="{00000000-0005-0000-0000-0000A31D0000}"/>
    <cellStyle name="PSHeading 9 2 2" xfId="3496" xr:uid="{00000000-0005-0000-0000-0000A41D0000}"/>
    <cellStyle name="PSHeading 9 2 2 2" xfId="4513" xr:uid="{00000000-0005-0000-0000-0000A51D0000}"/>
    <cellStyle name="PSHeading 9 2 2 2 2" xfId="6841" xr:uid="{00000000-0005-0000-0000-0000A61D0000}"/>
    <cellStyle name="PSHeading 9 2 2 2 2 2" xfId="12412" xr:uid="{00000000-0005-0000-0000-0000A71D0000}"/>
    <cellStyle name="PSHeading 9 2 2 2 3" xfId="10495" xr:uid="{00000000-0005-0000-0000-0000A81D0000}"/>
    <cellStyle name="PSHeading 9 2 2 3" xfId="9709" xr:uid="{00000000-0005-0000-0000-0000A91D0000}"/>
    <cellStyle name="PSHeading 9 2 3" xfId="3964" xr:uid="{00000000-0005-0000-0000-0000AA1D0000}"/>
    <cellStyle name="PSHeading 9 2 3 2" xfId="6477" xr:uid="{00000000-0005-0000-0000-0000AB1D0000}"/>
    <cellStyle name="PSHeading 9 2 3 2 2" xfId="12117" xr:uid="{00000000-0005-0000-0000-0000AC1D0000}"/>
    <cellStyle name="PSHeading 9 2 3 3" xfId="10069" xr:uid="{00000000-0005-0000-0000-0000AD1D0000}"/>
    <cellStyle name="PSHeading 9 2 4" xfId="8208" xr:uid="{00000000-0005-0000-0000-0000AE1D0000}"/>
    <cellStyle name="PSHeading 9 3" xfId="3297" xr:uid="{00000000-0005-0000-0000-0000AF1D0000}"/>
    <cellStyle name="PSHeading 9 3 2" xfId="4326" xr:uid="{00000000-0005-0000-0000-0000B01D0000}"/>
    <cellStyle name="PSHeading 9 3 2 2" xfId="6721" xr:uid="{00000000-0005-0000-0000-0000B11D0000}"/>
    <cellStyle name="PSHeading 9 3 2 2 2" xfId="12318" xr:uid="{00000000-0005-0000-0000-0000B21D0000}"/>
    <cellStyle name="PSHeading 9 3 2 3" xfId="10355" xr:uid="{00000000-0005-0000-0000-0000B31D0000}"/>
    <cellStyle name="PSHeading 9 3 3" xfId="9559" xr:uid="{00000000-0005-0000-0000-0000B41D0000}"/>
    <cellStyle name="PSHeading 9 4" xfId="7785" xr:uid="{00000000-0005-0000-0000-0000B51D0000}"/>
    <cellStyle name="PSHeading_04300 Solara 2012 Budget FINAL" xfId="1040" xr:uid="{00000000-0005-0000-0000-0000B61D0000}"/>
    <cellStyle name="PSInt" xfId="248" xr:uid="{00000000-0005-0000-0000-0000B71D0000}"/>
    <cellStyle name="PSInt 10" xfId="1041" xr:uid="{00000000-0005-0000-0000-0000B81D0000}"/>
    <cellStyle name="PSInt 11" xfId="1042" xr:uid="{00000000-0005-0000-0000-0000B91D0000}"/>
    <cellStyle name="PSInt 12" xfId="1043" xr:uid="{00000000-0005-0000-0000-0000BA1D0000}"/>
    <cellStyle name="PSInt 13" xfId="1044" xr:uid="{00000000-0005-0000-0000-0000BB1D0000}"/>
    <cellStyle name="PSInt 14" xfId="1045" xr:uid="{00000000-0005-0000-0000-0000BC1D0000}"/>
    <cellStyle name="PSInt 15" xfId="1046" xr:uid="{00000000-0005-0000-0000-0000BD1D0000}"/>
    <cellStyle name="PSInt 16" xfId="1047" xr:uid="{00000000-0005-0000-0000-0000BE1D0000}"/>
    <cellStyle name="PSInt 2" xfId="1048" xr:uid="{00000000-0005-0000-0000-0000BF1D0000}"/>
    <cellStyle name="PSInt 3" xfId="1049" xr:uid="{00000000-0005-0000-0000-0000C01D0000}"/>
    <cellStyle name="PSInt 4" xfId="1050" xr:uid="{00000000-0005-0000-0000-0000C11D0000}"/>
    <cellStyle name="PSInt 5" xfId="1051" xr:uid="{00000000-0005-0000-0000-0000C21D0000}"/>
    <cellStyle name="PSInt 6" xfId="1052" xr:uid="{00000000-0005-0000-0000-0000C31D0000}"/>
    <cellStyle name="PSInt 7" xfId="1053" xr:uid="{00000000-0005-0000-0000-0000C41D0000}"/>
    <cellStyle name="PSInt 8" xfId="1054" xr:uid="{00000000-0005-0000-0000-0000C51D0000}"/>
    <cellStyle name="PSInt 9" xfId="1055" xr:uid="{00000000-0005-0000-0000-0000C61D0000}"/>
    <cellStyle name="PSSpacer" xfId="249" xr:uid="{00000000-0005-0000-0000-0000C71D0000}"/>
    <cellStyle name="PSSpacer 10" xfId="1056" xr:uid="{00000000-0005-0000-0000-0000C81D0000}"/>
    <cellStyle name="PSSpacer 11" xfId="1057" xr:uid="{00000000-0005-0000-0000-0000C91D0000}"/>
    <cellStyle name="PSSpacer 12" xfId="1058" xr:uid="{00000000-0005-0000-0000-0000CA1D0000}"/>
    <cellStyle name="PSSpacer 13" xfId="1059" xr:uid="{00000000-0005-0000-0000-0000CB1D0000}"/>
    <cellStyle name="PSSpacer 14" xfId="1060" xr:uid="{00000000-0005-0000-0000-0000CC1D0000}"/>
    <cellStyle name="PSSpacer 15" xfId="1061" xr:uid="{00000000-0005-0000-0000-0000CD1D0000}"/>
    <cellStyle name="PSSpacer 16" xfId="1062" xr:uid="{00000000-0005-0000-0000-0000CE1D0000}"/>
    <cellStyle name="PSSpacer 2" xfId="1063" xr:uid="{00000000-0005-0000-0000-0000CF1D0000}"/>
    <cellStyle name="PSSpacer 3" xfId="1064" xr:uid="{00000000-0005-0000-0000-0000D01D0000}"/>
    <cellStyle name="PSSpacer 4" xfId="1065" xr:uid="{00000000-0005-0000-0000-0000D11D0000}"/>
    <cellStyle name="PSSpacer 5" xfId="1066" xr:uid="{00000000-0005-0000-0000-0000D21D0000}"/>
    <cellStyle name="PSSpacer 6" xfId="1067" xr:uid="{00000000-0005-0000-0000-0000D31D0000}"/>
    <cellStyle name="PSSpacer 7" xfId="1068" xr:uid="{00000000-0005-0000-0000-0000D41D0000}"/>
    <cellStyle name="PSSpacer 8" xfId="1069" xr:uid="{00000000-0005-0000-0000-0000D51D0000}"/>
    <cellStyle name="PSSpacer 9" xfId="1070" xr:uid="{00000000-0005-0000-0000-0000D61D0000}"/>
    <cellStyle name="RateCell" xfId="15583" xr:uid="{00000000-0005-0000-0000-0000D71D0000}"/>
    <cellStyle name="RateHdr" xfId="15584" xr:uid="{00000000-0005-0000-0000-0000D81D0000}"/>
    <cellStyle name="Read" xfId="250" xr:uid="{00000000-0005-0000-0000-0000D91D0000}"/>
    <cellStyle name="Read$" xfId="251" xr:uid="{00000000-0005-0000-0000-0000DA1D0000}"/>
    <cellStyle name="Read%" xfId="252" xr:uid="{00000000-0005-0000-0000-0000DB1D0000}"/>
    <cellStyle name="Reg1" xfId="253" xr:uid="{00000000-0005-0000-0000-0000DC1D0000}"/>
    <cellStyle name="Reg2" xfId="254" xr:uid="{00000000-0005-0000-0000-0000DD1D0000}"/>
    <cellStyle name="Reg3" xfId="255" xr:uid="{00000000-0005-0000-0000-0000DE1D0000}"/>
    <cellStyle name="Reg4" xfId="256" xr:uid="{00000000-0005-0000-0000-0000DF1D0000}"/>
    <cellStyle name="Reg5" xfId="257" xr:uid="{00000000-0005-0000-0000-0000E01D0000}"/>
    <cellStyle name="Reg6" xfId="258" xr:uid="{00000000-0005-0000-0000-0000E11D0000}"/>
    <cellStyle name="Reg7" xfId="259" xr:uid="{00000000-0005-0000-0000-0000E21D0000}"/>
    <cellStyle name="Reg8" xfId="260" xr:uid="{00000000-0005-0000-0000-0000E31D0000}"/>
    <cellStyle name="Reg9" xfId="261" xr:uid="{00000000-0005-0000-0000-0000E41D0000}"/>
    <cellStyle name="SchedGen" xfId="15544" xr:uid="{00000000-0005-0000-0000-0000E51D0000}"/>
    <cellStyle name="SchedValue" xfId="15586" xr:uid="{00000000-0005-0000-0000-0000E61D0000}"/>
    <cellStyle name="SchedValue2" xfId="15587" xr:uid="{00000000-0005-0000-0000-0000E71D0000}"/>
    <cellStyle name="Shaded" xfId="262" xr:uid="{00000000-0005-0000-0000-0000E81D0000}"/>
    <cellStyle name="Short $" xfId="263" xr:uid="{00000000-0005-0000-0000-0000E91D0000}"/>
    <cellStyle name="Short $ 2" xfId="1071" xr:uid="{00000000-0005-0000-0000-0000EA1D0000}"/>
    <cellStyle name="SpecialHeader" xfId="264" xr:uid="{00000000-0005-0000-0000-0000EB1D0000}"/>
    <cellStyle name="Standard_Anpassen der Amortisation" xfId="15588" xr:uid="{00000000-0005-0000-0000-0000EC1D0000}"/>
    <cellStyle name="STYL1 - Style1" xfId="265" xr:uid="{00000000-0005-0000-0000-0000ED1D0000}"/>
    <cellStyle name="STYL1 - Style1 10" xfId="1927" xr:uid="{00000000-0005-0000-0000-0000EE1D0000}"/>
    <cellStyle name="STYL1 - Style1 10 2" xfId="10274" xr:uid="{00000000-0005-0000-0000-0000EF1D0000}"/>
    <cellStyle name="STYL1 - Style1 11" xfId="8952" xr:uid="{00000000-0005-0000-0000-0000F01D0000}"/>
    <cellStyle name="STYL1 - Style1 2" xfId="1120" xr:uid="{00000000-0005-0000-0000-0000F11D0000}"/>
    <cellStyle name="STYL1 - Style1 2 10" xfId="8648" xr:uid="{00000000-0005-0000-0000-0000F21D0000}"/>
    <cellStyle name="STYL1 - Style1 2 2" xfId="1693" xr:uid="{00000000-0005-0000-0000-0000F31D0000}"/>
    <cellStyle name="STYL1 - Style1 2 2 2" xfId="2974" xr:uid="{00000000-0005-0000-0000-0000F41D0000}"/>
    <cellStyle name="STYL1 - Style1 2 2 2 2" xfId="6080" xr:uid="{00000000-0005-0000-0000-0000F51D0000}"/>
    <cellStyle name="STYL1 - Style1 2 2 2 2 2" xfId="12896" xr:uid="{00000000-0005-0000-0000-0000F61D0000}"/>
    <cellStyle name="STYL1 - Style1 2 2 2 3" xfId="8030" xr:uid="{00000000-0005-0000-0000-0000F71D0000}"/>
    <cellStyle name="STYL1 - Style1 2 2 3" xfId="4066" xr:uid="{00000000-0005-0000-0000-0000F81D0000}"/>
    <cellStyle name="STYL1 - Style1 2 2 3 2" xfId="7717" xr:uid="{00000000-0005-0000-0000-0000F91D0000}"/>
    <cellStyle name="STYL1 - Style1 2 2 4" xfId="8729" xr:uid="{00000000-0005-0000-0000-0000FA1D0000}"/>
    <cellStyle name="STYL1 - Style1 2 3" xfId="1277" xr:uid="{00000000-0005-0000-0000-0000FB1D0000}"/>
    <cellStyle name="STYL1 - Style1 2 3 2" xfId="2569" xr:uid="{00000000-0005-0000-0000-0000FC1D0000}"/>
    <cellStyle name="STYL1 - Style1 2 3 2 2" xfId="5712" xr:uid="{00000000-0005-0000-0000-0000FD1D0000}"/>
    <cellStyle name="STYL1 - Style1 2 3 2 2 2" xfId="12614" xr:uid="{00000000-0005-0000-0000-0000FE1D0000}"/>
    <cellStyle name="STYL1 - Style1 2 3 2 3" xfId="7266" xr:uid="{00000000-0005-0000-0000-0000FF1D0000}"/>
    <cellStyle name="STYL1 - Style1 2 3 3" xfId="3718" xr:uid="{00000000-0005-0000-0000-0000001E0000}"/>
    <cellStyle name="STYL1 - Style1 2 3 3 2" xfId="10104" xr:uid="{00000000-0005-0000-0000-0000011E0000}"/>
    <cellStyle name="STYL1 - Style1 2 3 4" xfId="8317" xr:uid="{00000000-0005-0000-0000-0000021E0000}"/>
    <cellStyle name="STYL1 - Style1 2 4" xfId="1311" xr:uid="{00000000-0005-0000-0000-0000031E0000}"/>
    <cellStyle name="STYL1 - Style1 2 4 2" xfId="2602" xr:uid="{00000000-0005-0000-0000-0000041E0000}"/>
    <cellStyle name="STYL1 - Style1 2 4 2 2" xfId="5745" xr:uid="{00000000-0005-0000-0000-0000051E0000}"/>
    <cellStyle name="STYL1 - Style1 2 4 2 2 2" xfId="12636" xr:uid="{00000000-0005-0000-0000-0000061E0000}"/>
    <cellStyle name="STYL1 - Style1 2 4 2 3" xfId="11581" xr:uid="{00000000-0005-0000-0000-0000071E0000}"/>
    <cellStyle name="STYL1 - Style1 2 4 3" xfId="3747" xr:uid="{00000000-0005-0000-0000-0000081E0000}"/>
    <cellStyle name="STYL1 - Style1 2 4 3 2" xfId="9769" xr:uid="{00000000-0005-0000-0000-0000091E0000}"/>
    <cellStyle name="STYL1 - Style1 2 4 4" xfId="10502" xr:uid="{00000000-0005-0000-0000-00000A1E0000}"/>
    <cellStyle name="STYL1 - Style1 2 5" xfId="1502" xr:uid="{00000000-0005-0000-0000-00000B1E0000}"/>
    <cellStyle name="STYL1 - Style1 2 5 2" xfId="2793" xr:uid="{00000000-0005-0000-0000-00000C1E0000}"/>
    <cellStyle name="STYL1 - Style1 2 5 2 2" xfId="5924" xr:uid="{00000000-0005-0000-0000-00000D1E0000}"/>
    <cellStyle name="STYL1 - Style1 2 5 2 2 2" xfId="12791" xr:uid="{00000000-0005-0000-0000-00000E1E0000}"/>
    <cellStyle name="STYL1 - Style1 2 5 2 3" xfId="11487" xr:uid="{00000000-0005-0000-0000-00000F1E0000}"/>
    <cellStyle name="STYL1 - Style1 2 5 3" xfId="3903" xr:uid="{00000000-0005-0000-0000-0000101E0000}"/>
    <cellStyle name="STYL1 - Style1 2 5 3 2" xfId="7183" xr:uid="{00000000-0005-0000-0000-0000111E0000}"/>
    <cellStyle name="STYL1 - Style1 2 5 4" xfId="7937" xr:uid="{00000000-0005-0000-0000-0000121E0000}"/>
    <cellStyle name="STYL1 - Style1 2 6" xfId="1472" xr:uid="{00000000-0005-0000-0000-0000131E0000}"/>
    <cellStyle name="STYL1 - Style1 2 6 2" xfId="2763" xr:uid="{00000000-0005-0000-0000-0000141E0000}"/>
    <cellStyle name="STYL1 - Style1 2 6 2 2" xfId="5903" xr:uid="{00000000-0005-0000-0000-0000151E0000}"/>
    <cellStyle name="STYL1 - Style1 2 6 2 2 2" xfId="12771" xr:uid="{00000000-0005-0000-0000-0000161E0000}"/>
    <cellStyle name="STYL1 - Style1 2 6 2 3" xfId="7942" xr:uid="{00000000-0005-0000-0000-0000171E0000}"/>
    <cellStyle name="STYL1 - Style1 2 6 3" xfId="3884" xr:uid="{00000000-0005-0000-0000-0000181E0000}"/>
    <cellStyle name="STYL1 - Style1 2 6 3 2" xfId="9895" xr:uid="{00000000-0005-0000-0000-0000191E0000}"/>
    <cellStyle name="STYL1 - Style1 2 6 4" xfId="7402" xr:uid="{00000000-0005-0000-0000-00001A1E0000}"/>
    <cellStyle name="STYL1 - Style1 2 7" xfId="1420" xr:uid="{00000000-0005-0000-0000-00001B1E0000}"/>
    <cellStyle name="STYL1 - Style1 2 7 2" xfId="2711" xr:uid="{00000000-0005-0000-0000-00001C1E0000}"/>
    <cellStyle name="STYL1 - Style1 2 7 2 2" xfId="5852" xr:uid="{00000000-0005-0000-0000-00001D1E0000}"/>
    <cellStyle name="STYL1 - Style1 2 7 2 2 2" xfId="12726" xr:uid="{00000000-0005-0000-0000-00001E1E0000}"/>
    <cellStyle name="STYL1 - Style1 2 7 2 3" xfId="9443" xr:uid="{00000000-0005-0000-0000-00001F1E0000}"/>
    <cellStyle name="STYL1 - Style1 2 7 3" xfId="3838" xr:uid="{00000000-0005-0000-0000-0000201E0000}"/>
    <cellStyle name="STYL1 - Style1 2 7 3 2" xfId="8632" xr:uid="{00000000-0005-0000-0000-0000211E0000}"/>
    <cellStyle name="STYL1 - Style1 2 7 4" xfId="10051" xr:uid="{00000000-0005-0000-0000-0000221E0000}"/>
    <cellStyle name="STYL1 - Style1 2 8" xfId="2413" xr:uid="{00000000-0005-0000-0000-0000231E0000}"/>
    <cellStyle name="STYL1 - Style1 2 8 2" xfId="5575" xr:uid="{00000000-0005-0000-0000-0000241E0000}"/>
    <cellStyle name="STYL1 - Style1 2 8 2 2" xfId="7532" xr:uid="{00000000-0005-0000-0000-0000251E0000}"/>
    <cellStyle name="STYL1 - Style1 2 8 3" xfId="8516" xr:uid="{00000000-0005-0000-0000-0000261E0000}"/>
    <cellStyle name="STYL1 - Style1 2 9" xfId="3577" xr:uid="{00000000-0005-0000-0000-0000271E0000}"/>
    <cellStyle name="STYL1 - Style1 2 9 2" xfId="10221" xr:uid="{00000000-0005-0000-0000-0000281E0000}"/>
    <cellStyle name="STYL1 - Style1 3" xfId="1325" xr:uid="{00000000-0005-0000-0000-0000291E0000}"/>
    <cellStyle name="STYL1 - Style1 3 2" xfId="2616" xr:uid="{00000000-0005-0000-0000-00002A1E0000}"/>
    <cellStyle name="STYL1 - Style1 3 2 2" xfId="5759" xr:uid="{00000000-0005-0000-0000-00002B1E0000}"/>
    <cellStyle name="STYL1 - Style1 3 2 2 2" xfId="12649" xr:uid="{00000000-0005-0000-0000-00002C1E0000}"/>
    <cellStyle name="STYL1 - Style1 3 2 3" xfId="8859" xr:uid="{00000000-0005-0000-0000-00002D1E0000}"/>
    <cellStyle name="STYL1 - Style1 3 3" xfId="3759" xr:uid="{00000000-0005-0000-0000-00002E1E0000}"/>
    <cellStyle name="STYL1 - Style1 3 3 2" xfId="8105" xr:uid="{00000000-0005-0000-0000-00002F1E0000}"/>
    <cellStyle name="STYL1 - Style1 3 4" xfId="8005" xr:uid="{00000000-0005-0000-0000-0000301E0000}"/>
    <cellStyle name="STYL1 - Style1 4" xfId="1462" xr:uid="{00000000-0005-0000-0000-0000311E0000}"/>
    <cellStyle name="STYL1 - Style1 4 2" xfId="2753" xr:uid="{00000000-0005-0000-0000-0000321E0000}"/>
    <cellStyle name="STYL1 - Style1 4 2 2" xfId="5894" xr:uid="{00000000-0005-0000-0000-0000331E0000}"/>
    <cellStyle name="STYL1 - Style1 4 2 2 2" xfId="12762" xr:uid="{00000000-0005-0000-0000-0000341E0000}"/>
    <cellStyle name="STYL1 - Style1 4 2 3" xfId="8920" xr:uid="{00000000-0005-0000-0000-0000351E0000}"/>
    <cellStyle name="STYL1 - Style1 4 3" xfId="3876" xr:uid="{00000000-0005-0000-0000-0000361E0000}"/>
    <cellStyle name="STYL1 - Style1 4 3 2" xfId="10001" xr:uid="{00000000-0005-0000-0000-0000371E0000}"/>
    <cellStyle name="STYL1 - Style1 4 4" xfId="12349" xr:uid="{00000000-0005-0000-0000-0000381E0000}"/>
    <cellStyle name="STYL1 - Style1 5" xfId="1332" xr:uid="{00000000-0005-0000-0000-0000391E0000}"/>
    <cellStyle name="STYL1 - Style1 5 2" xfId="2623" xr:uid="{00000000-0005-0000-0000-00003A1E0000}"/>
    <cellStyle name="STYL1 - Style1 5 2 2" xfId="5765" xr:uid="{00000000-0005-0000-0000-00003B1E0000}"/>
    <cellStyle name="STYL1 - Style1 5 2 2 2" xfId="12653" xr:uid="{00000000-0005-0000-0000-00003C1E0000}"/>
    <cellStyle name="STYL1 - Style1 5 2 3" xfId="7254" xr:uid="{00000000-0005-0000-0000-00003D1E0000}"/>
    <cellStyle name="STYL1 - Style1 5 3" xfId="3764" xr:uid="{00000000-0005-0000-0000-00003E1E0000}"/>
    <cellStyle name="STYL1 - Style1 5 3 2" xfId="8521" xr:uid="{00000000-0005-0000-0000-00003F1E0000}"/>
    <cellStyle name="STYL1 - Style1 5 4" xfId="11445" xr:uid="{00000000-0005-0000-0000-0000401E0000}"/>
    <cellStyle name="STYL1 - Style1 6" xfId="1424" xr:uid="{00000000-0005-0000-0000-0000411E0000}"/>
    <cellStyle name="STYL1 - Style1 6 2" xfId="2715" xr:uid="{00000000-0005-0000-0000-0000421E0000}"/>
    <cellStyle name="STYL1 - Style1 6 2 2" xfId="5856" xr:uid="{00000000-0005-0000-0000-0000431E0000}"/>
    <cellStyle name="STYL1 - Style1 6 2 2 2" xfId="12730" xr:uid="{00000000-0005-0000-0000-0000441E0000}"/>
    <cellStyle name="STYL1 - Style1 6 2 3" xfId="8567" xr:uid="{00000000-0005-0000-0000-0000451E0000}"/>
    <cellStyle name="STYL1 - Style1 6 3" xfId="3841" xr:uid="{00000000-0005-0000-0000-0000461E0000}"/>
    <cellStyle name="STYL1 - Style1 6 3 2" xfId="7187" xr:uid="{00000000-0005-0000-0000-0000471E0000}"/>
    <cellStyle name="STYL1 - Style1 6 4" xfId="10594" xr:uid="{00000000-0005-0000-0000-0000481E0000}"/>
    <cellStyle name="STYL1 - Style1 7" xfId="1697" xr:uid="{00000000-0005-0000-0000-0000491E0000}"/>
    <cellStyle name="STYL1 - Style1 7 2" xfId="2978" xr:uid="{00000000-0005-0000-0000-00004A1E0000}"/>
    <cellStyle name="STYL1 - Style1 7 2 2" xfId="6084" xr:uid="{00000000-0005-0000-0000-00004B1E0000}"/>
    <cellStyle name="STYL1 - Style1 7 2 2 2" xfId="12899" xr:uid="{00000000-0005-0000-0000-00004C1E0000}"/>
    <cellStyle name="STYL1 - Style1 7 2 3" xfId="11433" xr:uid="{00000000-0005-0000-0000-00004D1E0000}"/>
    <cellStyle name="STYL1 - Style1 7 3" xfId="4069" xr:uid="{00000000-0005-0000-0000-00004E1E0000}"/>
    <cellStyle name="STYL1 - Style1 7 3 2" xfId="7715" xr:uid="{00000000-0005-0000-0000-00004F1E0000}"/>
    <cellStyle name="STYL1 - Style1 7 4" xfId="7390" xr:uid="{00000000-0005-0000-0000-0000501E0000}"/>
    <cellStyle name="STYL1 - Style1 8" xfId="1665" xr:uid="{00000000-0005-0000-0000-0000511E0000}"/>
    <cellStyle name="STYL1 - Style1 8 2" xfId="2946" xr:uid="{00000000-0005-0000-0000-0000521E0000}"/>
    <cellStyle name="STYL1 - Style1 8 2 2" xfId="6068" xr:uid="{00000000-0005-0000-0000-0000531E0000}"/>
    <cellStyle name="STYL1 - Style1 8 2 2 2" xfId="12885" xr:uid="{00000000-0005-0000-0000-0000541E0000}"/>
    <cellStyle name="STYL1 - Style1 8 2 3" xfId="11555" xr:uid="{00000000-0005-0000-0000-0000551E0000}"/>
    <cellStyle name="STYL1 - Style1 8 3" xfId="4044" xr:uid="{00000000-0005-0000-0000-0000561E0000}"/>
    <cellStyle name="STYL1 - Style1 8 3 2" xfId="7727" xr:uid="{00000000-0005-0000-0000-0000571E0000}"/>
    <cellStyle name="STYL1 - Style1 8 4" xfId="7395" xr:uid="{00000000-0005-0000-0000-0000581E0000}"/>
    <cellStyle name="STYL1 - Style1 9" xfId="1928" xr:uid="{00000000-0005-0000-0000-0000591E0000}"/>
    <cellStyle name="STYL1 - Style1 9 2" xfId="5259" xr:uid="{00000000-0005-0000-0000-00005A1E0000}"/>
    <cellStyle name="STYL1 - Style1 9 2 2" xfId="7083" xr:uid="{00000000-0005-0000-0000-00005B1E0000}"/>
    <cellStyle name="STYL1 - Style1 9 3" xfId="9474" xr:uid="{00000000-0005-0000-0000-00005C1E0000}"/>
    <cellStyle name="STYL2 - Style2" xfId="266" xr:uid="{00000000-0005-0000-0000-00005D1E0000}"/>
    <cellStyle name="STYL3 - Style3" xfId="267" xr:uid="{00000000-0005-0000-0000-00005E1E0000}"/>
    <cellStyle name="STYL4 - Style4" xfId="268" xr:uid="{00000000-0005-0000-0000-00005F1E0000}"/>
    <cellStyle name="STYL4 - Style4 2" xfId="3108" xr:uid="{00000000-0005-0000-0000-0000601E0000}"/>
    <cellStyle name="STYL4 - Style4 2 2" xfId="2065" xr:uid="{00000000-0005-0000-0000-0000611E0000}"/>
    <cellStyle name="STYL4 - Style4 2 2 2" xfId="11967" xr:uid="{00000000-0005-0000-0000-0000621E0000}"/>
    <cellStyle name="STYL4 - Style4 2 3" xfId="13137" xr:uid="{00000000-0005-0000-0000-0000631E0000}"/>
    <cellStyle name="STYL4 - Style4 3" xfId="1931" xr:uid="{00000000-0005-0000-0000-0000641E0000}"/>
    <cellStyle name="STYL4 - Style4 3 2" xfId="5262" xr:uid="{00000000-0005-0000-0000-0000651E0000}"/>
    <cellStyle name="STYL4 - Style4 3 2 2" xfId="11552" xr:uid="{00000000-0005-0000-0000-0000661E0000}"/>
    <cellStyle name="STYL4 - Style4 3 3" xfId="9578" xr:uid="{00000000-0005-0000-0000-0000671E0000}"/>
    <cellStyle name="STYL4 - Style4 4" xfId="4624" xr:uid="{00000000-0005-0000-0000-0000681E0000}"/>
    <cellStyle name="STYL4 - Style4 4 2" xfId="8549" xr:uid="{00000000-0005-0000-0000-0000691E0000}"/>
    <cellStyle name="STYL4 - Style4 5" xfId="9883" xr:uid="{00000000-0005-0000-0000-00006A1E0000}"/>
    <cellStyle name="STYL5 - Style5" xfId="269" xr:uid="{00000000-0005-0000-0000-00006B1E0000}"/>
    <cellStyle name="STYL6 - Style6" xfId="270" xr:uid="{00000000-0005-0000-0000-00006C1E0000}"/>
    <cellStyle name="STYL6 - Style6 2" xfId="3109" xr:uid="{00000000-0005-0000-0000-00006D1E0000}"/>
    <cellStyle name="STYL6 - Style6 2 2" xfId="4824" xr:uid="{00000000-0005-0000-0000-00006E1E0000}"/>
    <cellStyle name="STYL6 - Style6 2 2 2" xfId="10625" xr:uid="{00000000-0005-0000-0000-00006F1E0000}"/>
    <cellStyle name="STYL6 - Style6 2 3" xfId="9965" xr:uid="{00000000-0005-0000-0000-0000701E0000}"/>
    <cellStyle name="STYL6 - Style6 3" xfId="1933" xr:uid="{00000000-0005-0000-0000-0000711E0000}"/>
    <cellStyle name="STYL6 - Style6 3 2" xfId="5264" xr:uid="{00000000-0005-0000-0000-0000721E0000}"/>
    <cellStyle name="STYL6 - Style6 3 2 2" xfId="8192" xr:uid="{00000000-0005-0000-0000-0000731E0000}"/>
    <cellStyle name="STYL6 - Style6 3 3" xfId="12282" xr:uid="{00000000-0005-0000-0000-0000741E0000}"/>
    <cellStyle name="STYL6 - Style6 4" xfId="4688" xr:uid="{00000000-0005-0000-0000-0000751E0000}"/>
    <cellStyle name="STYL6 - Style6 4 2" xfId="8459" xr:uid="{00000000-0005-0000-0000-0000761E0000}"/>
    <cellStyle name="STYL6 - Style6 5" xfId="8753" xr:uid="{00000000-0005-0000-0000-0000771E0000}"/>
    <cellStyle name="Style 1" xfId="271" xr:uid="{00000000-0005-0000-0000-0000781E0000}"/>
    <cellStyle name="Style 1015" xfId="272" xr:uid="{00000000-0005-0000-0000-0000791E0000}"/>
    <cellStyle name="Style 1017" xfId="273" xr:uid="{00000000-0005-0000-0000-00007A1E0000}"/>
    <cellStyle name="Style 1017 2" xfId="1121" xr:uid="{00000000-0005-0000-0000-00007B1E0000}"/>
    <cellStyle name="Style 1017 2 2" xfId="1447" xr:uid="{00000000-0005-0000-0000-00007C1E0000}"/>
    <cellStyle name="Style 1017 2 2 2" xfId="2738" xr:uid="{00000000-0005-0000-0000-00007D1E0000}"/>
    <cellStyle name="Style 1017 2 2 2 2" xfId="5879" xr:uid="{00000000-0005-0000-0000-00007E1E0000}"/>
    <cellStyle name="Style 1017 2 2 2 2 2" xfId="13712" xr:uid="{00000000-0005-0000-0000-00007F1E0000}"/>
    <cellStyle name="Style 1017 2 2 2 3" xfId="8704" xr:uid="{00000000-0005-0000-0000-0000801E0000}"/>
    <cellStyle name="Style 1017 2 2 3" xfId="3861" xr:uid="{00000000-0005-0000-0000-0000811E0000}"/>
    <cellStyle name="Style 1017 2 2 3 2" xfId="6418" xr:uid="{00000000-0005-0000-0000-0000821E0000}"/>
    <cellStyle name="Style 1017 2 2 3 2 2" xfId="14185" xr:uid="{00000000-0005-0000-0000-0000831E0000}"/>
    <cellStyle name="Style 1017 2 2 3 3" xfId="9500" xr:uid="{00000000-0005-0000-0000-0000841E0000}"/>
    <cellStyle name="Style 1017 2 2 4" xfId="4096" xr:uid="{00000000-0005-0000-0000-0000851E0000}"/>
    <cellStyle name="Style 1017 2 2 4 2" xfId="9652" xr:uid="{00000000-0005-0000-0000-0000861E0000}"/>
    <cellStyle name="Style 1017 2 2 5" xfId="11538" xr:uid="{00000000-0005-0000-0000-0000871E0000}"/>
    <cellStyle name="Style 1017 2 3" xfId="3304" xr:uid="{00000000-0005-0000-0000-0000881E0000}"/>
    <cellStyle name="Style 1017 2 3 2" xfId="4333" xr:uid="{00000000-0005-0000-0000-0000891E0000}"/>
    <cellStyle name="Style 1017 2 3 2 2" xfId="6727" xr:uid="{00000000-0005-0000-0000-00008A1E0000}"/>
    <cellStyle name="Style 1017 2 3 2 2 2" xfId="14456" xr:uid="{00000000-0005-0000-0000-00008B1E0000}"/>
    <cellStyle name="Style 1017 2 3 2 3" xfId="9668" xr:uid="{00000000-0005-0000-0000-00008C1E0000}"/>
    <cellStyle name="Style 1017 2 3 3" xfId="4308" xr:uid="{00000000-0005-0000-0000-00008D1E0000}"/>
    <cellStyle name="Style 1017 2 3 3 2" xfId="12962" xr:uid="{00000000-0005-0000-0000-00008E1E0000}"/>
    <cellStyle name="Style 1017 2 3 4" xfId="8640" xr:uid="{00000000-0005-0000-0000-00008F1E0000}"/>
    <cellStyle name="Style 1017 2 4" xfId="2414" xr:uid="{00000000-0005-0000-0000-0000901E0000}"/>
    <cellStyle name="Style 1017 2 4 2" xfId="5576" xr:uid="{00000000-0005-0000-0000-0000911E0000}"/>
    <cellStyle name="Style 1017 2 4 2 2" xfId="13178" xr:uid="{00000000-0005-0000-0000-0000921E0000}"/>
    <cellStyle name="Style 1017 2 4 3" xfId="9360" xr:uid="{00000000-0005-0000-0000-0000931E0000}"/>
    <cellStyle name="Style 1017 2 5" xfId="3578" xr:uid="{00000000-0005-0000-0000-0000941E0000}"/>
    <cellStyle name="Style 1017 2 5 2" xfId="6244" xr:uid="{00000000-0005-0000-0000-0000951E0000}"/>
    <cellStyle name="Style 1017 2 5 2 2" xfId="14013" xr:uid="{00000000-0005-0000-0000-0000961E0000}"/>
    <cellStyle name="Style 1017 2 5 3" xfId="8763" xr:uid="{00000000-0005-0000-0000-0000971E0000}"/>
    <cellStyle name="Style 1017 2 6" xfId="4925" xr:uid="{00000000-0005-0000-0000-0000981E0000}"/>
    <cellStyle name="Style 1017 2 6 2" xfId="9056" xr:uid="{00000000-0005-0000-0000-0000991E0000}"/>
    <cellStyle name="Style 1017 2 7" xfId="10201" xr:uid="{00000000-0005-0000-0000-00009A1E0000}"/>
    <cellStyle name="Style 1017 3" xfId="1377" xr:uid="{00000000-0005-0000-0000-00009B1E0000}"/>
    <cellStyle name="Style 1017 3 2" xfId="2668" xr:uid="{00000000-0005-0000-0000-00009C1E0000}"/>
    <cellStyle name="Style 1017 3 2 2" xfId="5809" xr:uid="{00000000-0005-0000-0000-00009D1E0000}"/>
    <cellStyle name="Style 1017 3 2 2 2" xfId="13656" xr:uid="{00000000-0005-0000-0000-00009E1E0000}"/>
    <cellStyle name="Style 1017 3 2 3" xfId="7076" xr:uid="{00000000-0005-0000-0000-00009F1E0000}"/>
    <cellStyle name="Style 1017 3 3" xfId="3805" xr:uid="{00000000-0005-0000-0000-0000A01E0000}"/>
    <cellStyle name="Style 1017 3 3 2" xfId="6392" xr:uid="{00000000-0005-0000-0000-0000A11E0000}"/>
    <cellStyle name="Style 1017 3 3 2 2" xfId="14159" xr:uid="{00000000-0005-0000-0000-0000A21E0000}"/>
    <cellStyle name="Style 1017 3 3 3" xfId="11922" xr:uid="{00000000-0005-0000-0000-0000A31E0000}"/>
    <cellStyle name="Style 1017 3 4" xfId="2347" xr:uid="{00000000-0005-0000-0000-0000A41E0000}"/>
    <cellStyle name="Style 1017 3 4 2" xfId="7070" xr:uid="{00000000-0005-0000-0000-0000A51E0000}"/>
    <cellStyle name="Style 1017 3 5" xfId="7955" xr:uid="{00000000-0005-0000-0000-0000A61E0000}"/>
    <cellStyle name="Style 1017 4" xfId="3110" xr:uid="{00000000-0005-0000-0000-0000A71E0000}"/>
    <cellStyle name="Style 1017 4 2" xfId="4147" xr:uid="{00000000-0005-0000-0000-0000A81E0000}"/>
    <cellStyle name="Style 1017 4 2 2" xfId="6553" xr:uid="{00000000-0005-0000-0000-0000A91E0000}"/>
    <cellStyle name="Style 1017 4 2 2 2" xfId="14299" xr:uid="{00000000-0005-0000-0000-0000AA1E0000}"/>
    <cellStyle name="Style 1017 4 2 3" xfId="9592" xr:uid="{00000000-0005-0000-0000-0000AB1E0000}"/>
    <cellStyle name="Style 1017 4 3" xfId="4286" xr:uid="{00000000-0005-0000-0000-0000AC1E0000}"/>
    <cellStyle name="Style 1017 4 3 2" xfId="10208" xr:uid="{00000000-0005-0000-0000-0000AD1E0000}"/>
    <cellStyle name="Style 1017 4 4" xfId="12740" xr:uid="{00000000-0005-0000-0000-0000AE1E0000}"/>
    <cellStyle name="Style 1017 5" xfId="1935" xr:uid="{00000000-0005-0000-0000-0000AF1E0000}"/>
    <cellStyle name="Style 1017 5 2" xfId="5266" xr:uid="{00000000-0005-0000-0000-0000B01E0000}"/>
    <cellStyle name="Style 1017 5 2 2" xfId="8447" xr:uid="{00000000-0005-0000-0000-0000B11E0000}"/>
    <cellStyle name="Style 1017 5 3" xfId="8670" xr:uid="{00000000-0005-0000-0000-0000B21E0000}"/>
    <cellStyle name="Style 1017 6" xfId="1924" xr:uid="{00000000-0005-0000-0000-0000B31E0000}"/>
    <cellStyle name="Style 1017 6 2" xfId="5256" xr:uid="{00000000-0005-0000-0000-0000B41E0000}"/>
    <cellStyle name="Style 1017 6 2 2" xfId="11198" xr:uid="{00000000-0005-0000-0000-0000B51E0000}"/>
    <cellStyle name="Style 1017 6 3" xfId="7107" xr:uid="{00000000-0005-0000-0000-0000B61E0000}"/>
    <cellStyle name="Style 1017 7" xfId="4814" xr:uid="{00000000-0005-0000-0000-0000B71E0000}"/>
    <cellStyle name="Style 1017 7 2" xfId="13331" xr:uid="{00000000-0005-0000-0000-0000B81E0000}"/>
    <cellStyle name="Style 1017 8" xfId="9153" xr:uid="{00000000-0005-0000-0000-0000B91E0000}"/>
    <cellStyle name="Style 1018" xfId="274" xr:uid="{00000000-0005-0000-0000-0000BA1E0000}"/>
    <cellStyle name="Style 1018 2" xfId="1122" xr:uid="{00000000-0005-0000-0000-0000BB1E0000}"/>
    <cellStyle name="Style 1018 2 2" xfId="1446" xr:uid="{00000000-0005-0000-0000-0000BC1E0000}"/>
    <cellStyle name="Style 1018 2 2 2" xfId="2737" xr:uid="{00000000-0005-0000-0000-0000BD1E0000}"/>
    <cellStyle name="Style 1018 2 2 2 2" xfId="5878" xr:uid="{00000000-0005-0000-0000-0000BE1E0000}"/>
    <cellStyle name="Style 1018 2 2 2 2 2" xfId="13711" xr:uid="{00000000-0005-0000-0000-0000BF1E0000}"/>
    <cellStyle name="Style 1018 2 2 2 3" xfId="10134" xr:uid="{00000000-0005-0000-0000-0000C01E0000}"/>
    <cellStyle name="Style 1018 2 2 3" xfId="3860" xr:uid="{00000000-0005-0000-0000-0000C11E0000}"/>
    <cellStyle name="Style 1018 2 2 3 2" xfId="6417" xr:uid="{00000000-0005-0000-0000-0000C21E0000}"/>
    <cellStyle name="Style 1018 2 2 3 2 2" xfId="14184" xr:uid="{00000000-0005-0000-0000-0000C31E0000}"/>
    <cellStyle name="Style 1018 2 2 3 3" xfId="8667" xr:uid="{00000000-0005-0000-0000-0000C41E0000}"/>
    <cellStyle name="Style 1018 2 2 4" xfId="3724" xr:uid="{00000000-0005-0000-0000-0000C51E0000}"/>
    <cellStyle name="Style 1018 2 2 4 2" xfId="13218" xr:uid="{00000000-0005-0000-0000-0000C61E0000}"/>
    <cellStyle name="Style 1018 2 2 5" xfId="8583" xr:uid="{00000000-0005-0000-0000-0000C71E0000}"/>
    <cellStyle name="Style 1018 2 3" xfId="3305" xr:uid="{00000000-0005-0000-0000-0000C81E0000}"/>
    <cellStyle name="Style 1018 2 3 2" xfId="4334" xr:uid="{00000000-0005-0000-0000-0000C91E0000}"/>
    <cellStyle name="Style 1018 2 3 2 2" xfId="6728" xr:uid="{00000000-0005-0000-0000-0000CA1E0000}"/>
    <cellStyle name="Style 1018 2 3 2 2 2" xfId="14457" xr:uid="{00000000-0005-0000-0000-0000CB1E0000}"/>
    <cellStyle name="Style 1018 2 3 2 3" xfId="13398" xr:uid="{00000000-0005-0000-0000-0000CC1E0000}"/>
    <cellStyle name="Style 1018 2 3 3" xfId="2192" xr:uid="{00000000-0005-0000-0000-0000CD1E0000}"/>
    <cellStyle name="Style 1018 2 3 3 2" xfId="9537" xr:uid="{00000000-0005-0000-0000-0000CE1E0000}"/>
    <cellStyle name="Style 1018 2 3 4" xfId="10289" xr:uid="{00000000-0005-0000-0000-0000CF1E0000}"/>
    <cellStyle name="Style 1018 2 4" xfId="2415" xr:uid="{00000000-0005-0000-0000-0000D01E0000}"/>
    <cellStyle name="Style 1018 2 4 2" xfId="5577" xr:uid="{00000000-0005-0000-0000-0000D11E0000}"/>
    <cellStyle name="Style 1018 2 4 2 2" xfId="7753" xr:uid="{00000000-0005-0000-0000-0000D21E0000}"/>
    <cellStyle name="Style 1018 2 4 3" xfId="12828" xr:uid="{00000000-0005-0000-0000-0000D31E0000}"/>
    <cellStyle name="Style 1018 2 5" xfId="3579" xr:uid="{00000000-0005-0000-0000-0000D41E0000}"/>
    <cellStyle name="Style 1018 2 5 2" xfId="6245" xr:uid="{00000000-0005-0000-0000-0000D51E0000}"/>
    <cellStyle name="Style 1018 2 5 2 2" xfId="14014" xr:uid="{00000000-0005-0000-0000-0000D61E0000}"/>
    <cellStyle name="Style 1018 2 5 3" xfId="11945" xr:uid="{00000000-0005-0000-0000-0000D71E0000}"/>
    <cellStyle name="Style 1018 2 6" xfId="4643" xr:uid="{00000000-0005-0000-0000-0000D81E0000}"/>
    <cellStyle name="Style 1018 2 6 2" xfId="10226" xr:uid="{00000000-0005-0000-0000-0000D91E0000}"/>
    <cellStyle name="Style 1018 2 7" xfId="13185" xr:uid="{00000000-0005-0000-0000-0000DA1E0000}"/>
    <cellStyle name="Style 1018 3" xfId="1376" xr:uid="{00000000-0005-0000-0000-0000DB1E0000}"/>
    <cellStyle name="Style 1018 3 2" xfId="2667" xr:uid="{00000000-0005-0000-0000-0000DC1E0000}"/>
    <cellStyle name="Style 1018 3 2 2" xfId="5808" xr:uid="{00000000-0005-0000-0000-0000DD1E0000}"/>
    <cellStyle name="Style 1018 3 2 2 2" xfId="13655" xr:uid="{00000000-0005-0000-0000-0000DE1E0000}"/>
    <cellStyle name="Style 1018 3 2 3" xfId="8095" xr:uid="{00000000-0005-0000-0000-0000DF1E0000}"/>
    <cellStyle name="Style 1018 3 3" xfId="3804" xr:uid="{00000000-0005-0000-0000-0000E01E0000}"/>
    <cellStyle name="Style 1018 3 3 2" xfId="6391" xr:uid="{00000000-0005-0000-0000-0000E11E0000}"/>
    <cellStyle name="Style 1018 3 3 2 2" xfId="14158" xr:uid="{00000000-0005-0000-0000-0000E21E0000}"/>
    <cellStyle name="Style 1018 3 3 3" xfId="8788" xr:uid="{00000000-0005-0000-0000-0000E31E0000}"/>
    <cellStyle name="Style 1018 3 4" xfId="2164" xr:uid="{00000000-0005-0000-0000-0000E41E0000}"/>
    <cellStyle name="Style 1018 3 4 2" xfId="7573" xr:uid="{00000000-0005-0000-0000-0000E51E0000}"/>
    <cellStyle name="Style 1018 3 5" xfId="11887" xr:uid="{00000000-0005-0000-0000-0000E61E0000}"/>
    <cellStyle name="Style 1018 4" xfId="3111" xr:uid="{00000000-0005-0000-0000-0000E71E0000}"/>
    <cellStyle name="Style 1018 4 2" xfId="4148" xr:uid="{00000000-0005-0000-0000-0000E81E0000}"/>
    <cellStyle name="Style 1018 4 2 2" xfId="6554" xr:uid="{00000000-0005-0000-0000-0000E91E0000}"/>
    <cellStyle name="Style 1018 4 2 2 2" xfId="14300" xr:uid="{00000000-0005-0000-0000-0000EA1E0000}"/>
    <cellStyle name="Style 1018 4 2 3" xfId="11548" xr:uid="{00000000-0005-0000-0000-0000EB1E0000}"/>
    <cellStyle name="Style 1018 4 3" xfId="2126" xr:uid="{00000000-0005-0000-0000-0000EC1E0000}"/>
    <cellStyle name="Style 1018 4 3 2" xfId="11436" xr:uid="{00000000-0005-0000-0000-0000ED1E0000}"/>
    <cellStyle name="Style 1018 4 4" xfId="9043" xr:uid="{00000000-0005-0000-0000-0000EE1E0000}"/>
    <cellStyle name="Style 1018 5" xfId="1936" xr:uid="{00000000-0005-0000-0000-0000EF1E0000}"/>
    <cellStyle name="Style 1018 5 2" xfId="5267" xr:uid="{00000000-0005-0000-0000-0000F01E0000}"/>
    <cellStyle name="Style 1018 5 2 2" xfId="12128" xr:uid="{00000000-0005-0000-0000-0000F11E0000}"/>
    <cellStyle name="Style 1018 5 3" xfId="11283" xr:uid="{00000000-0005-0000-0000-0000F21E0000}"/>
    <cellStyle name="Style 1018 6" xfId="1923" xr:uid="{00000000-0005-0000-0000-0000F31E0000}"/>
    <cellStyle name="Style 1018 6 2" xfId="5255" xr:uid="{00000000-0005-0000-0000-0000F41E0000}"/>
    <cellStyle name="Style 1018 6 2 2" xfId="12799" xr:uid="{00000000-0005-0000-0000-0000F51E0000}"/>
    <cellStyle name="Style 1018 6 3" xfId="11168" xr:uid="{00000000-0005-0000-0000-0000F61E0000}"/>
    <cellStyle name="Style 1018 7" xfId="4625" xr:uid="{00000000-0005-0000-0000-0000F71E0000}"/>
    <cellStyle name="Style 1018 7 2" xfId="11248" xr:uid="{00000000-0005-0000-0000-0000F81E0000}"/>
    <cellStyle name="Style 1018 8" xfId="8045" xr:uid="{00000000-0005-0000-0000-0000F91E0000}"/>
    <cellStyle name="Style 1019" xfId="275" xr:uid="{00000000-0005-0000-0000-0000FA1E0000}"/>
    <cellStyle name="Style 1019 2" xfId="1123" xr:uid="{00000000-0005-0000-0000-0000FB1E0000}"/>
    <cellStyle name="Style 1019 2 2" xfId="1445" xr:uid="{00000000-0005-0000-0000-0000FC1E0000}"/>
    <cellStyle name="Style 1019 2 2 2" xfId="2736" xr:uid="{00000000-0005-0000-0000-0000FD1E0000}"/>
    <cellStyle name="Style 1019 2 2 2 2" xfId="5877" xr:uid="{00000000-0005-0000-0000-0000FE1E0000}"/>
    <cellStyle name="Style 1019 2 2 2 2 2" xfId="13710" xr:uid="{00000000-0005-0000-0000-0000FF1E0000}"/>
    <cellStyle name="Style 1019 2 2 2 3" xfId="8062" xr:uid="{00000000-0005-0000-0000-0000001F0000}"/>
    <cellStyle name="Style 1019 2 2 3" xfId="3859" xr:uid="{00000000-0005-0000-0000-0000011F0000}"/>
    <cellStyle name="Style 1019 2 2 3 2" xfId="6416" xr:uid="{00000000-0005-0000-0000-0000021F0000}"/>
    <cellStyle name="Style 1019 2 2 3 2 2" xfId="14183" xr:uid="{00000000-0005-0000-0000-0000031F0000}"/>
    <cellStyle name="Style 1019 2 2 3 3" xfId="12085" xr:uid="{00000000-0005-0000-0000-0000041F0000}"/>
    <cellStyle name="Style 1019 2 2 4" xfId="2050" xr:uid="{00000000-0005-0000-0000-0000051F0000}"/>
    <cellStyle name="Style 1019 2 2 4 2" xfId="10816" xr:uid="{00000000-0005-0000-0000-0000061F0000}"/>
    <cellStyle name="Style 1019 2 2 5" xfId="12582" xr:uid="{00000000-0005-0000-0000-0000071F0000}"/>
    <cellStyle name="Style 1019 2 3" xfId="3306" xr:uid="{00000000-0005-0000-0000-0000081F0000}"/>
    <cellStyle name="Style 1019 2 3 2" xfId="4335" xr:uid="{00000000-0005-0000-0000-0000091F0000}"/>
    <cellStyle name="Style 1019 2 3 2 2" xfId="6729" xr:uid="{00000000-0005-0000-0000-00000A1F0000}"/>
    <cellStyle name="Style 1019 2 3 2 2 2" xfId="14458" xr:uid="{00000000-0005-0000-0000-00000B1F0000}"/>
    <cellStyle name="Style 1019 2 3 2 3" xfId="9352" xr:uid="{00000000-0005-0000-0000-00000C1F0000}"/>
    <cellStyle name="Style 1019 2 3 3" xfId="3678" xr:uid="{00000000-0005-0000-0000-00000D1F0000}"/>
    <cellStyle name="Style 1019 2 3 3 2" xfId="10045" xr:uid="{00000000-0005-0000-0000-00000E1F0000}"/>
    <cellStyle name="Style 1019 2 3 4" xfId="8289" xr:uid="{00000000-0005-0000-0000-00000F1F0000}"/>
    <cellStyle name="Style 1019 2 4" xfId="2416" xr:uid="{00000000-0005-0000-0000-0000101F0000}"/>
    <cellStyle name="Style 1019 2 4 2" xfId="5578" xr:uid="{00000000-0005-0000-0000-0000111F0000}"/>
    <cellStyle name="Style 1019 2 4 2 2" xfId="13411" xr:uid="{00000000-0005-0000-0000-0000121F0000}"/>
    <cellStyle name="Style 1019 2 4 3" xfId="11713" xr:uid="{00000000-0005-0000-0000-0000131F0000}"/>
    <cellStyle name="Style 1019 2 5" xfId="3580" xr:uid="{00000000-0005-0000-0000-0000141F0000}"/>
    <cellStyle name="Style 1019 2 5 2" xfId="6246" xr:uid="{00000000-0005-0000-0000-0000151F0000}"/>
    <cellStyle name="Style 1019 2 5 2 2" xfId="14015" xr:uid="{00000000-0005-0000-0000-0000161F0000}"/>
    <cellStyle name="Style 1019 2 5 3" xfId="12267" xr:uid="{00000000-0005-0000-0000-0000171F0000}"/>
    <cellStyle name="Style 1019 2 6" xfId="2213" xr:uid="{00000000-0005-0000-0000-0000181F0000}"/>
    <cellStyle name="Style 1019 2 6 2" xfId="7479" xr:uid="{00000000-0005-0000-0000-0000191F0000}"/>
    <cellStyle name="Style 1019 2 7" xfId="7731" xr:uid="{00000000-0005-0000-0000-00001A1F0000}"/>
    <cellStyle name="Style 1019 3" xfId="1375" xr:uid="{00000000-0005-0000-0000-00001B1F0000}"/>
    <cellStyle name="Style 1019 3 2" xfId="2666" xr:uid="{00000000-0005-0000-0000-00001C1F0000}"/>
    <cellStyle name="Style 1019 3 2 2" xfId="5807" xr:uid="{00000000-0005-0000-0000-00001D1F0000}"/>
    <cellStyle name="Style 1019 3 2 2 2" xfId="13654" xr:uid="{00000000-0005-0000-0000-00001E1F0000}"/>
    <cellStyle name="Style 1019 3 2 3" xfId="7545" xr:uid="{00000000-0005-0000-0000-00001F1F0000}"/>
    <cellStyle name="Style 1019 3 3" xfId="3803" xr:uid="{00000000-0005-0000-0000-0000201F0000}"/>
    <cellStyle name="Style 1019 3 3 2" xfId="6390" xr:uid="{00000000-0005-0000-0000-0000211F0000}"/>
    <cellStyle name="Style 1019 3 3 2 2" xfId="14157" xr:uid="{00000000-0005-0000-0000-0000221F0000}"/>
    <cellStyle name="Style 1019 3 3 3" xfId="7678" xr:uid="{00000000-0005-0000-0000-0000231F0000}"/>
    <cellStyle name="Style 1019 3 4" xfId="4891" xr:uid="{00000000-0005-0000-0000-0000241F0000}"/>
    <cellStyle name="Style 1019 3 4 2" xfId="8239" xr:uid="{00000000-0005-0000-0000-0000251F0000}"/>
    <cellStyle name="Style 1019 3 5" xfId="13367" xr:uid="{00000000-0005-0000-0000-0000261F0000}"/>
    <cellStyle name="Style 1019 4" xfId="3112" xr:uid="{00000000-0005-0000-0000-0000271F0000}"/>
    <cellStyle name="Style 1019 4 2" xfId="4149" xr:uid="{00000000-0005-0000-0000-0000281F0000}"/>
    <cellStyle name="Style 1019 4 2 2" xfId="6555" xr:uid="{00000000-0005-0000-0000-0000291F0000}"/>
    <cellStyle name="Style 1019 4 2 2 2" xfId="14301" xr:uid="{00000000-0005-0000-0000-00002A1F0000}"/>
    <cellStyle name="Style 1019 4 2 3" xfId="7010" xr:uid="{00000000-0005-0000-0000-00002B1F0000}"/>
    <cellStyle name="Style 1019 4 3" xfId="2223" xr:uid="{00000000-0005-0000-0000-00002C1F0000}"/>
    <cellStyle name="Style 1019 4 3 2" xfId="10308" xr:uid="{00000000-0005-0000-0000-00002D1F0000}"/>
    <cellStyle name="Style 1019 4 4" xfId="7875" xr:uid="{00000000-0005-0000-0000-00002E1F0000}"/>
    <cellStyle name="Style 1019 5" xfId="1937" xr:uid="{00000000-0005-0000-0000-00002F1F0000}"/>
    <cellStyle name="Style 1019 5 2" xfId="5268" xr:uid="{00000000-0005-0000-0000-0000301F0000}"/>
    <cellStyle name="Style 1019 5 2 2" xfId="8133" xr:uid="{00000000-0005-0000-0000-0000311F0000}"/>
    <cellStyle name="Style 1019 5 3" xfId="8808" xr:uid="{00000000-0005-0000-0000-0000321F0000}"/>
    <cellStyle name="Style 1019 6" xfId="1922" xr:uid="{00000000-0005-0000-0000-0000331F0000}"/>
    <cellStyle name="Style 1019 6 2" xfId="5254" xr:uid="{00000000-0005-0000-0000-0000341F0000}"/>
    <cellStyle name="Style 1019 6 2 2" xfId="11799" xr:uid="{00000000-0005-0000-0000-0000351F0000}"/>
    <cellStyle name="Style 1019 6 3" xfId="9505" xr:uid="{00000000-0005-0000-0000-0000361F0000}"/>
    <cellStyle name="Style 1019 7" xfId="4864" xr:uid="{00000000-0005-0000-0000-0000371F0000}"/>
    <cellStyle name="Style 1019 7 2" xfId="12934" xr:uid="{00000000-0005-0000-0000-0000381F0000}"/>
    <cellStyle name="Style 1019 8" xfId="13067" xr:uid="{00000000-0005-0000-0000-0000391F0000}"/>
    <cellStyle name="Style 1020" xfId="276" xr:uid="{00000000-0005-0000-0000-00003A1F0000}"/>
    <cellStyle name="Style 1020 2" xfId="1124" xr:uid="{00000000-0005-0000-0000-00003B1F0000}"/>
    <cellStyle name="Style 1020 2 2" xfId="1444" xr:uid="{00000000-0005-0000-0000-00003C1F0000}"/>
    <cellStyle name="Style 1020 2 2 2" xfId="2735" xr:uid="{00000000-0005-0000-0000-00003D1F0000}"/>
    <cellStyle name="Style 1020 2 2 2 2" xfId="5876" xr:uid="{00000000-0005-0000-0000-00003E1F0000}"/>
    <cellStyle name="Style 1020 2 2 2 2 2" xfId="13709" xr:uid="{00000000-0005-0000-0000-00003F1F0000}"/>
    <cellStyle name="Style 1020 2 2 2 3" xfId="13236" xr:uid="{00000000-0005-0000-0000-0000401F0000}"/>
    <cellStyle name="Style 1020 2 2 3" xfId="3858" xr:uid="{00000000-0005-0000-0000-0000411F0000}"/>
    <cellStyle name="Style 1020 2 2 3 2" xfId="6415" xr:uid="{00000000-0005-0000-0000-0000421F0000}"/>
    <cellStyle name="Style 1020 2 2 3 2 2" xfId="14182" xr:uid="{00000000-0005-0000-0000-0000431F0000}"/>
    <cellStyle name="Style 1020 2 2 3 3" xfId="11866" xr:uid="{00000000-0005-0000-0000-0000441F0000}"/>
    <cellStyle name="Style 1020 2 2 4" xfId="1817" xr:uid="{00000000-0005-0000-0000-0000451F0000}"/>
    <cellStyle name="Style 1020 2 2 4 2" xfId="7054" xr:uid="{00000000-0005-0000-0000-0000461F0000}"/>
    <cellStyle name="Style 1020 2 2 5" xfId="11417" xr:uid="{00000000-0005-0000-0000-0000471F0000}"/>
    <cellStyle name="Style 1020 2 3" xfId="3307" xr:uid="{00000000-0005-0000-0000-0000481F0000}"/>
    <cellStyle name="Style 1020 2 3 2" xfId="4336" xr:uid="{00000000-0005-0000-0000-0000491F0000}"/>
    <cellStyle name="Style 1020 2 3 2 2" xfId="6730" xr:uid="{00000000-0005-0000-0000-00004A1F0000}"/>
    <cellStyle name="Style 1020 2 3 2 2 2" xfId="14459" xr:uid="{00000000-0005-0000-0000-00004B1F0000}"/>
    <cellStyle name="Style 1020 2 3 2 3" xfId="8040" xr:uid="{00000000-0005-0000-0000-00004C1F0000}"/>
    <cellStyle name="Style 1020 2 3 3" xfId="4005" xr:uid="{00000000-0005-0000-0000-00004D1F0000}"/>
    <cellStyle name="Style 1020 2 3 3 2" xfId="8746" xr:uid="{00000000-0005-0000-0000-00004E1F0000}"/>
    <cellStyle name="Style 1020 2 3 4" xfId="9641" xr:uid="{00000000-0005-0000-0000-00004F1F0000}"/>
    <cellStyle name="Style 1020 2 4" xfId="2417" xr:uid="{00000000-0005-0000-0000-0000501F0000}"/>
    <cellStyle name="Style 1020 2 4 2" xfId="5579" xr:uid="{00000000-0005-0000-0000-0000511F0000}"/>
    <cellStyle name="Style 1020 2 4 2 2" xfId="9538" xr:uid="{00000000-0005-0000-0000-0000521F0000}"/>
    <cellStyle name="Style 1020 2 4 3" xfId="7074" xr:uid="{00000000-0005-0000-0000-0000531F0000}"/>
    <cellStyle name="Style 1020 2 5" xfId="3581" xr:uid="{00000000-0005-0000-0000-0000541F0000}"/>
    <cellStyle name="Style 1020 2 5 2" xfId="6247" xr:uid="{00000000-0005-0000-0000-0000551F0000}"/>
    <cellStyle name="Style 1020 2 5 2 2" xfId="14016" xr:uid="{00000000-0005-0000-0000-0000561F0000}"/>
    <cellStyle name="Style 1020 2 5 3" xfId="13335" xr:uid="{00000000-0005-0000-0000-0000571F0000}"/>
    <cellStyle name="Style 1020 2 6" xfId="4850" xr:uid="{00000000-0005-0000-0000-0000581F0000}"/>
    <cellStyle name="Style 1020 2 6 2" xfId="13009" xr:uid="{00000000-0005-0000-0000-0000591F0000}"/>
    <cellStyle name="Style 1020 2 7" xfId="12873" xr:uid="{00000000-0005-0000-0000-00005A1F0000}"/>
    <cellStyle name="Style 1020 3" xfId="1374" xr:uid="{00000000-0005-0000-0000-00005B1F0000}"/>
    <cellStyle name="Style 1020 3 2" xfId="2665" xr:uid="{00000000-0005-0000-0000-00005C1F0000}"/>
    <cellStyle name="Style 1020 3 2 2" xfId="5806" xr:uid="{00000000-0005-0000-0000-00005D1F0000}"/>
    <cellStyle name="Style 1020 3 2 2 2" xfId="13653" xr:uid="{00000000-0005-0000-0000-00005E1F0000}"/>
    <cellStyle name="Style 1020 3 2 3" xfId="9127" xr:uid="{00000000-0005-0000-0000-00005F1F0000}"/>
    <cellStyle name="Style 1020 3 3" xfId="3802" xr:uid="{00000000-0005-0000-0000-0000601F0000}"/>
    <cellStyle name="Style 1020 3 3 2" xfId="6389" xr:uid="{00000000-0005-0000-0000-0000611F0000}"/>
    <cellStyle name="Style 1020 3 3 2 2" xfId="14156" xr:uid="{00000000-0005-0000-0000-0000621F0000}"/>
    <cellStyle name="Style 1020 3 3 3" xfId="13345" xr:uid="{00000000-0005-0000-0000-0000631F0000}"/>
    <cellStyle name="Style 1020 3 4" xfId="3889" xr:uid="{00000000-0005-0000-0000-0000641F0000}"/>
    <cellStyle name="Style 1020 3 4 2" xfId="11761" xr:uid="{00000000-0005-0000-0000-0000651F0000}"/>
    <cellStyle name="Style 1020 3 5" xfId="12057" xr:uid="{00000000-0005-0000-0000-0000661F0000}"/>
    <cellStyle name="Style 1020 4" xfId="3113" xr:uid="{00000000-0005-0000-0000-0000671F0000}"/>
    <cellStyle name="Style 1020 4 2" xfId="4150" xr:uid="{00000000-0005-0000-0000-0000681F0000}"/>
    <cellStyle name="Style 1020 4 2 2" xfId="6556" xr:uid="{00000000-0005-0000-0000-0000691F0000}"/>
    <cellStyle name="Style 1020 4 2 2 2" xfId="14302" xr:uid="{00000000-0005-0000-0000-00006A1F0000}"/>
    <cellStyle name="Style 1020 4 2 3" xfId="12229" xr:uid="{00000000-0005-0000-0000-00006B1F0000}"/>
    <cellStyle name="Style 1020 4 3" xfId="4621" xr:uid="{00000000-0005-0000-0000-00006C1F0000}"/>
    <cellStyle name="Style 1020 4 3 2" xfId="9476" xr:uid="{00000000-0005-0000-0000-00006D1F0000}"/>
    <cellStyle name="Style 1020 4 4" xfId="9210" xr:uid="{00000000-0005-0000-0000-00006E1F0000}"/>
    <cellStyle name="Style 1020 5" xfId="1938" xr:uid="{00000000-0005-0000-0000-00006F1F0000}"/>
    <cellStyle name="Style 1020 5 2" xfId="5269" xr:uid="{00000000-0005-0000-0000-0000701F0000}"/>
    <cellStyle name="Style 1020 5 2 2" xfId="9892" xr:uid="{00000000-0005-0000-0000-0000711F0000}"/>
    <cellStyle name="Style 1020 5 3" xfId="11339" xr:uid="{00000000-0005-0000-0000-0000721F0000}"/>
    <cellStyle name="Style 1020 6" xfId="1921" xr:uid="{00000000-0005-0000-0000-0000731F0000}"/>
    <cellStyle name="Style 1020 6 2" xfId="5253" xr:uid="{00000000-0005-0000-0000-0000741F0000}"/>
    <cellStyle name="Style 1020 6 2 2" xfId="7383" xr:uid="{00000000-0005-0000-0000-0000751F0000}"/>
    <cellStyle name="Style 1020 6 3" xfId="10716" xr:uid="{00000000-0005-0000-0000-0000761F0000}"/>
    <cellStyle name="Style 1020 7" xfId="4687" xr:uid="{00000000-0005-0000-0000-0000771F0000}"/>
    <cellStyle name="Style 1020 7 2" xfId="12356" xr:uid="{00000000-0005-0000-0000-0000781F0000}"/>
    <cellStyle name="Style 1020 8" xfId="11418" xr:uid="{00000000-0005-0000-0000-0000791F0000}"/>
    <cellStyle name="Style 1021" xfId="277" xr:uid="{00000000-0005-0000-0000-00007A1F0000}"/>
    <cellStyle name="Style 1021 2" xfId="1125" xr:uid="{00000000-0005-0000-0000-00007B1F0000}"/>
    <cellStyle name="Style 1021 2 2" xfId="1443" xr:uid="{00000000-0005-0000-0000-00007C1F0000}"/>
    <cellStyle name="Style 1021 2 2 2" xfId="2734" xr:uid="{00000000-0005-0000-0000-00007D1F0000}"/>
    <cellStyle name="Style 1021 2 2 2 2" xfId="5875" xr:uid="{00000000-0005-0000-0000-00007E1F0000}"/>
    <cellStyle name="Style 1021 2 2 2 2 2" xfId="13708" xr:uid="{00000000-0005-0000-0000-00007F1F0000}"/>
    <cellStyle name="Style 1021 2 2 2 3" xfId="8776" xr:uid="{00000000-0005-0000-0000-0000801F0000}"/>
    <cellStyle name="Style 1021 2 2 3" xfId="3857" xr:uid="{00000000-0005-0000-0000-0000811F0000}"/>
    <cellStyle name="Style 1021 2 2 3 2" xfId="6414" xr:uid="{00000000-0005-0000-0000-0000821F0000}"/>
    <cellStyle name="Style 1021 2 2 3 2 2" xfId="14181" xr:uid="{00000000-0005-0000-0000-0000831F0000}"/>
    <cellStyle name="Style 1021 2 2 3 3" xfId="13573" xr:uid="{00000000-0005-0000-0000-0000841F0000}"/>
    <cellStyle name="Style 1021 2 2 4" xfId="4852" xr:uid="{00000000-0005-0000-0000-0000851F0000}"/>
    <cellStyle name="Style 1021 2 2 4 2" xfId="13330" xr:uid="{00000000-0005-0000-0000-0000861F0000}"/>
    <cellStyle name="Style 1021 2 2 5" xfId="13080" xr:uid="{00000000-0005-0000-0000-0000871F0000}"/>
    <cellStyle name="Style 1021 2 3" xfId="3308" xr:uid="{00000000-0005-0000-0000-0000881F0000}"/>
    <cellStyle name="Style 1021 2 3 2" xfId="4337" xr:uid="{00000000-0005-0000-0000-0000891F0000}"/>
    <cellStyle name="Style 1021 2 3 2 2" xfId="6731" xr:uid="{00000000-0005-0000-0000-00008A1F0000}"/>
    <cellStyle name="Style 1021 2 3 2 2 2" xfId="14460" xr:uid="{00000000-0005-0000-0000-00008B1F0000}"/>
    <cellStyle name="Style 1021 2 3 2 3" xfId="7288" xr:uid="{00000000-0005-0000-0000-00008C1F0000}"/>
    <cellStyle name="Style 1021 2 3 3" xfId="4051" xr:uid="{00000000-0005-0000-0000-00008D1F0000}"/>
    <cellStyle name="Style 1021 2 3 3 2" xfId="9237" xr:uid="{00000000-0005-0000-0000-00008E1F0000}"/>
    <cellStyle name="Style 1021 2 3 4" xfId="7593" xr:uid="{00000000-0005-0000-0000-00008F1F0000}"/>
    <cellStyle name="Style 1021 2 4" xfId="2418" xr:uid="{00000000-0005-0000-0000-0000901F0000}"/>
    <cellStyle name="Style 1021 2 4 2" xfId="5580" xr:uid="{00000000-0005-0000-0000-0000911F0000}"/>
    <cellStyle name="Style 1021 2 4 2 2" xfId="8102" xr:uid="{00000000-0005-0000-0000-0000921F0000}"/>
    <cellStyle name="Style 1021 2 4 3" xfId="11364" xr:uid="{00000000-0005-0000-0000-0000931F0000}"/>
    <cellStyle name="Style 1021 2 5" xfId="3582" xr:uid="{00000000-0005-0000-0000-0000941F0000}"/>
    <cellStyle name="Style 1021 2 5 2" xfId="6248" xr:uid="{00000000-0005-0000-0000-0000951F0000}"/>
    <cellStyle name="Style 1021 2 5 2 2" xfId="14017" xr:uid="{00000000-0005-0000-0000-0000961F0000}"/>
    <cellStyle name="Style 1021 2 5 3" xfId="9097" xr:uid="{00000000-0005-0000-0000-0000971F0000}"/>
    <cellStyle name="Style 1021 2 6" xfId="4924" xr:uid="{00000000-0005-0000-0000-0000981F0000}"/>
    <cellStyle name="Style 1021 2 6 2" xfId="10018" xr:uid="{00000000-0005-0000-0000-0000991F0000}"/>
    <cellStyle name="Style 1021 2 7" xfId="10619" xr:uid="{00000000-0005-0000-0000-00009A1F0000}"/>
    <cellStyle name="Style 1021 3" xfId="1373" xr:uid="{00000000-0005-0000-0000-00009B1F0000}"/>
    <cellStyle name="Style 1021 3 2" xfId="2664" xr:uid="{00000000-0005-0000-0000-00009C1F0000}"/>
    <cellStyle name="Style 1021 3 2 2" xfId="5805" xr:uid="{00000000-0005-0000-0000-00009D1F0000}"/>
    <cellStyle name="Style 1021 3 2 2 2" xfId="13652" xr:uid="{00000000-0005-0000-0000-00009E1F0000}"/>
    <cellStyle name="Style 1021 3 2 3" xfId="8951" xr:uid="{00000000-0005-0000-0000-00009F1F0000}"/>
    <cellStyle name="Style 1021 3 3" xfId="3801" xr:uid="{00000000-0005-0000-0000-0000A01F0000}"/>
    <cellStyle name="Style 1021 3 3 2" xfId="6388" xr:uid="{00000000-0005-0000-0000-0000A11F0000}"/>
    <cellStyle name="Style 1021 3 3 2 2" xfId="14155" xr:uid="{00000000-0005-0000-0000-0000A21F0000}"/>
    <cellStyle name="Style 1021 3 3 3" xfId="9767" xr:uid="{00000000-0005-0000-0000-0000A31F0000}"/>
    <cellStyle name="Style 1021 3 4" xfId="2235" xr:uid="{00000000-0005-0000-0000-0000A41F0000}"/>
    <cellStyle name="Style 1021 3 4 2" xfId="9114" xr:uid="{00000000-0005-0000-0000-0000A51F0000}"/>
    <cellStyle name="Style 1021 3 5" xfId="11539" xr:uid="{00000000-0005-0000-0000-0000A61F0000}"/>
    <cellStyle name="Style 1021 4" xfId="3114" xr:uid="{00000000-0005-0000-0000-0000A71F0000}"/>
    <cellStyle name="Style 1021 4 2" xfId="4151" xr:uid="{00000000-0005-0000-0000-0000A81F0000}"/>
    <cellStyle name="Style 1021 4 2 2" xfId="6557" xr:uid="{00000000-0005-0000-0000-0000A91F0000}"/>
    <cellStyle name="Style 1021 4 2 2 2" xfId="14303" xr:uid="{00000000-0005-0000-0000-0000AA1F0000}"/>
    <cellStyle name="Style 1021 4 2 3" xfId="10009" xr:uid="{00000000-0005-0000-0000-0000AB1F0000}"/>
    <cellStyle name="Style 1021 4 3" xfId="4712" xr:uid="{00000000-0005-0000-0000-0000AC1F0000}"/>
    <cellStyle name="Style 1021 4 3 2" xfId="12930" xr:uid="{00000000-0005-0000-0000-0000AD1F0000}"/>
    <cellStyle name="Style 1021 4 4" xfId="11286" xr:uid="{00000000-0005-0000-0000-0000AE1F0000}"/>
    <cellStyle name="Style 1021 5" xfId="1939" xr:uid="{00000000-0005-0000-0000-0000AF1F0000}"/>
    <cellStyle name="Style 1021 5 2" xfId="5270" xr:uid="{00000000-0005-0000-0000-0000B01F0000}"/>
    <cellStyle name="Style 1021 5 2 2" xfId="7293" xr:uid="{00000000-0005-0000-0000-0000B11F0000}"/>
    <cellStyle name="Style 1021 5 3" xfId="9744" xr:uid="{00000000-0005-0000-0000-0000B21F0000}"/>
    <cellStyle name="Style 1021 6" xfId="1920" xr:uid="{00000000-0005-0000-0000-0000B31F0000}"/>
    <cellStyle name="Style 1021 6 2" xfId="5252" xr:uid="{00000000-0005-0000-0000-0000B41F0000}"/>
    <cellStyle name="Style 1021 6 2 2" xfId="11988" xr:uid="{00000000-0005-0000-0000-0000B51F0000}"/>
    <cellStyle name="Style 1021 6 3" xfId="11598" xr:uid="{00000000-0005-0000-0000-0000B61F0000}"/>
    <cellStyle name="Style 1021 7" xfId="2136" xr:uid="{00000000-0005-0000-0000-0000B71F0000}"/>
    <cellStyle name="Style 1021 7 2" xfId="10415" xr:uid="{00000000-0005-0000-0000-0000B81F0000}"/>
    <cellStyle name="Style 1021 8" xfId="7022" xr:uid="{00000000-0005-0000-0000-0000B91F0000}"/>
    <cellStyle name="Style 1022" xfId="278" xr:uid="{00000000-0005-0000-0000-0000BA1F0000}"/>
    <cellStyle name="Style 1022 2" xfId="1126" xr:uid="{00000000-0005-0000-0000-0000BB1F0000}"/>
    <cellStyle name="Style 1022 2 2" xfId="1442" xr:uid="{00000000-0005-0000-0000-0000BC1F0000}"/>
    <cellStyle name="Style 1022 2 2 2" xfId="2733" xr:uid="{00000000-0005-0000-0000-0000BD1F0000}"/>
    <cellStyle name="Style 1022 2 2 2 2" xfId="5874" xr:uid="{00000000-0005-0000-0000-0000BE1F0000}"/>
    <cellStyle name="Style 1022 2 2 2 2 2" xfId="13707" xr:uid="{00000000-0005-0000-0000-0000BF1F0000}"/>
    <cellStyle name="Style 1022 2 2 2 3" xfId="7354" xr:uid="{00000000-0005-0000-0000-0000C01F0000}"/>
    <cellStyle name="Style 1022 2 2 3" xfId="3856" xr:uid="{00000000-0005-0000-0000-0000C11F0000}"/>
    <cellStyle name="Style 1022 2 2 3 2" xfId="6413" xr:uid="{00000000-0005-0000-0000-0000C21F0000}"/>
    <cellStyle name="Style 1022 2 2 3 2 2" xfId="14180" xr:uid="{00000000-0005-0000-0000-0000C31F0000}"/>
    <cellStyle name="Style 1022 2 2 3 3" xfId="9377" xr:uid="{00000000-0005-0000-0000-0000C41F0000}"/>
    <cellStyle name="Style 1022 2 2 4" xfId="2141" xr:uid="{00000000-0005-0000-0000-0000C51F0000}"/>
    <cellStyle name="Style 1022 2 2 4 2" xfId="9819" xr:uid="{00000000-0005-0000-0000-0000C61F0000}"/>
    <cellStyle name="Style 1022 2 2 5" xfId="7714" xr:uid="{00000000-0005-0000-0000-0000C71F0000}"/>
    <cellStyle name="Style 1022 2 3" xfId="3309" xr:uid="{00000000-0005-0000-0000-0000C81F0000}"/>
    <cellStyle name="Style 1022 2 3 2" xfId="4338" xr:uid="{00000000-0005-0000-0000-0000C91F0000}"/>
    <cellStyle name="Style 1022 2 3 2 2" xfId="6732" xr:uid="{00000000-0005-0000-0000-0000CA1F0000}"/>
    <cellStyle name="Style 1022 2 3 2 2 2" xfId="14461" xr:uid="{00000000-0005-0000-0000-0000CB1F0000}"/>
    <cellStyle name="Style 1022 2 3 2 3" xfId="11427" xr:uid="{00000000-0005-0000-0000-0000CC1F0000}"/>
    <cellStyle name="Style 1022 2 3 3" xfId="4089" xr:uid="{00000000-0005-0000-0000-0000CD1F0000}"/>
    <cellStyle name="Style 1022 2 3 3 2" xfId="12001" xr:uid="{00000000-0005-0000-0000-0000CE1F0000}"/>
    <cellStyle name="Style 1022 2 3 4" xfId="11244" xr:uid="{00000000-0005-0000-0000-0000CF1F0000}"/>
    <cellStyle name="Style 1022 2 4" xfId="2419" xr:uid="{00000000-0005-0000-0000-0000D01F0000}"/>
    <cellStyle name="Style 1022 2 4 2" xfId="5581" xr:uid="{00000000-0005-0000-0000-0000D11F0000}"/>
    <cellStyle name="Style 1022 2 4 2 2" xfId="10478" xr:uid="{00000000-0005-0000-0000-0000D21F0000}"/>
    <cellStyle name="Style 1022 2 4 3" xfId="9536" xr:uid="{00000000-0005-0000-0000-0000D31F0000}"/>
    <cellStyle name="Style 1022 2 5" xfId="3583" xr:uid="{00000000-0005-0000-0000-0000D41F0000}"/>
    <cellStyle name="Style 1022 2 5 2" xfId="6249" xr:uid="{00000000-0005-0000-0000-0000D51F0000}"/>
    <cellStyle name="Style 1022 2 5 2 2" xfId="14018" xr:uid="{00000000-0005-0000-0000-0000D61F0000}"/>
    <cellStyle name="Style 1022 2 5 3" xfId="11398" xr:uid="{00000000-0005-0000-0000-0000D71F0000}"/>
    <cellStyle name="Style 1022 2 6" xfId="4642" xr:uid="{00000000-0005-0000-0000-0000D81F0000}"/>
    <cellStyle name="Style 1022 2 6 2" xfId="11910" xr:uid="{00000000-0005-0000-0000-0000D91F0000}"/>
    <cellStyle name="Style 1022 2 7" xfId="7397" xr:uid="{00000000-0005-0000-0000-0000DA1F0000}"/>
    <cellStyle name="Style 1022 3" xfId="1372" xr:uid="{00000000-0005-0000-0000-0000DB1F0000}"/>
    <cellStyle name="Style 1022 3 2" xfId="2663" xr:uid="{00000000-0005-0000-0000-0000DC1F0000}"/>
    <cellStyle name="Style 1022 3 2 2" xfId="5804" xr:uid="{00000000-0005-0000-0000-0000DD1F0000}"/>
    <cellStyle name="Style 1022 3 2 2 2" xfId="13651" xr:uid="{00000000-0005-0000-0000-0000DE1F0000}"/>
    <cellStyle name="Style 1022 3 2 3" xfId="11757" xr:uid="{00000000-0005-0000-0000-0000DF1F0000}"/>
    <cellStyle name="Style 1022 3 3" xfId="3800" xr:uid="{00000000-0005-0000-0000-0000E01F0000}"/>
    <cellStyle name="Style 1022 3 3 2" xfId="6387" xr:uid="{00000000-0005-0000-0000-0000E11F0000}"/>
    <cellStyle name="Style 1022 3 3 2 2" xfId="14154" xr:uid="{00000000-0005-0000-0000-0000E21F0000}"/>
    <cellStyle name="Style 1022 3 3 3" xfId="10781" xr:uid="{00000000-0005-0000-0000-0000E31F0000}"/>
    <cellStyle name="Style 1022 3 4" xfId="1911" xr:uid="{00000000-0005-0000-0000-0000E41F0000}"/>
    <cellStyle name="Style 1022 3 4 2" xfId="7249" xr:uid="{00000000-0005-0000-0000-0000E51F0000}"/>
    <cellStyle name="Style 1022 3 5" xfId="8720" xr:uid="{00000000-0005-0000-0000-0000E61F0000}"/>
    <cellStyle name="Style 1022 4" xfId="3115" xr:uid="{00000000-0005-0000-0000-0000E71F0000}"/>
    <cellStyle name="Style 1022 4 2" xfId="4152" xr:uid="{00000000-0005-0000-0000-0000E81F0000}"/>
    <cellStyle name="Style 1022 4 2 2" xfId="6558" xr:uid="{00000000-0005-0000-0000-0000E91F0000}"/>
    <cellStyle name="Style 1022 4 2 2 2" xfId="14304" xr:uid="{00000000-0005-0000-0000-0000EA1F0000}"/>
    <cellStyle name="Style 1022 4 2 3" xfId="11638" xr:uid="{00000000-0005-0000-0000-0000EB1F0000}"/>
    <cellStyle name="Style 1022 4 3" xfId="4569" xr:uid="{00000000-0005-0000-0000-0000EC1F0000}"/>
    <cellStyle name="Style 1022 4 3 2" xfId="8972" xr:uid="{00000000-0005-0000-0000-0000ED1F0000}"/>
    <cellStyle name="Style 1022 4 4" xfId="11880" xr:uid="{00000000-0005-0000-0000-0000EE1F0000}"/>
    <cellStyle name="Style 1022 5" xfId="1940" xr:uid="{00000000-0005-0000-0000-0000EF1F0000}"/>
    <cellStyle name="Style 1022 5 2" xfId="5271" xr:uid="{00000000-0005-0000-0000-0000F01F0000}"/>
    <cellStyle name="Style 1022 5 2 2" xfId="12999" xr:uid="{00000000-0005-0000-0000-0000F11F0000}"/>
    <cellStyle name="Style 1022 5 3" xfId="7434" xr:uid="{00000000-0005-0000-0000-0000F21F0000}"/>
    <cellStyle name="Style 1022 6" xfId="1919" xr:uid="{00000000-0005-0000-0000-0000F31F0000}"/>
    <cellStyle name="Style 1022 6 2" xfId="5251" xr:uid="{00000000-0005-0000-0000-0000F41F0000}"/>
    <cellStyle name="Style 1022 6 2 2" xfId="12905" xr:uid="{00000000-0005-0000-0000-0000F51F0000}"/>
    <cellStyle name="Style 1022 6 3" xfId="12222" xr:uid="{00000000-0005-0000-0000-0000F61F0000}"/>
    <cellStyle name="Style 1022 7" xfId="3531" xr:uid="{00000000-0005-0000-0000-0000F71F0000}"/>
    <cellStyle name="Style 1022 7 2" xfId="13340" xr:uid="{00000000-0005-0000-0000-0000F81F0000}"/>
    <cellStyle name="Style 1022 8" xfId="10782" xr:uid="{00000000-0005-0000-0000-0000F91F0000}"/>
    <cellStyle name="Style 1023" xfId="279" xr:uid="{00000000-0005-0000-0000-0000FA1F0000}"/>
    <cellStyle name="Style 1023 2" xfId="1127" xr:uid="{00000000-0005-0000-0000-0000FB1F0000}"/>
    <cellStyle name="Style 1023 2 2" xfId="1441" xr:uid="{00000000-0005-0000-0000-0000FC1F0000}"/>
    <cellStyle name="Style 1023 2 2 2" xfId="2732" xr:uid="{00000000-0005-0000-0000-0000FD1F0000}"/>
    <cellStyle name="Style 1023 2 2 2 2" xfId="5873" xr:uid="{00000000-0005-0000-0000-0000FE1F0000}"/>
    <cellStyle name="Style 1023 2 2 2 2 2" xfId="13706" xr:uid="{00000000-0005-0000-0000-0000FF1F0000}"/>
    <cellStyle name="Style 1023 2 2 2 3" xfId="7077" xr:uid="{00000000-0005-0000-0000-000000200000}"/>
    <cellStyle name="Style 1023 2 2 3" xfId="3855" xr:uid="{00000000-0005-0000-0000-000001200000}"/>
    <cellStyle name="Style 1023 2 2 3 2" xfId="6412" xr:uid="{00000000-0005-0000-0000-000002200000}"/>
    <cellStyle name="Style 1023 2 2 3 2 2" xfId="14179" xr:uid="{00000000-0005-0000-0000-000003200000}"/>
    <cellStyle name="Style 1023 2 2 3 3" xfId="13574" xr:uid="{00000000-0005-0000-0000-000004200000}"/>
    <cellStyle name="Style 1023 2 2 4" xfId="4557" xr:uid="{00000000-0005-0000-0000-000005200000}"/>
    <cellStyle name="Style 1023 2 2 4 2" xfId="9029" xr:uid="{00000000-0005-0000-0000-000006200000}"/>
    <cellStyle name="Style 1023 2 2 5" xfId="11495" xr:uid="{00000000-0005-0000-0000-000007200000}"/>
    <cellStyle name="Style 1023 2 3" xfId="3310" xr:uid="{00000000-0005-0000-0000-000008200000}"/>
    <cellStyle name="Style 1023 2 3 2" xfId="4339" xr:uid="{00000000-0005-0000-0000-000009200000}"/>
    <cellStyle name="Style 1023 2 3 2 2" xfId="6733" xr:uid="{00000000-0005-0000-0000-00000A200000}"/>
    <cellStyle name="Style 1023 2 3 2 2 2" xfId="14462" xr:uid="{00000000-0005-0000-0000-00000B200000}"/>
    <cellStyle name="Style 1023 2 3 2 3" xfId="8570" xr:uid="{00000000-0005-0000-0000-00000C200000}"/>
    <cellStyle name="Style 1023 2 3 3" xfId="4106" xr:uid="{00000000-0005-0000-0000-00000D200000}"/>
    <cellStyle name="Style 1023 2 3 3 2" xfId="8827" xr:uid="{00000000-0005-0000-0000-00000E200000}"/>
    <cellStyle name="Style 1023 2 3 4" xfId="7584" xr:uid="{00000000-0005-0000-0000-00000F200000}"/>
    <cellStyle name="Style 1023 2 4" xfId="2420" xr:uid="{00000000-0005-0000-0000-000010200000}"/>
    <cellStyle name="Style 1023 2 4 2" xfId="5582" xr:uid="{00000000-0005-0000-0000-000011200000}"/>
    <cellStyle name="Style 1023 2 4 2 2" xfId="8268" xr:uid="{00000000-0005-0000-0000-000012200000}"/>
    <cellStyle name="Style 1023 2 4 3" xfId="13247" xr:uid="{00000000-0005-0000-0000-000013200000}"/>
    <cellStyle name="Style 1023 2 5" xfId="3584" xr:uid="{00000000-0005-0000-0000-000014200000}"/>
    <cellStyle name="Style 1023 2 5 2" xfId="6250" xr:uid="{00000000-0005-0000-0000-000015200000}"/>
    <cellStyle name="Style 1023 2 5 2 2" xfId="14019" xr:uid="{00000000-0005-0000-0000-000016200000}"/>
    <cellStyle name="Style 1023 2 5 3" xfId="13170" xr:uid="{00000000-0005-0000-0000-000017200000}"/>
    <cellStyle name="Style 1023 2 6" xfId="3660" xr:uid="{00000000-0005-0000-0000-000018200000}"/>
    <cellStyle name="Style 1023 2 6 2" xfId="8982" xr:uid="{00000000-0005-0000-0000-000019200000}"/>
    <cellStyle name="Style 1023 2 7" xfId="12352" xr:uid="{00000000-0005-0000-0000-00001A200000}"/>
    <cellStyle name="Style 1023 3" xfId="1371" xr:uid="{00000000-0005-0000-0000-00001B200000}"/>
    <cellStyle name="Style 1023 3 2" xfId="2662" xr:uid="{00000000-0005-0000-0000-00001C200000}"/>
    <cellStyle name="Style 1023 3 2 2" xfId="5803" xr:uid="{00000000-0005-0000-0000-00001D200000}"/>
    <cellStyle name="Style 1023 3 2 2 2" xfId="13650" xr:uid="{00000000-0005-0000-0000-00001E200000}"/>
    <cellStyle name="Style 1023 3 2 3" xfId="8063" xr:uid="{00000000-0005-0000-0000-00001F200000}"/>
    <cellStyle name="Style 1023 3 3" xfId="3799" xr:uid="{00000000-0005-0000-0000-000020200000}"/>
    <cellStyle name="Style 1023 3 3 2" xfId="6386" xr:uid="{00000000-0005-0000-0000-000021200000}"/>
    <cellStyle name="Style 1023 3 3 2 2" xfId="14153" xr:uid="{00000000-0005-0000-0000-000022200000}"/>
    <cellStyle name="Style 1023 3 3 3" xfId="7533" xr:uid="{00000000-0005-0000-0000-000023200000}"/>
    <cellStyle name="Style 1023 3 4" xfId="1819" xr:uid="{00000000-0005-0000-0000-000024200000}"/>
    <cellStyle name="Style 1023 3 4 2" xfId="11415" xr:uid="{00000000-0005-0000-0000-000025200000}"/>
    <cellStyle name="Style 1023 3 5" xfId="9829" xr:uid="{00000000-0005-0000-0000-000026200000}"/>
    <cellStyle name="Style 1023 4" xfId="3116" xr:uid="{00000000-0005-0000-0000-000027200000}"/>
    <cellStyle name="Style 1023 4 2" xfId="4153" xr:uid="{00000000-0005-0000-0000-000028200000}"/>
    <cellStyle name="Style 1023 4 2 2" xfId="6559" xr:uid="{00000000-0005-0000-0000-000029200000}"/>
    <cellStyle name="Style 1023 4 2 2 2" xfId="14305" xr:uid="{00000000-0005-0000-0000-00002A200000}"/>
    <cellStyle name="Style 1023 4 2 3" xfId="8995" xr:uid="{00000000-0005-0000-0000-00002B200000}"/>
    <cellStyle name="Style 1023 4 3" xfId="4667" xr:uid="{00000000-0005-0000-0000-00002C200000}"/>
    <cellStyle name="Style 1023 4 3 2" xfId="12859" xr:uid="{00000000-0005-0000-0000-00002D200000}"/>
    <cellStyle name="Style 1023 4 4" xfId="7597" xr:uid="{00000000-0005-0000-0000-00002E200000}"/>
    <cellStyle name="Style 1023 5" xfId="1941" xr:uid="{00000000-0005-0000-0000-00002F200000}"/>
    <cellStyle name="Style 1023 5 2" xfId="5272" xr:uid="{00000000-0005-0000-0000-000030200000}"/>
    <cellStyle name="Style 1023 5 2 2" xfId="12036" xr:uid="{00000000-0005-0000-0000-000031200000}"/>
    <cellStyle name="Style 1023 5 3" xfId="7897" xr:uid="{00000000-0005-0000-0000-000032200000}"/>
    <cellStyle name="Style 1023 6" xfId="1918" xr:uid="{00000000-0005-0000-0000-000033200000}"/>
    <cellStyle name="Style 1023 6 2" xfId="5250" xr:uid="{00000000-0005-0000-0000-000034200000}"/>
    <cellStyle name="Style 1023 6 2 2" xfId="11619" xr:uid="{00000000-0005-0000-0000-000035200000}"/>
    <cellStyle name="Style 1023 6 3" xfId="12668" xr:uid="{00000000-0005-0000-0000-000036200000}"/>
    <cellStyle name="Style 1023 7" xfId="4813" xr:uid="{00000000-0005-0000-0000-000037200000}"/>
    <cellStyle name="Style 1023 7 2" xfId="8324" xr:uid="{00000000-0005-0000-0000-000038200000}"/>
    <cellStyle name="Style 1023 8" xfId="7709" xr:uid="{00000000-0005-0000-0000-000039200000}"/>
    <cellStyle name="Style 1024" xfId="280" xr:uid="{00000000-0005-0000-0000-00003A200000}"/>
    <cellStyle name="Style 1024 2" xfId="1128" xr:uid="{00000000-0005-0000-0000-00003B200000}"/>
    <cellStyle name="Style 1024 2 2" xfId="1440" xr:uid="{00000000-0005-0000-0000-00003C200000}"/>
    <cellStyle name="Style 1024 2 2 2" xfId="2731" xr:uid="{00000000-0005-0000-0000-00003D200000}"/>
    <cellStyle name="Style 1024 2 2 2 2" xfId="5872" xr:uid="{00000000-0005-0000-0000-00003E200000}"/>
    <cellStyle name="Style 1024 2 2 2 2 2" xfId="13705" xr:uid="{00000000-0005-0000-0000-00003F200000}"/>
    <cellStyle name="Style 1024 2 2 2 3" xfId="11788" xr:uid="{00000000-0005-0000-0000-000040200000}"/>
    <cellStyle name="Style 1024 2 2 3" xfId="3854" xr:uid="{00000000-0005-0000-0000-000041200000}"/>
    <cellStyle name="Style 1024 2 2 3 2" xfId="6411" xr:uid="{00000000-0005-0000-0000-000042200000}"/>
    <cellStyle name="Style 1024 2 2 3 2 2" xfId="14178" xr:uid="{00000000-0005-0000-0000-000043200000}"/>
    <cellStyle name="Style 1024 2 2 3 3" xfId="11832" xr:uid="{00000000-0005-0000-0000-000044200000}"/>
    <cellStyle name="Style 1024 2 2 4" xfId="4610" xr:uid="{00000000-0005-0000-0000-000045200000}"/>
    <cellStyle name="Style 1024 2 2 4 2" xfId="7649" xr:uid="{00000000-0005-0000-0000-000046200000}"/>
    <cellStyle name="Style 1024 2 2 5" xfId="10441" xr:uid="{00000000-0005-0000-0000-000047200000}"/>
    <cellStyle name="Style 1024 2 3" xfId="3311" xr:uid="{00000000-0005-0000-0000-000048200000}"/>
    <cellStyle name="Style 1024 2 3 2" xfId="4340" xr:uid="{00000000-0005-0000-0000-000049200000}"/>
    <cellStyle name="Style 1024 2 3 2 2" xfId="6734" xr:uid="{00000000-0005-0000-0000-00004A200000}"/>
    <cellStyle name="Style 1024 2 3 2 2 2" xfId="14463" xr:uid="{00000000-0005-0000-0000-00004B200000}"/>
    <cellStyle name="Style 1024 2 3 2 3" xfId="10457" xr:uid="{00000000-0005-0000-0000-00004C200000}"/>
    <cellStyle name="Style 1024 2 3 3" xfId="4119" xr:uid="{00000000-0005-0000-0000-00004D200000}"/>
    <cellStyle name="Style 1024 2 3 3 2" xfId="13393" xr:uid="{00000000-0005-0000-0000-00004E200000}"/>
    <cellStyle name="Style 1024 2 3 4" xfId="10181" xr:uid="{00000000-0005-0000-0000-00004F200000}"/>
    <cellStyle name="Style 1024 2 4" xfId="2421" xr:uid="{00000000-0005-0000-0000-000050200000}"/>
    <cellStyle name="Style 1024 2 4 2" xfId="5583" xr:uid="{00000000-0005-0000-0000-000051200000}"/>
    <cellStyle name="Style 1024 2 4 2 2" xfId="7991" xr:uid="{00000000-0005-0000-0000-000052200000}"/>
    <cellStyle name="Style 1024 2 4 3" xfId="7704" xr:uid="{00000000-0005-0000-0000-000053200000}"/>
    <cellStyle name="Style 1024 2 5" xfId="3585" xr:uid="{00000000-0005-0000-0000-000054200000}"/>
    <cellStyle name="Style 1024 2 5 2" xfId="6251" xr:uid="{00000000-0005-0000-0000-000055200000}"/>
    <cellStyle name="Style 1024 2 5 2 2" xfId="14020" xr:uid="{00000000-0005-0000-0000-000056200000}"/>
    <cellStyle name="Style 1024 2 5 3" xfId="7769" xr:uid="{00000000-0005-0000-0000-000057200000}"/>
    <cellStyle name="Style 1024 2 6" xfId="4849" xr:uid="{00000000-0005-0000-0000-000058200000}"/>
    <cellStyle name="Style 1024 2 6 2" xfId="9665" xr:uid="{00000000-0005-0000-0000-000059200000}"/>
    <cellStyle name="Style 1024 2 7" xfId="10422" xr:uid="{00000000-0005-0000-0000-00005A200000}"/>
    <cellStyle name="Style 1024 3" xfId="1370" xr:uid="{00000000-0005-0000-0000-00005B200000}"/>
    <cellStyle name="Style 1024 3 2" xfId="2661" xr:uid="{00000000-0005-0000-0000-00005C200000}"/>
    <cellStyle name="Style 1024 3 2 2" xfId="5802" xr:uid="{00000000-0005-0000-0000-00005D200000}"/>
    <cellStyle name="Style 1024 3 2 2 2" xfId="13649" xr:uid="{00000000-0005-0000-0000-00005E200000}"/>
    <cellStyle name="Style 1024 3 2 3" xfId="8582" xr:uid="{00000000-0005-0000-0000-00005F200000}"/>
    <cellStyle name="Style 1024 3 3" xfId="3798" xr:uid="{00000000-0005-0000-0000-000060200000}"/>
    <cellStyle name="Style 1024 3 3 2" xfId="6385" xr:uid="{00000000-0005-0000-0000-000061200000}"/>
    <cellStyle name="Style 1024 3 3 2 2" xfId="14152" xr:uid="{00000000-0005-0000-0000-000062200000}"/>
    <cellStyle name="Style 1024 3 3 3" xfId="9534" xr:uid="{00000000-0005-0000-0000-000063200000}"/>
    <cellStyle name="Style 1024 3 4" xfId="4411" xr:uid="{00000000-0005-0000-0000-000064200000}"/>
    <cellStyle name="Style 1024 3 4 2" xfId="7015" xr:uid="{00000000-0005-0000-0000-000065200000}"/>
    <cellStyle name="Style 1024 3 5" xfId="13056" xr:uid="{00000000-0005-0000-0000-000066200000}"/>
    <cellStyle name="Style 1024 4" xfId="3117" xr:uid="{00000000-0005-0000-0000-000067200000}"/>
    <cellStyle name="Style 1024 4 2" xfId="4154" xr:uid="{00000000-0005-0000-0000-000068200000}"/>
    <cellStyle name="Style 1024 4 2 2" xfId="6560" xr:uid="{00000000-0005-0000-0000-000069200000}"/>
    <cellStyle name="Style 1024 4 2 2 2" xfId="14306" xr:uid="{00000000-0005-0000-0000-00006A200000}"/>
    <cellStyle name="Style 1024 4 2 3" xfId="13022" xr:uid="{00000000-0005-0000-0000-00006B200000}"/>
    <cellStyle name="Style 1024 4 3" xfId="4904" xr:uid="{00000000-0005-0000-0000-00006C200000}"/>
    <cellStyle name="Style 1024 4 3 2" xfId="12253" xr:uid="{00000000-0005-0000-0000-00006D200000}"/>
    <cellStyle name="Style 1024 4 4" xfId="10275" xr:uid="{00000000-0005-0000-0000-00006E200000}"/>
    <cellStyle name="Style 1024 5" xfId="1942" xr:uid="{00000000-0005-0000-0000-00006F200000}"/>
    <cellStyle name="Style 1024 5 2" xfId="5273" xr:uid="{00000000-0005-0000-0000-000070200000}"/>
    <cellStyle name="Style 1024 5 2 2" xfId="13320" xr:uid="{00000000-0005-0000-0000-000071200000}"/>
    <cellStyle name="Style 1024 5 3" xfId="8285" xr:uid="{00000000-0005-0000-0000-000072200000}"/>
    <cellStyle name="Style 1024 6" xfId="1917" xr:uid="{00000000-0005-0000-0000-000073200000}"/>
    <cellStyle name="Style 1024 6 2" xfId="5249" xr:uid="{00000000-0005-0000-0000-000074200000}"/>
    <cellStyle name="Style 1024 6 2 2" xfId="11140" xr:uid="{00000000-0005-0000-0000-000075200000}"/>
    <cellStyle name="Style 1024 6 3" xfId="9374" xr:uid="{00000000-0005-0000-0000-000076200000}"/>
    <cellStyle name="Style 1024 7" xfId="4626" xr:uid="{00000000-0005-0000-0000-000077200000}"/>
    <cellStyle name="Style 1024 7 2" xfId="9055" xr:uid="{00000000-0005-0000-0000-000078200000}"/>
    <cellStyle name="Style 1024 8" xfId="13377" xr:uid="{00000000-0005-0000-0000-000079200000}"/>
    <cellStyle name="Style 1025" xfId="281" xr:uid="{00000000-0005-0000-0000-00007A200000}"/>
    <cellStyle name="Style 1025 2" xfId="1129" xr:uid="{00000000-0005-0000-0000-00007B200000}"/>
    <cellStyle name="Style 1025 2 2" xfId="1439" xr:uid="{00000000-0005-0000-0000-00007C200000}"/>
    <cellStyle name="Style 1025 2 2 2" xfId="2730" xr:uid="{00000000-0005-0000-0000-00007D200000}"/>
    <cellStyle name="Style 1025 2 2 2 2" xfId="5871" xr:uid="{00000000-0005-0000-0000-00007E200000}"/>
    <cellStyle name="Style 1025 2 2 2 2 2" xfId="13704" xr:uid="{00000000-0005-0000-0000-00007F200000}"/>
    <cellStyle name="Style 1025 2 2 2 3" xfId="7544" xr:uid="{00000000-0005-0000-0000-000080200000}"/>
    <cellStyle name="Style 1025 2 2 3" xfId="3853" xr:uid="{00000000-0005-0000-0000-000081200000}"/>
    <cellStyle name="Style 1025 2 2 3 2" xfId="6410" xr:uid="{00000000-0005-0000-0000-000082200000}"/>
    <cellStyle name="Style 1025 2 2 3 2 2" xfId="14177" xr:uid="{00000000-0005-0000-0000-000083200000}"/>
    <cellStyle name="Style 1025 2 2 3 3" xfId="13575" xr:uid="{00000000-0005-0000-0000-000084200000}"/>
    <cellStyle name="Style 1025 2 2 4" xfId="4790" xr:uid="{00000000-0005-0000-0000-000085200000}"/>
    <cellStyle name="Style 1025 2 2 4 2" xfId="11246" xr:uid="{00000000-0005-0000-0000-000086200000}"/>
    <cellStyle name="Style 1025 2 2 5" xfId="13366" xr:uid="{00000000-0005-0000-0000-000087200000}"/>
    <cellStyle name="Style 1025 2 3" xfId="3312" xr:uid="{00000000-0005-0000-0000-000088200000}"/>
    <cellStyle name="Style 1025 2 3 2" xfId="4341" xr:uid="{00000000-0005-0000-0000-000089200000}"/>
    <cellStyle name="Style 1025 2 3 2 2" xfId="6735" xr:uid="{00000000-0005-0000-0000-00008A200000}"/>
    <cellStyle name="Style 1025 2 3 2 2 2" xfId="14464" xr:uid="{00000000-0005-0000-0000-00008B200000}"/>
    <cellStyle name="Style 1025 2 3 2 3" xfId="10011" xr:uid="{00000000-0005-0000-0000-00008C200000}"/>
    <cellStyle name="Style 1025 2 3 3" xfId="3687" xr:uid="{00000000-0005-0000-0000-00008D200000}"/>
    <cellStyle name="Style 1025 2 3 3 2" xfId="8818" xr:uid="{00000000-0005-0000-0000-00008E200000}"/>
    <cellStyle name="Style 1025 2 3 4" xfId="7316" xr:uid="{00000000-0005-0000-0000-00008F200000}"/>
    <cellStyle name="Style 1025 2 4" xfId="2422" xr:uid="{00000000-0005-0000-0000-000090200000}"/>
    <cellStyle name="Style 1025 2 4 2" xfId="5584" xr:uid="{00000000-0005-0000-0000-000091200000}"/>
    <cellStyle name="Style 1025 2 4 2 2" xfId="12249" xr:uid="{00000000-0005-0000-0000-000092200000}"/>
    <cellStyle name="Style 1025 2 4 3" xfId="10377" xr:uid="{00000000-0005-0000-0000-000093200000}"/>
    <cellStyle name="Style 1025 2 5" xfId="3586" xr:uid="{00000000-0005-0000-0000-000094200000}"/>
    <cellStyle name="Style 1025 2 5 2" xfId="6252" xr:uid="{00000000-0005-0000-0000-000095200000}"/>
    <cellStyle name="Style 1025 2 5 2 2" xfId="14021" xr:uid="{00000000-0005-0000-0000-000096200000}"/>
    <cellStyle name="Style 1025 2 5 3" xfId="13404" xr:uid="{00000000-0005-0000-0000-000097200000}"/>
    <cellStyle name="Style 1025 2 6" xfId="4923" xr:uid="{00000000-0005-0000-0000-000098200000}"/>
    <cellStyle name="Style 1025 2 6 2" xfId="9117" xr:uid="{00000000-0005-0000-0000-000099200000}"/>
    <cellStyle name="Style 1025 2 7" xfId="9839" xr:uid="{00000000-0005-0000-0000-00009A200000}"/>
    <cellStyle name="Style 1025 3" xfId="1369" xr:uid="{00000000-0005-0000-0000-00009B200000}"/>
    <cellStyle name="Style 1025 3 2" xfId="2660" xr:uid="{00000000-0005-0000-0000-00009C200000}"/>
    <cellStyle name="Style 1025 3 2 2" xfId="5801" xr:uid="{00000000-0005-0000-0000-00009D200000}"/>
    <cellStyle name="Style 1025 3 2 2 2" xfId="13648" xr:uid="{00000000-0005-0000-0000-00009E200000}"/>
    <cellStyle name="Style 1025 3 2 3" xfId="12590" xr:uid="{00000000-0005-0000-0000-00009F200000}"/>
    <cellStyle name="Style 1025 3 3" xfId="3797" xr:uid="{00000000-0005-0000-0000-0000A0200000}"/>
    <cellStyle name="Style 1025 3 3 2" xfId="6384" xr:uid="{00000000-0005-0000-0000-0000A1200000}"/>
    <cellStyle name="Style 1025 3 3 2 2" xfId="14151" xr:uid="{00000000-0005-0000-0000-0000A2200000}"/>
    <cellStyle name="Style 1025 3 3 3" xfId="9733" xr:uid="{00000000-0005-0000-0000-0000A3200000}"/>
    <cellStyle name="Style 1025 3 4" xfId="2016" xr:uid="{00000000-0005-0000-0000-0000A4200000}"/>
    <cellStyle name="Style 1025 3 4 2" xfId="9464" xr:uid="{00000000-0005-0000-0000-0000A5200000}"/>
    <cellStyle name="Style 1025 3 5" xfId="7177" xr:uid="{00000000-0005-0000-0000-0000A6200000}"/>
    <cellStyle name="Style 1025 4" xfId="3118" xr:uid="{00000000-0005-0000-0000-0000A7200000}"/>
    <cellStyle name="Style 1025 4 2" xfId="4155" xr:uid="{00000000-0005-0000-0000-0000A8200000}"/>
    <cellStyle name="Style 1025 4 2 2" xfId="6561" xr:uid="{00000000-0005-0000-0000-0000A9200000}"/>
    <cellStyle name="Style 1025 4 2 2 2" xfId="14307" xr:uid="{00000000-0005-0000-0000-0000AA200000}"/>
    <cellStyle name="Style 1025 4 2 3" xfId="11825" xr:uid="{00000000-0005-0000-0000-0000AB200000}"/>
    <cellStyle name="Style 1025 4 3" xfId="4600" xr:uid="{00000000-0005-0000-0000-0000AC200000}"/>
    <cellStyle name="Style 1025 4 3 2" xfId="9778" xr:uid="{00000000-0005-0000-0000-0000AD200000}"/>
    <cellStyle name="Style 1025 4 4" xfId="7578" xr:uid="{00000000-0005-0000-0000-0000AE200000}"/>
    <cellStyle name="Style 1025 5" xfId="1943" xr:uid="{00000000-0005-0000-0000-0000AF200000}"/>
    <cellStyle name="Style 1025 5 2" xfId="5274" xr:uid="{00000000-0005-0000-0000-0000B0200000}"/>
    <cellStyle name="Style 1025 5 2 2" xfId="9311" xr:uid="{00000000-0005-0000-0000-0000B1200000}"/>
    <cellStyle name="Style 1025 5 3" xfId="10126" xr:uid="{00000000-0005-0000-0000-0000B2200000}"/>
    <cellStyle name="Style 1025 6" xfId="1916" xr:uid="{00000000-0005-0000-0000-0000B3200000}"/>
    <cellStyle name="Style 1025 6 2" xfId="5248" xr:uid="{00000000-0005-0000-0000-0000B4200000}"/>
    <cellStyle name="Style 1025 6 2 2" xfId="9445" xr:uid="{00000000-0005-0000-0000-0000B5200000}"/>
    <cellStyle name="Style 1025 6 3" xfId="9220" xr:uid="{00000000-0005-0000-0000-0000B6200000}"/>
    <cellStyle name="Style 1025 7" xfId="4863" xr:uid="{00000000-0005-0000-0000-0000B7200000}"/>
    <cellStyle name="Style 1025 7 2" xfId="9255" xr:uid="{00000000-0005-0000-0000-0000B8200000}"/>
    <cellStyle name="Style 1025 8" xfId="11753" xr:uid="{00000000-0005-0000-0000-0000B9200000}"/>
    <cellStyle name="Style 1177" xfId="282" xr:uid="{00000000-0005-0000-0000-0000BA200000}"/>
    <cellStyle name="Style 1177 2" xfId="1130" xr:uid="{00000000-0005-0000-0000-0000BB200000}"/>
    <cellStyle name="Style 1177 2 2" xfId="1438" xr:uid="{00000000-0005-0000-0000-0000BC200000}"/>
    <cellStyle name="Style 1177 2 2 2" xfId="2729" xr:uid="{00000000-0005-0000-0000-0000BD200000}"/>
    <cellStyle name="Style 1177 2 2 2 2" xfId="5870" xr:uid="{00000000-0005-0000-0000-0000BE200000}"/>
    <cellStyle name="Style 1177 2 2 2 2 2" xfId="13703" xr:uid="{00000000-0005-0000-0000-0000BF200000}"/>
    <cellStyle name="Style 1177 2 2 2 3" xfId="11743" xr:uid="{00000000-0005-0000-0000-0000C0200000}"/>
    <cellStyle name="Style 1177 2 2 3" xfId="3852" xr:uid="{00000000-0005-0000-0000-0000C1200000}"/>
    <cellStyle name="Style 1177 2 2 3 2" xfId="6409" xr:uid="{00000000-0005-0000-0000-0000C2200000}"/>
    <cellStyle name="Style 1177 2 2 3 2 2" xfId="14176" xr:uid="{00000000-0005-0000-0000-0000C3200000}"/>
    <cellStyle name="Style 1177 2 2 3 3" xfId="9343" xr:uid="{00000000-0005-0000-0000-0000C4200000}"/>
    <cellStyle name="Style 1177 2 2 4" xfId="1826" xr:uid="{00000000-0005-0000-0000-0000C5200000}"/>
    <cellStyle name="Style 1177 2 2 4 2" xfId="8556" xr:uid="{00000000-0005-0000-0000-0000C6200000}"/>
    <cellStyle name="Style 1177 2 2 5" xfId="8116" xr:uid="{00000000-0005-0000-0000-0000C7200000}"/>
    <cellStyle name="Style 1177 2 3" xfId="3313" xr:uid="{00000000-0005-0000-0000-0000C8200000}"/>
    <cellStyle name="Style 1177 2 3 2" xfId="4342" xr:uid="{00000000-0005-0000-0000-0000C9200000}"/>
    <cellStyle name="Style 1177 2 3 2 2" xfId="6736" xr:uid="{00000000-0005-0000-0000-0000CA200000}"/>
    <cellStyle name="Style 1177 2 3 2 2 2" xfId="14465" xr:uid="{00000000-0005-0000-0000-0000CB200000}"/>
    <cellStyle name="Style 1177 2 3 2 3" xfId="13019" xr:uid="{00000000-0005-0000-0000-0000CC200000}"/>
    <cellStyle name="Style 1177 2 3 3" xfId="4132" xr:uid="{00000000-0005-0000-0000-0000CD200000}"/>
    <cellStyle name="Style 1177 2 3 3 2" xfId="8547" xr:uid="{00000000-0005-0000-0000-0000CE200000}"/>
    <cellStyle name="Style 1177 2 3 4" xfId="13221" xr:uid="{00000000-0005-0000-0000-0000CF200000}"/>
    <cellStyle name="Style 1177 2 4" xfId="2423" xr:uid="{00000000-0005-0000-0000-0000D0200000}"/>
    <cellStyle name="Style 1177 2 4 2" xfId="5585" xr:uid="{00000000-0005-0000-0000-0000D1200000}"/>
    <cellStyle name="Style 1177 2 4 2 2" xfId="8311" xr:uid="{00000000-0005-0000-0000-0000D2200000}"/>
    <cellStyle name="Style 1177 2 4 3" xfId="11462" xr:uid="{00000000-0005-0000-0000-0000D3200000}"/>
    <cellStyle name="Style 1177 2 5" xfId="3587" xr:uid="{00000000-0005-0000-0000-0000D4200000}"/>
    <cellStyle name="Style 1177 2 5 2" xfId="6253" xr:uid="{00000000-0005-0000-0000-0000D5200000}"/>
    <cellStyle name="Style 1177 2 5 2 2" xfId="14022" xr:uid="{00000000-0005-0000-0000-0000D6200000}"/>
    <cellStyle name="Style 1177 2 5 3" xfId="9258" xr:uid="{00000000-0005-0000-0000-0000D7200000}"/>
    <cellStyle name="Style 1177 2 6" xfId="4641" xr:uid="{00000000-0005-0000-0000-0000D8200000}"/>
    <cellStyle name="Style 1177 2 6 2" xfId="13380" xr:uid="{00000000-0005-0000-0000-0000D9200000}"/>
    <cellStyle name="Style 1177 2 7" xfId="9879" xr:uid="{00000000-0005-0000-0000-0000DA200000}"/>
    <cellStyle name="Style 1177 3" xfId="1368" xr:uid="{00000000-0005-0000-0000-0000DB200000}"/>
    <cellStyle name="Style 1177 3 2" xfId="2659" xr:uid="{00000000-0005-0000-0000-0000DC200000}"/>
    <cellStyle name="Style 1177 3 2 2" xfId="5800" xr:uid="{00000000-0005-0000-0000-0000DD200000}"/>
    <cellStyle name="Style 1177 3 2 2 2" xfId="13647" xr:uid="{00000000-0005-0000-0000-0000DE200000}"/>
    <cellStyle name="Style 1177 3 2 3" xfId="9130" xr:uid="{00000000-0005-0000-0000-0000DF200000}"/>
    <cellStyle name="Style 1177 3 3" xfId="3796" xr:uid="{00000000-0005-0000-0000-0000E0200000}"/>
    <cellStyle name="Style 1177 3 3 2" xfId="6383" xr:uid="{00000000-0005-0000-0000-0000E1200000}"/>
    <cellStyle name="Style 1177 3 3 2 2" xfId="14150" xr:uid="{00000000-0005-0000-0000-0000E2200000}"/>
    <cellStyle name="Style 1177 3 3 3" xfId="11210" xr:uid="{00000000-0005-0000-0000-0000E3200000}"/>
    <cellStyle name="Style 1177 3 4" xfId="1829" xr:uid="{00000000-0005-0000-0000-0000E4200000}"/>
    <cellStyle name="Style 1177 3 4 2" xfId="8284" xr:uid="{00000000-0005-0000-0000-0000E5200000}"/>
    <cellStyle name="Style 1177 3 5" xfId="7989" xr:uid="{00000000-0005-0000-0000-0000E6200000}"/>
    <cellStyle name="Style 1177 4" xfId="3119" xr:uid="{00000000-0005-0000-0000-0000E7200000}"/>
    <cellStyle name="Style 1177 4 2" xfId="4156" xr:uid="{00000000-0005-0000-0000-0000E8200000}"/>
    <cellStyle name="Style 1177 4 2 2" xfId="6562" xr:uid="{00000000-0005-0000-0000-0000E9200000}"/>
    <cellStyle name="Style 1177 4 2 2 2" xfId="14308" xr:uid="{00000000-0005-0000-0000-0000EA200000}"/>
    <cellStyle name="Style 1177 4 2 3" xfId="13392" xr:uid="{00000000-0005-0000-0000-0000EB200000}"/>
    <cellStyle name="Style 1177 4 3" xfId="4870" xr:uid="{00000000-0005-0000-0000-0000EC200000}"/>
    <cellStyle name="Style 1177 4 3 2" xfId="8645" xr:uid="{00000000-0005-0000-0000-0000ED200000}"/>
    <cellStyle name="Style 1177 4 4" xfId="7355" xr:uid="{00000000-0005-0000-0000-0000EE200000}"/>
    <cellStyle name="Style 1177 5" xfId="1944" xr:uid="{00000000-0005-0000-0000-0000EF200000}"/>
    <cellStyle name="Style 1177 5 2" xfId="5275" xr:uid="{00000000-0005-0000-0000-0000F0200000}"/>
    <cellStyle name="Style 1177 5 2 2" xfId="11182" xr:uid="{00000000-0005-0000-0000-0000F1200000}"/>
    <cellStyle name="Style 1177 5 3" xfId="12149" xr:uid="{00000000-0005-0000-0000-0000F2200000}"/>
    <cellStyle name="Style 1177 6" xfId="2398" xr:uid="{00000000-0005-0000-0000-0000F3200000}"/>
    <cellStyle name="Style 1177 6 2" xfId="5565" xr:uid="{00000000-0005-0000-0000-0000F4200000}"/>
    <cellStyle name="Style 1177 6 2 2" xfId="8752" xr:uid="{00000000-0005-0000-0000-0000F5200000}"/>
    <cellStyle name="Style 1177 6 3" xfId="11239" xr:uid="{00000000-0005-0000-0000-0000F6200000}"/>
    <cellStyle name="Style 1177 7" xfId="4686" xr:uid="{00000000-0005-0000-0000-0000F7200000}"/>
    <cellStyle name="Style 1177 7 2" xfId="10401" xr:uid="{00000000-0005-0000-0000-0000F8200000}"/>
    <cellStyle name="Style 1177 8" xfId="10588" xr:uid="{00000000-0005-0000-0000-0000F9200000}"/>
    <cellStyle name="Style 1178" xfId="283" xr:uid="{00000000-0005-0000-0000-0000FA200000}"/>
    <cellStyle name="Style 1178 2" xfId="1131" xr:uid="{00000000-0005-0000-0000-0000FB200000}"/>
    <cellStyle name="Style 1178 2 2" xfId="1437" xr:uid="{00000000-0005-0000-0000-0000FC200000}"/>
    <cellStyle name="Style 1178 2 2 2" xfId="2728" xr:uid="{00000000-0005-0000-0000-0000FD200000}"/>
    <cellStyle name="Style 1178 2 2 2 2" xfId="5869" xr:uid="{00000000-0005-0000-0000-0000FE200000}"/>
    <cellStyle name="Style 1178 2 2 2 2 2" xfId="13702" xr:uid="{00000000-0005-0000-0000-0000FF200000}"/>
    <cellStyle name="Style 1178 2 2 2 3" xfId="9821" xr:uid="{00000000-0005-0000-0000-000000210000}"/>
    <cellStyle name="Style 1178 2 2 3" xfId="3851" xr:uid="{00000000-0005-0000-0000-000001210000}"/>
    <cellStyle name="Style 1178 2 2 3 2" xfId="6408" xr:uid="{00000000-0005-0000-0000-000002210000}"/>
    <cellStyle name="Style 1178 2 2 3 2 2" xfId="14175" xr:uid="{00000000-0005-0000-0000-000003210000}"/>
    <cellStyle name="Style 1178 2 2 3 3" xfId="13576" xr:uid="{00000000-0005-0000-0000-000004210000}"/>
    <cellStyle name="Style 1178 2 2 4" xfId="2217" xr:uid="{00000000-0005-0000-0000-000005210000}"/>
    <cellStyle name="Style 1178 2 2 4 2" xfId="9878" xr:uid="{00000000-0005-0000-0000-000006210000}"/>
    <cellStyle name="Style 1178 2 2 5" xfId="7959" xr:uid="{00000000-0005-0000-0000-000007210000}"/>
    <cellStyle name="Style 1178 2 3" xfId="3314" xr:uid="{00000000-0005-0000-0000-000008210000}"/>
    <cellStyle name="Style 1178 2 3 2" xfId="4343" xr:uid="{00000000-0005-0000-0000-000009210000}"/>
    <cellStyle name="Style 1178 2 3 2 2" xfId="6737" xr:uid="{00000000-0005-0000-0000-00000A210000}"/>
    <cellStyle name="Style 1178 2 3 2 2 2" xfId="14466" xr:uid="{00000000-0005-0000-0000-00000B210000}"/>
    <cellStyle name="Style 1178 2 3 2 3" xfId="7298" xr:uid="{00000000-0005-0000-0000-00000C210000}"/>
    <cellStyle name="Style 1178 2 3 3" xfId="4309" xr:uid="{00000000-0005-0000-0000-00000D210000}"/>
    <cellStyle name="Style 1178 2 3 3 2" xfId="10589" xr:uid="{00000000-0005-0000-0000-00000E210000}"/>
    <cellStyle name="Style 1178 2 3 4" xfId="7956" xr:uid="{00000000-0005-0000-0000-00000F210000}"/>
    <cellStyle name="Style 1178 2 4" xfId="2424" xr:uid="{00000000-0005-0000-0000-000010210000}"/>
    <cellStyle name="Style 1178 2 4 2" xfId="5586" xr:uid="{00000000-0005-0000-0000-000011210000}"/>
    <cellStyle name="Style 1178 2 4 2 2" xfId="11582" xr:uid="{00000000-0005-0000-0000-000012210000}"/>
    <cellStyle name="Style 1178 2 4 3" xfId="10329" xr:uid="{00000000-0005-0000-0000-000013210000}"/>
    <cellStyle name="Style 1178 2 5" xfId="3588" xr:uid="{00000000-0005-0000-0000-000014210000}"/>
    <cellStyle name="Style 1178 2 5 2" xfId="6254" xr:uid="{00000000-0005-0000-0000-000015210000}"/>
    <cellStyle name="Style 1178 2 5 2 2" xfId="14023" xr:uid="{00000000-0005-0000-0000-000016210000}"/>
    <cellStyle name="Style 1178 2 5 3" xfId="9422" xr:uid="{00000000-0005-0000-0000-000017210000}"/>
    <cellStyle name="Style 1178 2 6" xfId="4414" xr:uid="{00000000-0005-0000-0000-000018210000}"/>
    <cellStyle name="Style 1178 2 6 2" xfId="11557" xr:uid="{00000000-0005-0000-0000-000019210000}"/>
    <cellStyle name="Style 1178 2 7" xfId="10148" xr:uid="{00000000-0005-0000-0000-00001A210000}"/>
    <cellStyle name="Style 1178 3" xfId="1367" xr:uid="{00000000-0005-0000-0000-00001B210000}"/>
    <cellStyle name="Style 1178 3 2" xfId="2658" xr:uid="{00000000-0005-0000-0000-00001C210000}"/>
    <cellStyle name="Style 1178 3 2 2" xfId="5799" xr:uid="{00000000-0005-0000-0000-00001D210000}"/>
    <cellStyle name="Style 1178 3 2 2 2" xfId="13646" xr:uid="{00000000-0005-0000-0000-00001E210000}"/>
    <cellStyle name="Style 1178 3 2 3" xfId="13088" xr:uid="{00000000-0005-0000-0000-00001F210000}"/>
    <cellStyle name="Style 1178 3 3" xfId="3795" xr:uid="{00000000-0005-0000-0000-000020210000}"/>
    <cellStyle name="Style 1178 3 3 2" xfId="6382" xr:uid="{00000000-0005-0000-0000-000021210000}"/>
    <cellStyle name="Style 1178 3 3 2 2" xfId="14149" xr:uid="{00000000-0005-0000-0000-000022210000}"/>
    <cellStyle name="Style 1178 3 3 3" xfId="12623" xr:uid="{00000000-0005-0000-0000-000023210000}"/>
    <cellStyle name="Style 1178 3 4" xfId="2237" xr:uid="{00000000-0005-0000-0000-000024210000}"/>
    <cellStyle name="Style 1178 3 4 2" xfId="10847" xr:uid="{00000000-0005-0000-0000-000025210000}"/>
    <cellStyle name="Style 1178 3 5" xfId="8561" xr:uid="{00000000-0005-0000-0000-000026210000}"/>
    <cellStyle name="Style 1178 4" xfId="3120" xr:uid="{00000000-0005-0000-0000-000027210000}"/>
    <cellStyle name="Style 1178 4 2" xfId="4157" xr:uid="{00000000-0005-0000-0000-000028210000}"/>
    <cellStyle name="Style 1178 4 2 2" xfId="6563" xr:uid="{00000000-0005-0000-0000-000029210000}"/>
    <cellStyle name="Style 1178 4 2 2 2" xfId="14309" xr:uid="{00000000-0005-0000-0000-00002A210000}"/>
    <cellStyle name="Style 1178 4 2 3" xfId="11909" xr:uid="{00000000-0005-0000-0000-00002B210000}"/>
    <cellStyle name="Style 1178 4 3" xfId="2064" xr:uid="{00000000-0005-0000-0000-00002C210000}"/>
    <cellStyle name="Style 1178 4 3 2" xfId="11935" xr:uid="{00000000-0005-0000-0000-00002D210000}"/>
    <cellStyle name="Style 1178 4 4" xfId="11899" xr:uid="{00000000-0005-0000-0000-00002E210000}"/>
    <cellStyle name="Style 1178 5" xfId="1945" xr:uid="{00000000-0005-0000-0000-00002F210000}"/>
    <cellStyle name="Style 1178 5 2" xfId="5276" xr:uid="{00000000-0005-0000-0000-000030210000}"/>
    <cellStyle name="Style 1178 5 2 2" xfId="9172" xr:uid="{00000000-0005-0000-0000-000031210000}"/>
    <cellStyle name="Style 1178 5 3" xfId="11900" xr:uid="{00000000-0005-0000-0000-000032210000}"/>
    <cellStyle name="Style 1178 6" xfId="2397" xr:uid="{00000000-0005-0000-0000-000033210000}"/>
    <cellStyle name="Style 1178 6 2" xfId="5564" xr:uid="{00000000-0005-0000-0000-000034210000}"/>
    <cellStyle name="Style 1178 6 2 2" xfId="11134" xr:uid="{00000000-0005-0000-0000-000035210000}"/>
    <cellStyle name="Style 1178 6 3" xfId="7574" xr:uid="{00000000-0005-0000-0000-000036210000}"/>
    <cellStyle name="Style 1178 7" xfId="1861" xr:uid="{00000000-0005-0000-0000-000037210000}"/>
    <cellStyle name="Style 1178 7 2" xfId="7141" xr:uid="{00000000-0005-0000-0000-000038210000}"/>
    <cellStyle name="Style 1178 8" xfId="8050" xr:uid="{00000000-0005-0000-0000-000039210000}"/>
    <cellStyle name="Style 1179" xfId="284" xr:uid="{00000000-0005-0000-0000-00003A210000}"/>
    <cellStyle name="Style 1179 2" xfId="1132" xr:uid="{00000000-0005-0000-0000-00003B210000}"/>
    <cellStyle name="Style 1179 2 2" xfId="1436" xr:uid="{00000000-0005-0000-0000-00003C210000}"/>
    <cellStyle name="Style 1179 2 2 2" xfId="2727" xr:uid="{00000000-0005-0000-0000-00003D210000}"/>
    <cellStyle name="Style 1179 2 2 2 2" xfId="5868" xr:uid="{00000000-0005-0000-0000-00003E210000}"/>
    <cellStyle name="Style 1179 2 2 2 2 2" xfId="13701" xr:uid="{00000000-0005-0000-0000-00003F210000}"/>
    <cellStyle name="Style 1179 2 2 2 3" xfId="12129" xr:uid="{00000000-0005-0000-0000-000040210000}"/>
    <cellStyle name="Style 1179 2 2 3" xfId="3850" xr:uid="{00000000-0005-0000-0000-000041210000}"/>
    <cellStyle name="Style 1179 2 2 3 2" xfId="6407" xr:uid="{00000000-0005-0000-0000-000042210000}"/>
    <cellStyle name="Style 1179 2 2 3 2 2" xfId="14174" xr:uid="{00000000-0005-0000-0000-000043210000}"/>
    <cellStyle name="Style 1179 2 2 3 3" xfId="10132" xr:uid="{00000000-0005-0000-0000-000044210000}"/>
    <cellStyle name="Style 1179 2 2 4" xfId="4662" xr:uid="{00000000-0005-0000-0000-000045210000}"/>
    <cellStyle name="Style 1179 2 2 4 2" xfId="9898" xr:uid="{00000000-0005-0000-0000-000046210000}"/>
    <cellStyle name="Style 1179 2 2 5" xfId="8721" xr:uid="{00000000-0005-0000-0000-000047210000}"/>
    <cellStyle name="Style 1179 2 3" xfId="3315" xr:uid="{00000000-0005-0000-0000-000048210000}"/>
    <cellStyle name="Style 1179 2 3 2" xfId="4344" xr:uid="{00000000-0005-0000-0000-000049210000}"/>
    <cellStyle name="Style 1179 2 3 2 2" xfId="6738" xr:uid="{00000000-0005-0000-0000-00004A210000}"/>
    <cellStyle name="Style 1179 2 3 2 2 2" xfId="14467" xr:uid="{00000000-0005-0000-0000-00004B210000}"/>
    <cellStyle name="Style 1179 2 3 2 3" xfId="13389" xr:uid="{00000000-0005-0000-0000-00004C210000}"/>
    <cellStyle name="Style 1179 2 3 3" xfId="3575" xr:uid="{00000000-0005-0000-0000-00004D210000}"/>
    <cellStyle name="Style 1179 2 3 3 2" xfId="7768" xr:uid="{00000000-0005-0000-0000-00004E210000}"/>
    <cellStyle name="Style 1179 2 3 4" xfId="9580" xr:uid="{00000000-0005-0000-0000-00004F210000}"/>
    <cellStyle name="Style 1179 2 4" xfId="2425" xr:uid="{00000000-0005-0000-0000-000050210000}"/>
    <cellStyle name="Style 1179 2 4 2" xfId="5587" xr:uid="{00000000-0005-0000-0000-000051210000}"/>
    <cellStyle name="Style 1179 2 4 2 2" xfId="10768" xr:uid="{00000000-0005-0000-0000-000052210000}"/>
    <cellStyle name="Style 1179 2 4 3" xfId="7966" xr:uid="{00000000-0005-0000-0000-000053210000}"/>
    <cellStyle name="Style 1179 2 5" xfId="3589" xr:uid="{00000000-0005-0000-0000-000054210000}"/>
    <cellStyle name="Style 1179 2 5 2" xfId="6255" xr:uid="{00000000-0005-0000-0000-000055210000}"/>
    <cellStyle name="Style 1179 2 5 2 2" xfId="14024" xr:uid="{00000000-0005-0000-0000-000056210000}"/>
    <cellStyle name="Style 1179 2 5 3" xfId="10595" xr:uid="{00000000-0005-0000-0000-000057210000}"/>
    <cellStyle name="Style 1179 2 6" xfId="4848" xr:uid="{00000000-0005-0000-0000-000058210000}"/>
    <cellStyle name="Style 1179 2 6 2" xfId="9177" xr:uid="{00000000-0005-0000-0000-000059210000}"/>
    <cellStyle name="Style 1179 2 7" xfId="8810" xr:uid="{00000000-0005-0000-0000-00005A210000}"/>
    <cellStyle name="Style 1179 3" xfId="1366" xr:uid="{00000000-0005-0000-0000-00005B210000}"/>
    <cellStyle name="Style 1179 3 2" xfId="2657" xr:uid="{00000000-0005-0000-0000-00005C210000}"/>
    <cellStyle name="Style 1179 3 2 2" xfId="5798" xr:uid="{00000000-0005-0000-0000-00005D210000}"/>
    <cellStyle name="Style 1179 3 2 2 2" xfId="13645" xr:uid="{00000000-0005-0000-0000-00005E210000}"/>
    <cellStyle name="Style 1179 3 2 3" xfId="8626" xr:uid="{00000000-0005-0000-0000-00005F210000}"/>
    <cellStyle name="Style 1179 3 3" xfId="3794" xr:uid="{00000000-0005-0000-0000-000060210000}"/>
    <cellStyle name="Style 1179 3 3 2" xfId="6381" xr:uid="{00000000-0005-0000-0000-000061210000}"/>
    <cellStyle name="Style 1179 3 3 2 2" xfId="14148" xr:uid="{00000000-0005-0000-0000-000062210000}"/>
    <cellStyle name="Style 1179 3 3 3" xfId="8689" xr:uid="{00000000-0005-0000-0000-000063210000}"/>
    <cellStyle name="Style 1179 3 4" xfId="1830" xr:uid="{00000000-0005-0000-0000-000064210000}"/>
    <cellStyle name="Style 1179 3 4 2" xfId="9281" xr:uid="{00000000-0005-0000-0000-000065210000}"/>
    <cellStyle name="Style 1179 3 5" xfId="12821" xr:uid="{00000000-0005-0000-0000-000066210000}"/>
    <cellStyle name="Style 1179 4" xfId="3121" xr:uid="{00000000-0005-0000-0000-000067210000}"/>
    <cellStyle name="Style 1179 4 2" xfId="4158" xr:uid="{00000000-0005-0000-0000-000068210000}"/>
    <cellStyle name="Style 1179 4 2 2" xfId="6564" xr:uid="{00000000-0005-0000-0000-000069210000}"/>
    <cellStyle name="Style 1179 4 2 2 2" xfId="14310" xr:uid="{00000000-0005-0000-0000-00006A210000}"/>
    <cellStyle name="Style 1179 4 2 3" xfId="8883" xr:uid="{00000000-0005-0000-0000-00006B210000}"/>
    <cellStyle name="Style 1179 4 3" xfId="4823" xr:uid="{00000000-0005-0000-0000-00006C210000}"/>
    <cellStyle name="Style 1179 4 3 2" xfId="10240" xr:uid="{00000000-0005-0000-0000-00006D210000}"/>
    <cellStyle name="Style 1179 4 4" xfId="13227" xr:uid="{00000000-0005-0000-0000-00006E210000}"/>
    <cellStyle name="Style 1179 5" xfId="1946" xr:uid="{00000000-0005-0000-0000-00006F210000}"/>
    <cellStyle name="Style 1179 5 2" xfId="5277" xr:uid="{00000000-0005-0000-0000-000070210000}"/>
    <cellStyle name="Style 1179 5 2 2" xfId="12956" xr:uid="{00000000-0005-0000-0000-000071210000}"/>
    <cellStyle name="Style 1179 5 3" xfId="7087" xr:uid="{00000000-0005-0000-0000-000072210000}"/>
    <cellStyle name="Style 1179 6" xfId="2396" xr:uid="{00000000-0005-0000-0000-000073210000}"/>
    <cellStyle name="Style 1179 6 2" xfId="5563" xr:uid="{00000000-0005-0000-0000-000074210000}"/>
    <cellStyle name="Style 1179 6 2 2" xfId="11505" xr:uid="{00000000-0005-0000-0000-000075210000}"/>
    <cellStyle name="Style 1179 6 3" xfId="10841" xr:uid="{00000000-0005-0000-0000-000076210000}"/>
    <cellStyle name="Style 1179 7" xfId="3532" xr:uid="{00000000-0005-0000-0000-000077210000}"/>
    <cellStyle name="Style 1179 7 2" xfId="7975" xr:uid="{00000000-0005-0000-0000-000078210000}"/>
    <cellStyle name="Style 1179 8" xfId="13191" xr:uid="{00000000-0005-0000-0000-000079210000}"/>
    <cellStyle name="Style 1180" xfId="285" xr:uid="{00000000-0005-0000-0000-00007A210000}"/>
    <cellStyle name="Style 1180 2" xfId="1133" xr:uid="{00000000-0005-0000-0000-00007B210000}"/>
    <cellStyle name="Style 1180 2 2" xfId="1435" xr:uid="{00000000-0005-0000-0000-00007C210000}"/>
    <cellStyle name="Style 1180 2 2 2" xfId="2726" xr:uid="{00000000-0005-0000-0000-00007D210000}"/>
    <cellStyle name="Style 1180 2 2 2 2" xfId="5867" xr:uid="{00000000-0005-0000-0000-00007E210000}"/>
    <cellStyle name="Style 1180 2 2 2 2 2" xfId="13700" xr:uid="{00000000-0005-0000-0000-00007F210000}"/>
    <cellStyle name="Style 1180 2 2 2 3" xfId="8932" xr:uid="{00000000-0005-0000-0000-000080210000}"/>
    <cellStyle name="Style 1180 2 2 3" xfId="3849" xr:uid="{00000000-0005-0000-0000-000081210000}"/>
    <cellStyle name="Style 1180 2 2 3 2" xfId="6406" xr:uid="{00000000-0005-0000-0000-000082210000}"/>
    <cellStyle name="Style 1180 2 2 3 2 2" xfId="14173" xr:uid="{00000000-0005-0000-0000-000083210000}"/>
    <cellStyle name="Style 1180 2 2 3 3" xfId="9154" xr:uid="{00000000-0005-0000-0000-000084210000}"/>
    <cellStyle name="Style 1180 2 2 4" xfId="4690" xr:uid="{00000000-0005-0000-0000-000085210000}"/>
    <cellStyle name="Style 1180 2 2 4 2" xfId="9748" xr:uid="{00000000-0005-0000-0000-000086210000}"/>
    <cellStyle name="Style 1180 2 2 5" xfId="9074" xr:uid="{00000000-0005-0000-0000-000087210000}"/>
    <cellStyle name="Style 1180 2 3" xfId="3316" xr:uid="{00000000-0005-0000-0000-000088210000}"/>
    <cellStyle name="Style 1180 2 3 2" xfId="4345" xr:uid="{00000000-0005-0000-0000-000089210000}"/>
    <cellStyle name="Style 1180 2 3 2 2" xfId="6739" xr:uid="{00000000-0005-0000-0000-00008A210000}"/>
    <cellStyle name="Style 1180 2 3 2 2 2" xfId="14468" xr:uid="{00000000-0005-0000-0000-00008B210000}"/>
    <cellStyle name="Style 1180 2 3 2 3" xfId="8980" xr:uid="{00000000-0005-0000-0000-00008C210000}"/>
    <cellStyle name="Style 1180 2 3 3" xfId="4329" xr:uid="{00000000-0005-0000-0000-00008D210000}"/>
    <cellStyle name="Style 1180 2 3 3 2" xfId="7961" xr:uid="{00000000-0005-0000-0000-00008E210000}"/>
    <cellStyle name="Style 1180 2 3 4" xfId="7309" xr:uid="{00000000-0005-0000-0000-00008F210000}"/>
    <cellStyle name="Style 1180 2 4" xfId="2426" xr:uid="{00000000-0005-0000-0000-000090210000}"/>
    <cellStyle name="Style 1180 2 4 2" xfId="5588" xr:uid="{00000000-0005-0000-0000-000091210000}"/>
    <cellStyle name="Style 1180 2 4 2 2" xfId="11397" xr:uid="{00000000-0005-0000-0000-000092210000}"/>
    <cellStyle name="Style 1180 2 4 3" xfId="10519" xr:uid="{00000000-0005-0000-0000-000093210000}"/>
    <cellStyle name="Style 1180 2 5" xfId="3590" xr:uid="{00000000-0005-0000-0000-000094210000}"/>
    <cellStyle name="Style 1180 2 5 2" xfId="6256" xr:uid="{00000000-0005-0000-0000-000095210000}"/>
    <cellStyle name="Style 1180 2 5 2 2" xfId="14025" xr:uid="{00000000-0005-0000-0000-000096210000}"/>
    <cellStyle name="Style 1180 2 5 3" xfId="8498" xr:uid="{00000000-0005-0000-0000-000097210000}"/>
    <cellStyle name="Style 1180 2 6" xfId="4922" xr:uid="{00000000-0005-0000-0000-000098210000}"/>
    <cellStyle name="Style 1180 2 6 2" xfId="8646" xr:uid="{00000000-0005-0000-0000-000099210000}"/>
    <cellStyle name="Style 1180 2 7" xfId="8841" xr:uid="{00000000-0005-0000-0000-00009A210000}"/>
    <cellStyle name="Style 1180 3" xfId="1365" xr:uid="{00000000-0005-0000-0000-00009B210000}"/>
    <cellStyle name="Style 1180 3 2" xfId="2656" xr:uid="{00000000-0005-0000-0000-00009C210000}"/>
    <cellStyle name="Style 1180 3 2 2" xfId="5797" xr:uid="{00000000-0005-0000-0000-00009D210000}"/>
    <cellStyle name="Style 1180 3 2 2 2" xfId="13644" xr:uid="{00000000-0005-0000-0000-00009E210000}"/>
    <cellStyle name="Style 1180 3 2 3" xfId="11567" xr:uid="{00000000-0005-0000-0000-00009F210000}"/>
    <cellStyle name="Style 1180 3 3" xfId="3793" xr:uid="{00000000-0005-0000-0000-0000A0210000}"/>
    <cellStyle name="Style 1180 3 3 2" xfId="6380" xr:uid="{00000000-0005-0000-0000-0000A1210000}"/>
    <cellStyle name="Style 1180 3 3 2 2" xfId="14147" xr:uid="{00000000-0005-0000-0000-0000A2210000}"/>
    <cellStyle name="Style 1180 3 3 3" xfId="11258" xr:uid="{00000000-0005-0000-0000-0000A3210000}"/>
    <cellStyle name="Style 1180 3 4" xfId="2234" xr:uid="{00000000-0005-0000-0000-0000A4210000}"/>
    <cellStyle name="Style 1180 3 4 2" xfId="8616" xr:uid="{00000000-0005-0000-0000-0000A5210000}"/>
    <cellStyle name="Style 1180 3 5" xfId="7770" xr:uid="{00000000-0005-0000-0000-0000A6210000}"/>
    <cellStyle name="Style 1180 4" xfId="3122" xr:uid="{00000000-0005-0000-0000-0000A7210000}"/>
    <cellStyle name="Style 1180 4 2" xfId="4159" xr:uid="{00000000-0005-0000-0000-0000A8210000}"/>
    <cellStyle name="Style 1180 4 2 2" xfId="6565" xr:uid="{00000000-0005-0000-0000-0000A9210000}"/>
    <cellStyle name="Style 1180 4 2 2 2" xfId="14311" xr:uid="{00000000-0005-0000-0000-0000AA210000}"/>
    <cellStyle name="Style 1180 4 2 3" xfId="9532" xr:uid="{00000000-0005-0000-0000-0000AB210000}"/>
    <cellStyle name="Style 1180 4 3" xfId="2024" xr:uid="{00000000-0005-0000-0000-0000AC210000}"/>
    <cellStyle name="Style 1180 4 3 2" xfId="8588" xr:uid="{00000000-0005-0000-0000-0000AD210000}"/>
    <cellStyle name="Style 1180 4 4" xfId="8502" xr:uid="{00000000-0005-0000-0000-0000AE210000}"/>
    <cellStyle name="Style 1180 5" xfId="1947" xr:uid="{00000000-0005-0000-0000-0000AF210000}"/>
    <cellStyle name="Style 1180 5 2" xfId="5278" xr:uid="{00000000-0005-0000-0000-0000B0210000}"/>
    <cellStyle name="Style 1180 5 2 2" xfId="9582" xr:uid="{00000000-0005-0000-0000-0000B1210000}"/>
    <cellStyle name="Style 1180 5 3" xfId="8625" xr:uid="{00000000-0005-0000-0000-0000B2210000}"/>
    <cellStyle name="Style 1180 6" xfId="2395" xr:uid="{00000000-0005-0000-0000-0000B3210000}"/>
    <cellStyle name="Style 1180 6 2" xfId="5562" xr:uid="{00000000-0005-0000-0000-0000B4210000}"/>
    <cellStyle name="Style 1180 6 2 2" xfId="8487" xr:uid="{00000000-0005-0000-0000-0000B5210000}"/>
    <cellStyle name="Style 1180 6 3" xfId="12827" xr:uid="{00000000-0005-0000-0000-0000B6210000}"/>
    <cellStyle name="Style 1180 7" xfId="4812" xr:uid="{00000000-0005-0000-0000-0000B7210000}"/>
    <cellStyle name="Style 1180 7 2" xfId="13010" xr:uid="{00000000-0005-0000-0000-0000B8210000}"/>
    <cellStyle name="Style 1180 8" xfId="7730" xr:uid="{00000000-0005-0000-0000-0000B9210000}"/>
    <cellStyle name="Style 1181" xfId="286" xr:uid="{00000000-0005-0000-0000-0000BA210000}"/>
    <cellStyle name="Style 1181 2" xfId="1134" xr:uid="{00000000-0005-0000-0000-0000BB210000}"/>
    <cellStyle name="Style 1181 2 2" xfId="1434" xr:uid="{00000000-0005-0000-0000-0000BC210000}"/>
    <cellStyle name="Style 1181 2 2 2" xfId="2725" xr:uid="{00000000-0005-0000-0000-0000BD210000}"/>
    <cellStyle name="Style 1181 2 2 2 2" xfId="5866" xr:uid="{00000000-0005-0000-0000-0000BE210000}"/>
    <cellStyle name="Style 1181 2 2 2 2 2" xfId="13699" xr:uid="{00000000-0005-0000-0000-0000BF210000}"/>
    <cellStyle name="Style 1181 2 2 2 3" xfId="12227" xr:uid="{00000000-0005-0000-0000-0000C0210000}"/>
    <cellStyle name="Style 1181 2 2 3" xfId="3848" xr:uid="{00000000-0005-0000-0000-0000C1210000}"/>
    <cellStyle name="Style 1181 2 2 3 2" xfId="6405" xr:uid="{00000000-0005-0000-0000-0000C2210000}"/>
    <cellStyle name="Style 1181 2 2 3 2 2" xfId="14172" xr:uid="{00000000-0005-0000-0000-0000C3210000}"/>
    <cellStyle name="Style 1181 2 2 3 3" xfId="8478" xr:uid="{00000000-0005-0000-0000-0000C4210000}"/>
    <cellStyle name="Style 1181 2 2 4" xfId="4708" xr:uid="{00000000-0005-0000-0000-0000C5210000}"/>
    <cellStyle name="Style 1181 2 2 4 2" xfId="12630" xr:uid="{00000000-0005-0000-0000-0000C6210000}"/>
    <cellStyle name="Style 1181 2 2 5" xfId="13055" xr:uid="{00000000-0005-0000-0000-0000C7210000}"/>
    <cellStyle name="Style 1181 2 3" xfId="3317" xr:uid="{00000000-0005-0000-0000-0000C8210000}"/>
    <cellStyle name="Style 1181 2 3 2" xfId="4346" xr:uid="{00000000-0005-0000-0000-0000C9210000}"/>
    <cellStyle name="Style 1181 2 3 2 2" xfId="6740" xr:uid="{00000000-0005-0000-0000-0000CA210000}"/>
    <cellStyle name="Style 1181 2 3 2 2 2" xfId="14469" xr:uid="{00000000-0005-0000-0000-0000CB210000}"/>
    <cellStyle name="Style 1181 2 3 2 3" xfId="7857" xr:uid="{00000000-0005-0000-0000-0000CC210000}"/>
    <cellStyle name="Style 1181 2 3 3" xfId="3558" xr:uid="{00000000-0005-0000-0000-0000CD210000}"/>
    <cellStyle name="Style 1181 2 3 3 2" xfId="9928" xr:uid="{00000000-0005-0000-0000-0000CE210000}"/>
    <cellStyle name="Style 1181 2 3 4" xfId="13123" xr:uid="{00000000-0005-0000-0000-0000CF210000}"/>
    <cellStyle name="Style 1181 2 4" xfId="2427" xr:uid="{00000000-0005-0000-0000-0000D0210000}"/>
    <cellStyle name="Style 1181 2 4 2" xfId="5589" xr:uid="{00000000-0005-0000-0000-0000D1210000}"/>
    <cellStyle name="Style 1181 2 4 2 2" xfId="7424" xr:uid="{00000000-0005-0000-0000-0000D2210000}"/>
    <cellStyle name="Style 1181 2 4 3" xfId="21" xr:uid="{00000000-0005-0000-0000-0000D3210000}"/>
    <cellStyle name="Style 1181 2 5" xfId="3591" xr:uid="{00000000-0005-0000-0000-0000D4210000}"/>
    <cellStyle name="Style 1181 2 5 2" xfId="6257" xr:uid="{00000000-0005-0000-0000-0000D5210000}"/>
    <cellStyle name="Style 1181 2 5 2 2" xfId="14026" xr:uid="{00000000-0005-0000-0000-0000D6210000}"/>
    <cellStyle name="Style 1181 2 5 3" xfId="9747" xr:uid="{00000000-0005-0000-0000-0000D7210000}"/>
    <cellStyle name="Style 1181 2 6" xfId="4640" xr:uid="{00000000-0005-0000-0000-0000D8210000}"/>
    <cellStyle name="Style 1181 2 6 2" xfId="11174" xr:uid="{00000000-0005-0000-0000-0000D9210000}"/>
    <cellStyle name="Style 1181 2 7" xfId="9950" xr:uid="{00000000-0005-0000-0000-0000DA210000}"/>
    <cellStyle name="Style 1181 3" xfId="1364" xr:uid="{00000000-0005-0000-0000-0000DB210000}"/>
    <cellStyle name="Style 1181 3 2" xfId="2655" xr:uid="{00000000-0005-0000-0000-0000DC210000}"/>
    <cellStyle name="Style 1181 3 2 2" xfId="5796" xr:uid="{00000000-0005-0000-0000-0000DD210000}"/>
    <cellStyle name="Style 1181 3 2 2 2" xfId="13643" xr:uid="{00000000-0005-0000-0000-0000DE210000}"/>
    <cellStyle name="Style 1181 3 2 3" xfId="9356" xr:uid="{00000000-0005-0000-0000-0000DF210000}"/>
    <cellStyle name="Style 1181 3 3" xfId="3792" xr:uid="{00000000-0005-0000-0000-0000E0210000}"/>
    <cellStyle name="Style 1181 3 3 2" xfId="6379" xr:uid="{00000000-0005-0000-0000-0000E1210000}"/>
    <cellStyle name="Style 1181 3 3 2 2" xfId="14146" xr:uid="{00000000-0005-0000-0000-0000E2210000}"/>
    <cellStyle name="Style 1181 3 3 3" xfId="7241" xr:uid="{00000000-0005-0000-0000-0000E3210000}"/>
    <cellStyle name="Style 1181 3 4" xfId="1831" xr:uid="{00000000-0005-0000-0000-0000E4210000}"/>
    <cellStyle name="Style 1181 3 4 2" xfId="11773" xr:uid="{00000000-0005-0000-0000-0000E5210000}"/>
    <cellStyle name="Style 1181 3 5" xfId="13169" xr:uid="{00000000-0005-0000-0000-0000E6210000}"/>
    <cellStyle name="Style 1181 4" xfId="3123" xr:uid="{00000000-0005-0000-0000-0000E7210000}"/>
    <cellStyle name="Style 1181 4 2" xfId="4160" xr:uid="{00000000-0005-0000-0000-0000E8210000}"/>
    <cellStyle name="Style 1181 4 2 2" xfId="6566" xr:uid="{00000000-0005-0000-0000-0000E9210000}"/>
    <cellStyle name="Style 1181 4 2 2 2" xfId="14312" xr:uid="{00000000-0005-0000-0000-0000EA210000}"/>
    <cellStyle name="Style 1181 4 2 3" xfId="12991" xr:uid="{00000000-0005-0000-0000-0000EB210000}"/>
    <cellStyle name="Style 1181 4 3" xfId="4612" xr:uid="{00000000-0005-0000-0000-0000EC210000}"/>
    <cellStyle name="Style 1181 4 3 2" xfId="7943" xr:uid="{00000000-0005-0000-0000-0000ED210000}"/>
    <cellStyle name="Style 1181 4 4" xfId="7948" xr:uid="{00000000-0005-0000-0000-0000EE210000}"/>
    <cellStyle name="Style 1181 5" xfId="1948" xr:uid="{00000000-0005-0000-0000-0000EF210000}"/>
    <cellStyle name="Style 1181 5 2" xfId="5279" xr:uid="{00000000-0005-0000-0000-0000F0210000}"/>
    <cellStyle name="Style 1181 5 2 2" xfId="9141" xr:uid="{00000000-0005-0000-0000-0000F1210000}"/>
    <cellStyle name="Style 1181 5 3" xfId="7559" xr:uid="{00000000-0005-0000-0000-0000F2210000}"/>
    <cellStyle name="Style 1181 6" xfId="2394" xr:uid="{00000000-0005-0000-0000-0000F3210000}"/>
    <cellStyle name="Style 1181 6 2" xfId="5561" xr:uid="{00000000-0005-0000-0000-0000F4210000}"/>
    <cellStyle name="Style 1181 6 2 2" xfId="11276" xr:uid="{00000000-0005-0000-0000-0000F5210000}"/>
    <cellStyle name="Style 1181 6 3" xfId="10326" xr:uid="{00000000-0005-0000-0000-0000F6210000}"/>
    <cellStyle name="Style 1181 7" xfId="4627" xr:uid="{00000000-0005-0000-0000-0000F7210000}"/>
    <cellStyle name="Style 1181 7 2" xfId="7394" xr:uid="{00000000-0005-0000-0000-0000F8210000}"/>
    <cellStyle name="Style 1181 8" xfId="12882" xr:uid="{00000000-0005-0000-0000-0000F9210000}"/>
    <cellStyle name="Style 1182" xfId="287" xr:uid="{00000000-0005-0000-0000-0000FA210000}"/>
    <cellStyle name="Style 1182 2" xfId="1135" xr:uid="{00000000-0005-0000-0000-0000FB210000}"/>
    <cellStyle name="Style 1182 2 2" xfId="1257" xr:uid="{00000000-0005-0000-0000-0000FC210000}"/>
    <cellStyle name="Style 1182 2 2 2" xfId="2550" xr:uid="{00000000-0005-0000-0000-0000FD210000}"/>
    <cellStyle name="Style 1182 2 2 2 2" xfId="5693" xr:uid="{00000000-0005-0000-0000-0000FE210000}"/>
    <cellStyle name="Style 1182 2 2 2 2 2" xfId="7474" xr:uid="{00000000-0005-0000-0000-0000FF210000}"/>
    <cellStyle name="Style 1182 2 2 2 3" xfId="7252" xr:uid="{00000000-0005-0000-0000-000000220000}"/>
    <cellStyle name="Style 1182 2 2 3" xfId="3702" xr:uid="{00000000-0005-0000-0000-000001220000}"/>
    <cellStyle name="Style 1182 2 2 3 2" xfId="6343" xr:uid="{00000000-0005-0000-0000-000002220000}"/>
    <cellStyle name="Style 1182 2 2 3 2 2" xfId="14112" xr:uid="{00000000-0005-0000-0000-000003220000}"/>
    <cellStyle name="Style 1182 2 2 3 3" xfId="9034" xr:uid="{00000000-0005-0000-0000-000004220000}"/>
    <cellStyle name="Style 1182 2 2 4" xfId="3755" xr:uid="{00000000-0005-0000-0000-000005220000}"/>
    <cellStyle name="Style 1182 2 2 4 2" xfId="10139" xr:uid="{00000000-0005-0000-0000-000006220000}"/>
    <cellStyle name="Style 1182 2 2 5" xfId="8664" xr:uid="{00000000-0005-0000-0000-000007220000}"/>
    <cellStyle name="Style 1182 2 3" xfId="3318" xr:uid="{00000000-0005-0000-0000-000008220000}"/>
    <cellStyle name="Style 1182 2 3 2" xfId="4347" xr:uid="{00000000-0005-0000-0000-000009220000}"/>
    <cellStyle name="Style 1182 2 3 2 2" xfId="6741" xr:uid="{00000000-0005-0000-0000-00000A220000}"/>
    <cellStyle name="Style 1182 2 3 2 2 2" xfId="14470" xr:uid="{00000000-0005-0000-0000-00000B220000}"/>
    <cellStyle name="Style 1182 2 3 2 3" xfId="7175" xr:uid="{00000000-0005-0000-0000-00000C220000}"/>
    <cellStyle name="Style 1182 2 3 3" xfId="3559" xr:uid="{00000000-0005-0000-0000-00000D220000}"/>
    <cellStyle name="Style 1182 2 3 3 2" xfId="11441" xr:uid="{00000000-0005-0000-0000-00000E220000}"/>
    <cellStyle name="Style 1182 2 3 4" xfId="12040" xr:uid="{00000000-0005-0000-0000-00000F220000}"/>
    <cellStyle name="Style 1182 2 4" xfId="2428" xr:uid="{00000000-0005-0000-0000-000010220000}"/>
    <cellStyle name="Style 1182 2 4 2" xfId="5590" xr:uid="{00000000-0005-0000-0000-000011220000}"/>
    <cellStyle name="Style 1182 2 4 2 2" xfId="7889" xr:uid="{00000000-0005-0000-0000-000012220000}"/>
    <cellStyle name="Style 1182 2 4 3" xfId="10670" xr:uid="{00000000-0005-0000-0000-000013220000}"/>
    <cellStyle name="Style 1182 2 5" xfId="3592" xr:uid="{00000000-0005-0000-0000-000014220000}"/>
    <cellStyle name="Style 1182 2 5 2" xfId="6258" xr:uid="{00000000-0005-0000-0000-000015220000}"/>
    <cellStyle name="Style 1182 2 5 2 2" xfId="14027" xr:uid="{00000000-0005-0000-0000-000016220000}"/>
    <cellStyle name="Style 1182 2 5 3" xfId="7438" xr:uid="{00000000-0005-0000-0000-000017220000}"/>
    <cellStyle name="Style 1182 2 6" xfId="3891" xr:uid="{00000000-0005-0000-0000-000018220000}"/>
    <cellStyle name="Style 1182 2 6 2" xfId="12134" xr:uid="{00000000-0005-0000-0000-000019220000}"/>
    <cellStyle name="Style 1182 2 7" xfId="13308" xr:uid="{00000000-0005-0000-0000-00001A220000}"/>
    <cellStyle name="Style 1182 3" xfId="1363" xr:uid="{00000000-0005-0000-0000-00001B220000}"/>
    <cellStyle name="Style 1182 3 2" xfId="2654" xr:uid="{00000000-0005-0000-0000-00001C220000}"/>
    <cellStyle name="Style 1182 3 2 2" xfId="5795" xr:uid="{00000000-0005-0000-0000-00001D220000}"/>
    <cellStyle name="Style 1182 3 2 2 2" xfId="13642" xr:uid="{00000000-0005-0000-0000-00001E220000}"/>
    <cellStyle name="Style 1182 3 2 3" xfId="13359" xr:uid="{00000000-0005-0000-0000-00001F220000}"/>
    <cellStyle name="Style 1182 3 3" xfId="3791" xr:uid="{00000000-0005-0000-0000-000020220000}"/>
    <cellStyle name="Style 1182 3 3 2" xfId="6378" xr:uid="{00000000-0005-0000-0000-000021220000}"/>
    <cellStyle name="Style 1182 3 3 2 2" xfId="14145" xr:uid="{00000000-0005-0000-0000-000022220000}"/>
    <cellStyle name="Style 1182 3 3 3" xfId="12700" xr:uid="{00000000-0005-0000-0000-000023220000}"/>
    <cellStyle name="Style 1182 3 4" xfId="3902" xr:uid="{00000000-0005-0000-0000-000024220000}"/>
    <cellStyle name="Style 1182 3 4 2" xfId="11466" xr:uid="{00000000-0005-0000-0000-000025220000}"/>
    <cellStyle name="Style 1182 3 5" xfId="9004" xr:uid="{00000000-0005-0000-0000-000026220000}"/>
    <cellStyle name="Style 1182 4" xfId="3124" xr:uid="{00000000-0005-0000-0000-000027220000}"/>
    <cellStyle name="Style 1182 4 2" xfId="4161" xr:uid="{00000000-0005-0000-0000-000028220000}"/>
    <cellStyle name="Style 1182 4 2 2" xfId="6567" xr:uid="{00000000-0005-0000-0000-000029220000}"/>
    <cellStyle name="Style 1182 4 2 2 2" xfId="14313" xr:uid="{00000000-0005-0000-0000-00002A220000}"/>
    <cellStyle name="Style 1182 4 2 3" xfId="8517" xr:uid="{00000000-0005-0000-0000-00002B220000}"/>
    <cellStyle name="Style 1182 4 3" xfId="4767" xr:uid="{00000000-0005-0000-0000-00002C220000}"/>
    <cellStyle name="Style 1182 4 3 2" xfId="9846" xr:uid="{00000000-0005-0000-0000-00002D220000}"/>
    <cellStyle name="Style 1182 4 4" xfId="8802" xr:uid="{00000000-0005-0000-0000-00002E220000}"/>
    <cellStyle name="Style 1182 5" xfId="1949" xr:uid="{00000000-0005-0000-0000-00002F220000}"/>
    <cellStyle name="Style 1182 5 2" xfId="5280" xr:uid="{00000000-0005-0000-0000-000030220000}"/>
    <cellStyle name="Style 1182 5 2 2" xfId="11848" xr:uid="{00000000-0005-0000-0000-000031220000}"/>
    <cellStyle name="Style 1182 5 3" xfId="9469" xr:uid="{00000000-0005-0000-0000-000032220000}"/>
    <cellStyle name="Style 1182 6" xfId="2393" xr:uid="{00000000-0005-0000-0000-000033220000}"/>
    <cellStyle name="Style 1182 6 2" xfId="5560" xr:uid="{00000000-0005-0000-0000-000034220000}"/>
    <cellStyle name="Style 1182 6 2 2" xfId="9008" xr:uid="{00000000-0005-0000-0000-000035220000}"/>
    <cellStyle name="Style 1182 6 3" xfId="12369" xr:uid="{00000000-0005-0000-0000-000036220000}"/>
    <cellStyle name="Style 1182 7" xfId="4862" xr:uid="{00000000-0005-0000-0000-000037220000}"/>
    <cellStyle name="Style 1182 7 2" xfId="12100" xr:uid="{00000000-0005-0000-0000-000038220000}"/>
    <cellStyle name="Style 1182 8" xfId="11189" xr:uid="{00000000-0005-0000-0000-000039220000}"/>
    <cellStyle name="Style 1183" xfId="288" xr:uid="{00000000-0005-0000-0000-00003A220000}"/>
    <cellStyle name="Style 1183 2" xfId="1136" xr:uid="{00000000-0005-0000-0000-00003B220000}"/>
    <cellStyle name="Style 1183 2 2" xfId="1256" xr:uid="{00000000-0005-0000-0000-00003C220000}"/>
    <cellStyle name="Style 1183 2 2 2" xfId="2549" xr:uid="{00000000-0005-0000-0000-00003D220000}"/>
    <cellStyle name="Style 1183 2 2 2 2" xfId="5692" xr:uid="{00000000-0005-0000-0000-00003E220000}"/>
    <cellStyle name="Style 1183 2 2 2 2 2" xfId="8692" xr:uid="{00000000-0005-0000-0000-00003F220000}"/>
    <cellStyle name="Style 1183 2 2 2 3" xfId="12670" xr:uid="{00000000-0005-0000-0000-000040220000}"/>
    <cellStyle name="Style 1183 2 2 3" xfId="3701" xr:uid="{00000000-0005-0000-0000-000041220000}"/>
    <cellStyle name="Style 1183 2 2 3 2" xfId="6342" xr:uid="{00000000-0005-0000-0000-000042220000}"/>
    <cellStyle name="Style 1183 2 2 3 2 2" xfId="14111" xr:uid="{00000000-0005-0000-0000-000043220000}"/>
    <cellStyle name="Style 1183 2 2 3 3" xfId="11617" xr:uid="{00000000-0005-0000-0000-000044220000}"/>
    <cellStyle name="Style 1183 2 2 4" xfId="4788" xr:uid="{00000000-0005-0000-0000-000045220000}"/>
    <cellStyle name="Style 1183 2 2 4 2" xfId="12932" xr:uid="{00000000-0005-0000-0000-000046220000}"/>
    <cellStyle name="Style 1183 2 2 5" xfId="9858" xr:uid="{00000000-0005-0000-0000-000047220000}"/>
    <cellStyle name="Style 1183 2 3" xfId="3319" xr:uid="{00000000-0005-0000-0000-000048220000}"/>
    <cellStyle name="Style 1183 2 3 2" xfId="4348" xr:uid="{00000000-0005-0000-0000-000049220000}"/>
    <cellStyle name="Style 1183 2 3 2 2" xfId="6742" xr:uid="{00000000-0005-0000-0000-00004A220000}"/>
    <cellStyle name="Style 1183 2 3 2 2 2" xfId="14471" xr:uid="{00000000-0005-0000-0000-00004B220000}"/>
    <cellStyle name="Style 1183 2 3 2 3" xfId="12988" xr:uid="{00000000-0005-0000-0000-00004C220000}"/>
    <cellStyle name="Style 1183 2 3 3" xfId="2264" xr:uid="{00000000-0005-0000-0000-00004D220000}"/>
    <cellStyle name="Style 1183 2 3 3 2" xfId="13257" xr:uid="{00000000-0005-0000-0000-00004E220000}"/>
    <cellStyle name="Style 1183 2 3 4" xfId="12686" xr:uid="{00000000-0005-0000-0000-00004F220000}"/>
    <cellStyle name="Style 1183 2 4" xfId="2429" xr:uid="{00000000-0005-0000-0000-000050220000}"/>
    <cellStyle name="Style 1183 2 4 2" xfId="5591" xr:uid="{00000000-0005-0000-0000-000051220000}"/>
    <cellStyle name="Style 1183 2 4 2 2" xfId="8278" xr:uid="{00000000-0005-0000-0000-000052220000}"/>
    <cellStyle name="Style 1183 2 4 3" xfId="11331" xr:uid="{00000000-0005-0000-0000-000053220000}"/>
    <cellStyle name="Style 1183 2 5" xfId="3593" xr:uid="{00000000-0005-0000-0000-000054220000}"/>
    <cellStyle name="Style 1183 2 5 2" xfId="6259" xr:uid="{00000000-0005-0000-0000-000055220000}"/>
    <cellStyle name="Style 1183 2 5 2 2" xfId="14028" xr:uid="{00000000-0005-0000-0000-000056220000}"/>
    <cellStyle name="Style 1183 2 5 3" xfId="8650" xr:uid="{00000000-0005-0000-0000-000057220000}"/>
    <cellStyle name="Style 1183 2 6" xfId="4847" xr:uid="{00000000-0005-0000-0000-000058220000}"/>
    <cellStyle name="Style 1183 2 6 2" xfId="11615" xr:uid="{00000000-0005-0000-0000-000059220000}"/>
    <cellStyle name="Style 1183 2 7" xfId="7129" xr:uid="{00000000-0005-0000-0000-00005A220000}"/>
    <cellStyle name="Style 1183 3" xfId="1362" xr:uid="{00000000-0005-0000-0000-00005B220000}"/>
    <cellStyle name="Style 1183 3 2" xfId="2653" xr:uid="{00000000-0005-0000-0000-00005C220000}"/>
    <cellStyle name="Style 1183 3 2 2" xfId="5794" xr:uid="{00000000-0005-0000-0000-00005D220000}"/>
    <cellStyle name="Style 1183 3 2 2 2" xfId="13641" xr:uid="{00000000-0005-0000-0000-00005E220000}"/>
    <cellStyle name="Style 1183 3 2 3" xfId="7296" xr:uid="{00000000-0005-0000-0000-00005F220000}"/>
    <cellStyle name="Style 1183 3 3" xfId="3790" xr:uid="{00000000-0005-0000-0000-000060220000}"/>
    <cellStyle name="Style 1183 3 3 2" xfId="6377" xr:uid="{00000000-0005-0000-0000-000061220000}"/>
    <cellStyle name="Style 1183 3 3 2 2" xfId="14144" xr:uid="{00000000-0005-0000-0000-000062220000}"/>
    <cellStyle name="Style 1183 3 3 3" xfId="11818" xr:uid="{00000000-0005-0000-0000-000063220000}"/>
    <cellStyle name="Style 1183 3 4" xfId="2187" xr:uid="{00000000-0005-0000-0000-000064220000}"/>
    <cellStyle name="Style 1183 3 4 2" xfId="13263" xr:uid="{00000000-0005-0000-0000-000065220000}"/>
    <cellStyle name="Style 1183 3 5" xfId="10375" xr:uid="{00000000-0005-0000-0000-000066220000}"/>
    <cellStyle name="Style 1183 4" xfId="3125" xr:uid="{00000000-0005-0000-0000-000067220000}"/>
    <cellStyle name="Style 1183 4 2" xfId="4162" xr:uid="{00000000-0005-0000-0000-000068220000}"/>
    <cellStyle name="Style 1183 4 2 2" xfId="6568" xr:uid="{00000000-0005-0000-0000-000069220000}"/>
    <cellStyle name="Style 1183 4 2 2 2" xfId="14314" xr:uid="{00000000-0005-0000-0000-00006A220000}"/>
    <cellStyle name="Style 1183 4 2 3" xfId="8314" xr:uid="{00000000-0005-0000-0000-00006B220000}"/>
    <cellStyle name="Style 1183 4 3" xfId="4567" xr:uid="{00000000-0005-0000-0000-00006C220000}"/>
    <cellStyle name="Style 1183 4 3 2" xfId="9334" xr:uid="{00000000-0005-0000-0000-00006D220000}"/>
    <cellStyle name="Style 1183 4 4" xfId="13118" xr:uid="{00000000-0005-0000-0000-00006E220000}"/>
    <cellStyle name="Style 1183 5" xfId="1950" xr:uid="{00000000-0005-0000-0000-00006F220000}"/>
    <cellStyle name="Style 1183 5 2" xfId="5281" xr:uid="{00000000-0005-0000-0000-000070220000}"/>
    <cellStyle name="Style 1183 5 2 2" xfId="12973" xr:uid="{00000000-0005-0000-0000-000071220000}"/>
    <cellStyle name="Style 1183 5 3" xfId="9843" xr:uid="{00000000-0005-0000-0000-000072220000}"/>
    <cellStyle name="Style 1183 6" xfId="2392" xr:uid="{00000000-0005-0000-0000-000073220000}"/>
    <cellStyle name="Style 1183 6 2" xfId="5559" xr:uid="{00000000-0005-0000-0000-000074220000}"/>
    <cellStyle name="Style 1183 6 2 2" xfId="8660" xr:uid="{00000000-0005-0000-0000-000075220000}"/>
    <cellStyle name="Style 1183 6 3" xfId="11992" xr:uid="{00000000-0005-0000-0000-000076220000}"/>
    <cellStyle name="Style 1183 7" xfId="4685" xr:uid="{00000000-0005-0000-0000-000077220000}"/>
    <cellStyle name="Style 1183 7 2" xfId="9603" xr:uid="{00000000-0005-0000-0000-000078220000}"/>
    <cellStyle name="Style 1183 8" xfId="11985" xr:uid="{00000000-0005-0000-0000-000079220000}"/>
    <cellStyle name="Style 1184" xfId="289" xr:uid="{00000000-0005-0000-0000-00007A220000}"/>
    <cellStyle name="Style 1184 2" xfId="1137" xr:uid="{00000000-0005-0000-0000-00007B220000}"/>
    <cellStyle name="Style 1184 2 2" xfId="1255" xr:uid="{00000000-0005-0000-0000-00007C220000}"/>
    <cellStyle name="Style 1184 2 2 2" xfId="2548" xr:uid="{00000000-0005-0000-0000-00007D220000}"/>
    <cellStyle name="Style 1184 2 2 2 2" xfId="5691" xr:uid="{00000000-0005-0000-0000-00007E220000}"/>
    <cellStyle name="Style 1184 2 2 2 2 2" xfId="7473" xr:uid="{00000000-0005-0000-0000-00007F220000}"/>
    <cellStyle name="Style 1184 2 2 2 3" xfId="11414" xr:uid="{00000000-0005-0000-0000-000080220000}"/>
    <cellStyle name="Style 1184 2 2 3" xfId="3700" xr:uid="{00000000-0005-0000-0000-000081220000}"/>
    <cellStyle name="Style 1184 2 2 3 2" xfId="6341" xr:uid="{00000000-0005-0000-0000-000082220000}"/>
    <cellStyle name="Style 1184 2 2 3 2 2" xfId="14110" xr:uid="{00000000-0005-0000-0000-000083220000}"/>
    <cellStyle name="Style 1184 2 2 3 3" xfId="10110" xr:uid="{00000000-0005-0000-0000-000084220000}"/>
    <cellStyle name="Style 1184 2 2 4" xfId="3917" xr:uid="{00000000-0005-0000-0000-000085220000}"/>
    <cellStyle name="Style 1184 2 2 4 2" xfId="10654" xr:uid="{00000000-0005-0000-0000-000086220000}"/>
    <cellStyle name="Style 1184 2 2 5" xfId="7684" xr:uid="{00000000-0005-0000-0000-000087220000}"/>
    <cellStyle name="Style 1184 2 3" xfId="3320" xr:uid="{00000000-0005-0000-0000-000088220000}"/>
    <cellStyle name="Style 1184 2 3 2" xfId="4349" xr:uid="{00000000-0005-0000-0000-000089220000}"/>
    <cellStyle name="Style 1184 2 3 2 2" xfId="6743" xr:uid="{00000000-0005-0000-0000-00008A220000}"/>
    <cellStyle name="Style 1184 2 3 2 2 2" xfId="14472" xr:uid="{00000000-0005-0000-0000-00008B220000}"/>
    <cellStyle name="Style 1184 2 3 2 3" xfId="7862" xr:uid="{00000000-0005-0000-0000-00008C220000}"/>
    <cellStyle name="Style 1184 2 3 3" xfId="2263" xr:uid="{00000000-0005-0000-0000-00008D220000}"/>
    <cellStyle name="Style 1184 2 3 3 2" xfId="10432" xr:uid="{00000000-0005-0000-0000-00008E220000}"/>
    <cellStyle name="Style 1184 2 3 4" xfId="8863" xr:uid="{00000000-0005-0000-0000-00008F220000}"/>
    <cellStyle name="Style 1184 2 4" xfId="2430" xr:uid="{00000000-0005-0000-0000-000090220000}"/>
    <cellStyle name="Style 1184 2 4 2" xfId="5592" xr:uid="{00000000-0005-0000-0000-000091220000}"/>
    <cellStyle name="Style 1184 2 4 2 2" xfId="9275" xr:uid="{00000000-0005-0000-0000-000092220000}"/>
    <cellStyle name="Style 1184 2 4 3" xfId="13246" xr:uid="{00000000-0005-0000-0000-000093220000}"/>
    <cellStyle name="Style 1184 2 5" xfId="3594" xr:uid="{00000000-0005-0000-0000-000094220000}"/>
    <cellStyle name="Style 1184 2 5 2" xfId="6260" xr:uid="{00000000-0005-0000-0000-000095220000}"/>
    <cellStyle name="Style 1184 2 5 2 2" xfId="14029" xr:uid="{00000000-0005-0000-0000-000096220000}"/>
    <cellStyle name="Style 1184 2 5 3" xfId="11266" xr:uid="{00000000-0005-0000-0000-000097220000}"/>
    <cellStyle name="Style 1184 2 6" xfId="4921" xr:uid="{00000000-0005-0000-0000-000098220000}"/>
    <cellStyle name="Style 1184 2 6 2" xfId="9775" xr:uid="{00000000-0005-0000-0000-000099220000}"/>
    <cellStyle name="Style 1184 2 7" xfId="7205" xr:uid="{00000000-0005-0000-0000-00009A220000}"/>
    <cellStyle name="Style 1184 3" xfId="1361" xr:uid="{00000000-0005-0000-0000-00009B220000}"/>
    <cellStyle name="Style 1184 3 2" xfId="2652" xr:uid="{00000000-0005-0000-0000-00009C220000}"/>
    <cellStyle name="Style 1184 3 2 2" xfId="5793" xr:uid="{00000000-0005-0000-0000-00009D220000}"/>
    <cellStyle name="Style 1184 3 2 2 2" xfId="13640" xr:uid="{00000000-0005-0000-0000-00009E220000}"/>
    <cellStyle name="Style 1184 3 2 3" xfId="10180" xr:uid="{00000000-0005-0000-0000-00009F220000}"/>
    <cellStyle name="Style 1184 3 3" xfId="3789" xr:uid="{00000000-0005-0000-0000-0000A0220000}"/>
    <cellStyle name="Style 1184 3 3 2" xfId="6376" xr:uid="{00000000-0005-0000-0000-0000A1220000}"/>
    <cellStyle name="Style 1184 3 3 2 2" xfId="14143" xr:uid="{00000000-0005-0000-0000-0000A2220000}"/>
    <cellStyle name="Style 1184 3 3 3" xfId="8931" xr:uid="{00000000-0005-0000-0000-0000A3220000}"/>
    <cellStyle name="Style 1184 3 4" xfId="2190" xr:uid="{00000000-0005-0000-0000-0000A4220000}"/>
    <cellStyle name="Style 1184 3 4 2" xfId="9194" xr:uid="{00000000-0005-0000-0000-0000A5220000}"/>
    <cellStyle name="Style 1184 3 5" xfId="7132" xr:uid="{00000000-0005-0000-0000-0000A6220000}"/>
    <cellStyle name="Style 1184 4" xfId="3126" xr:uid="{00000000-0005-0000-0000-0000A7220000}"/>
    <cellStyle name="Style 1184 4 2" xfId="4163" xr:uid="{00000000-0005-0000-0000-0000A8220000}"/>
    <cellStyle name="Style 1184 4 2 2" xfId="6569" xr:uid="{00000000-0005-0000-0000-0000A9220000}"/>
    <cellStyle name="Style 1184 4 2 2 2" xfId="14315" xr:uid="{00000000-0005-0000-0000-0000AA220000}"/>
    <cellStyle name="Style 1184 4 2 3" xfId="12321" xr:uid="{00000000-0005-0000-0000-0000AB220000}"/>
    <cellStyle name="Style 1184 4 3" xfId="4585" xr:uid="{00000000-0005-0000-0000-0000AC220000}"/>
    <cellStyle name="Style 1184 4 3 2" xfId="9342" xr:uid="{00000000-0005-0000-0000-0000AD220000}"/>
    <cellStyle name="Style 1184 4 4" xfId="8529" xr:uid="{00000000-0005-0000-0000-0000AE220000}"/>
    <cellStyle name="Style 1184 5" xfId="1951" xr:uid="{00000000-0005-0000-0000-0000AF220000}"/>
    <cellStyle name="Style 1184 5 2" xfId="5282" xr:uid="{00000000-0005-0000-0000-0000B0220000}"/>
    <cellStyle name="Style 1184 5 2 2" xfId="9063" xr:uid="{00000000-0005-0000-0000-0000B1220000}"/>
    <cellStyle name="Style 1184 5 3" xfId="13277" xr:uid="{00000000-0005-0000-0000-0000B2220000}"/>
    <cellStyle name="Style 1184 6" xfId="2391" xr:uid="{00000000-0005-0000-0000-0000B3220000}"/>
    <cellStyle name="Style 1184 6 2" xfId="5558" xr:uid="{00000000-0005-0000-0000-0000B4220000}"/>
    <cellStyle name="Style 1184 6 2 2" xfId="8700" xr:uid="{00000000-0005-0000-0000-0000B5220000}"/>
    <cellStyle name="Style 1184 6 3" xfId="7701" xr:uid="{00000000-0005-0000-0000-0000B6220000}"/>
    <cellStyle name="Style 1184 7" xfId="2216" xr:uid="{00000000-0005-0000-0000-0000B7220000}"/>
    <cellStyle name="Style 1184 7 2" xfId="7346" xr:uid="{00000000-0005-0000-0000-0000B8220000}"/>
    <cellStyle name="Style 1184 8" xfId="10829" xr:uid="{00000000-0005-0000-0000-0000B9220000}"/>
    <cellStyle name="Style 1185" xfId="290" xr:uid="{00000000-0005-0000-0000-0000BA220000}"/>
    <cellStyle name="Style 1185 2" xfId="1138" xr:uid="{00000000-0005-0000-0000-0000BB220000}"/>
    <cellStyle name="Style 1185 2 2" xfId="1254" xr:uid="{00000000-0005-0000-0000-0000BC220000}"/>
    <cellStyle name="Style 1185 2 2 2" xfId="2547" xr:uid="{00000000-0005-0000-0000-0000BD220000}"/>
    <cellStyle name="Style 1185 2 2 2 2" xfId="5690" xr:uid="{00000000-0005-0000-0000-0000BE220000}"/>
    <cellStyle name="Style 1185 2 2 2 2 2" xfId="8442" xr:uid="{00000000-0005-0000-0000-0000BF220000}"/>
    <cellStyle name="Style 1185 2 2 2 3" xfId="13109" xr:uid="{00000000-0005-0000-0000-0000C0220000}"/>
    <cellStyle name="Style 1185 2 2 3" xfId="3699" xr:uid="{00000000-0005-0000-0000-0000C1220000}"/>
    <cellStyle name="Style 1185 2 2 3 2" xfId="6340" xr:uid="{00000000-0005-0000-0000-0000C2220000}"/>
    <cellStyle name="Style 1185 2 2 3 2 2" xfId="14109" xr:uid="{00000000-0005-0000-0000-0000C3220000}"/>
    <cellStyle name="Style 1185 2 2 3 3" xfId="11760" xr:uid="{00000000-0005-0000-0000-0000C4220000}"/>
    <cellStyle name="Style 1185 2 2 4" xfId="3895" xr:uid="{00000000-0005-0000-0000-0000C5220000}"/>
    <cellStyle name="Style 1185 2 2 4 2" xfId="12354" xr:uid="{00000000-0005-0000-0000-0000C6220000}"/>
    <cellStyle name="Style 1185 2 2 5" xfId="13304" xr:uid="{00000000-0005-0000-0000-0000C7220000}"/>
    <cellStyle name="Style 1185 2 3" xfId="3321" xr:uid="{00000000-0005-0000-0000-0000C8220000}"/>
    <cellStyle name="Style 1185 2 3 2" xfId="4350" xr:uid="{00000000-0005-0000-0000-0000C9220000}"/>
    <cellStyle name="Style 1185 2 3 2 2" xfId="6744" xr:uid="{00000000-0005-0000-0000-0000CA220000}"/>
    <cellStyle name="Style 1185 2 3 2 2 2" xfId="14473" xr:uid="{00000000-0005-0000-0000-0000CB220000}"/>
    <cellStyle name="Style 1185 2 3 2 3" xfId="11791" xr:uid="{00000000-0005-0000-0000-0000CC220000}"/>
    <cellStyle name="Style 1185 2 3 3" xfId="4787" xr:uid="{00000000-0005-0000-0000-0000CD220000}"/>
    <cellStyle name="Style 1185 2 3 3 2" xfId="9059" xr:uid="{00000000-0005-0000-0000-0000CE220000}"/>
    <cellStyle name="Style 1185 2 3 4" xfId="7409" xr:uid="{00000000-0005-0000-0000-0000CF220000}"/>
    <cellStyle name="Style 1185 2 4" xfId="2431" xr:uid="{00000000-0005-0000-0000-0000D0220000}"/>
    <cellStyle name="Style 1185 2 4 2" xfId="5593" xr:uid="{00000000-0005-0000-0000-0000D1220000}"/>
    <cellStyle name="Style 1185 2 4 2 2" xfId="11767" xr:uid="{00000000-0005-0000-0000-0000D2220000}"/>
    <cellStyle name="Style 1185 2 4 3" xfId="7705" xr:uid="{00000000-0005-0000-0000-0000D3220000}"/>
    <cellStyle name="Style 1185 2 5" xfId="3595" xr:uid="{00000000-0005-0000-0000-0000D4220000}"/>
    <cellStyle name="Style 1185 2 5 2" xfId="6261" xr:uid="{00000000-0005-0000-0000-0000D5220000}"/>
    <cellStyle name="Style 1185 2 5 2 2" xfId="14030" xr:uid="{00000000-0005-0000-0000-0000D6220000}"/>
    <cellStyle name="Style 1185 2 5 3" xfId="8819" xr:uid="{00000000-0005-0000-0000-0000D7220000}"/>
    <cellStyle name="Style 1185 2 6" xfId="4639" xr:uid="{00000000-0005-0000-0000-0000D8220000}"/>
    <cellStyle name="Style 1185 2 6 2" xfId="13013" xr:uid="{00000000-0005-0000-0000-0000D9220000}"/>
    <cellStyle name="Style 1185 2 7" xfId="7659" xr:uid="{00000000-0005-0000-0000-0000DA220000}"/>
    <cellStyle name="Style 1185 3" xfId="1360" xr:uid="{00000000-0005-0000-0000-0000DB220000}"/>
    <cellStyle name="Style 1185 3 2" xfId="2651" xr:uid="{00000000-0005-0000-0000-0000DC220000}"/>
    <cellStyle name="Style 1185 3 2 2" xfId="5792" xr:uid="{00000000-0005-0000-0000-0000DD220000}"/>
    <cellStyle name="Style 1185 3 2 2 2" xfId="13639" xr:uid="{00000000-0005-0000-0000-0000DE220000}"/>
    <cellStyle name="Style 1185 3 2 3" xfId="7518" xr:uid="{00000000-0005-0000-0000-0000DF220000}"/>
    <cellStyle name="Style 1185 3 3" xfId="3788" xr:uid="{00000000-0005-0000-0000-0000E0220000}"/>
    <cellStyle name="Style 1185 3 3 2" xfId="6375" xr:uid="{00000000-0005-0000-0000-0000E1220000}"/>
    <cellStyle name="Style 1185 3 3 2 2" xfId="14142" xr:uid="{00000000-0005-0000-0000-0000E2220000}"/>
    <cellStyle name="Style 1185 3 3 3" xfId="8751" xr:uid="{00000000-0005-0000-0000-0000E3220000}"/>
    <cellStyle name="Style 1185 3 4" xfId="4786" xr:uid="{00000000-0005-0000-0000-0000E4220000}"/>
    <cellStyle name="Style 1185 3 4 2" xfId="9485" xr:uid="{00000000-0005-0000-0000-0000E5220000}"/>
    <cellStyle name="Style 1185 3 5" xfId="13302" xr:uid="{00000000-0005-0000-0000-0000E6220000}"/>
    <cellStyle name="Style 1185 4" xfId="3127" xr:uid="{00000000-0005-0000-0000-0000E7220000}"/>
    <cellStyle name="Style 1185 4 2" xfId="4164" xr:uid="{00000000-0005-0000-0000-0000E8220000}"/>
    <cellStyle name="Style 1185 4 2 2" xfId="6570" xr:uid="{00000000-0005-0000-0000-0000E9220000}"/>
    <cellStyle name="Style 1185 4 2 2 2" xfId="14316" xr:uid="{00000000-0005-0000-0000-0000EA220000}"/>
    <cellStyle name="Style 1185 4 2 3" xfId="12976" xr:uid="{00000000-0005-0000-0000-0000EB220000}"/>
    <cellStyle name="Style 1185 4 3" xfId="4616" xr:uid="{00000000-0005-0000-0000-0000EC220000}"/>
    <cellStyle name="Style 1185 4 3 2" xfId="9826" xr:uid="{00000000-0005-0000-0000-0000ED220000}"/>
    <cellStyle name="Style 1185 4 4" xfId="12681" xr:uid="{00000000-0005-0000-0000-0000EE220000}"/>
    <cellStyle name="Style 1185 5" xfId="1952" xr:uid="{00000000-0005-0000-0000-0000EF220000}"/>
    <cellStyle name="Style 1185 5 2" xfId="5283" xr:uid="{00000000-0005-0000-0000-0000F0220000}"/>
    <cellStyle name="Style 1185 5 2 2" xfId="9337" xr:uid="{00000000-0005-0000-0000-0000F1220000}"/>
    <cellStyle name="Style 1185 5 3" xfId="7478" xr:uid="{00000000-0005-0000-0000-0000F2220000}"/>
    <cellStyle name="Style 1185 6" xfId="2390" xr:uid="{00000000-0005-0000-0000-0000F3220000}"/>
    <cellStyle name="Style 1185 6 2" xfId="5557" xr:uid="{00000000-0005-0000-0000-0000F4220000}"/>
    <cellStyle name="Style 1185 6 2 2" xfId="7967" xr:uid="{00000000-0005-0000-0000-0000F5220000}"/>
    <cellStyle name="Style 1185 6 3" xfId="13250" xr:uid="{00000000-0005-0000-0000-0000F6220000}"/>
    <cellStyle name="Style 1185 7" xfId="3533" xr:uid="{00000000-0005-0000-0000-0000F7220000}"/>
    <cellStyle name="Style 1185 7 2" xfId="12197" xr:uid="{00000000-0005-0000-0000-0000F8220000}"/>
    <cellStyle name="Style 1185 8" xfId="9831" xr:uid="{00000000-0005-0000-0000-0000F9220000}"/>
    <cellStyle name="Style 1214" xfId="291" xr:uid="{00000000-0005-0000-0000-0000FA220000}"/>
    <cellStyle name="Style 1321" xfId="292" xr:uid="{00000000-0005-0000-0000-0000FB220000}"/>
    <cellStyle name="Style 1323" xfId="293" xr:uid="{00000000-0005-0000-0000-0000FC220000}"/>
    <cellStyle name="Style 1323 2" xfId="1139" xr:uid="{00000000-0005-0000-0000-0000FD220000}"/>
    <cellStyle name="Style 1323 2 2" xfId="1253" xr:uid="{00000000-0005-0000-0000-0000FE220000}"/>
    <cellStyle name="Style 1323 2 2 2" xfId="2546" xr:uid="{00000000-0005-0000-0000-0000FF220000}"/>
    <cellStyle name="Style 1323 2 2 2 2" xfId="5689" xr:uid="{00000000-0005-0000-0000-000000230000}"/>
    <cellStyle name="Style 1323 2 2 2 2 2" xfId="11321" xr:uid="{00000000-0005-0000-0000-000001230000}"/>
    <cellStyle name="Style 1323 2 2 2 3" xfId="9350" xr:uid="{00000000-0005-0000-0000-000002230000}"/>
    <cellStyle name="Style 1323 2 2 3" xfId="3698" xr:uid="{00000000-0005-0000-0000-000003230000}"/>
    <cellStyle name="Style 1323 2 2 3 2" xfId="6339" xr:uid="{00000000-0005-0000-0000-000004230000}"/>
    <cellStyle name="Style 1323 2 2 3 2 2" xfId="14108" xr:uid="{00000000-0005-0000-0000-000005230000}"/>
    <cellStyle name="Style 1323 2 2 3 3" xfId="9120" xr:uid="{00000000-0005-0000-0000-000006230000}"/>
    <cellStyle name="Style 1323 2 2 4" xfId="4419" xr:uid="{00000000-0005-0000-0000-000007230000}"/>
    <cellStyle name="Style 1323 2 2 4 2" xfId="9261" xr:uid="{00000000-0005-0000-0000-000008230000}"/>
    <cellStyle name="Style 1323 2 2 5" xfId="9314" xr:uid="{00000000-0005-0000-0000-000009230000}"/>
    <cellStyle name="Style 1323 2 3" xfId="3322" xr:uid="{00000000-0005-0000-0000-00000A230000}"/>
    <cellStyle name="Style 1323 2 3 2" xfId="4351" xr:uid="{00000000-0005-0000-0000-00000B230000}"/>
    <cellStyle name="Style 1323 2 3 2 2" xfId="6745" xr:uid="{00000000-0005-0000-0000-00000C230000}"/>
    <cellStyle name="Style 1323 2 3 2 2 2" xfId="14474" xr:uid="{00000000-0005-0000-0000-00000D230000}"/>
    <cellStyle name="Style 1323 2 3 2 3" xfId="9411" xr:uid="{00000000-0005-0000-0000-00000E230000}"/>
    <cellStyle name="Style 1323 2 3 3" xfId="2189" xr:uid="{00000000-0005-0000-0000-00000F230000}"/>
    <cellStyle name="Style 1323 2 3 3 2" xfId="10229" xr:uid="{00000000-0005-0000-0000-000010230000}"/>
    <cellStyle name="Style 1323 2 3 4" xfId="8795" xr:uid="{00000000-0005-0000-0000-000011230000}"/>
    <cellStyle name="Style 1323 2 4" xfId="2432" xr:uid="{00000000-0005-0000-0000-000012230000}"/>
    <cellStyle name="Style 1323 2 4 2" xfId="5594" xr:uid="{00000000-0005-0000-0000-000013230000}"/>
    <cellStyle name="Style 1323 2 4 2 2" xfId="10117" xr:uid="{00000000-0005-0000-0000-000014230000}"/>
    <cellStyle name="Style 1323 2 4 3" xfId="12337" xr:uid="{00000000-0005-0000-0000-000015230000}"/>
    <cellStyle name="Style 1323 2 5" xfId="3596" xr:uid="{00000000-0005-0000-0000-000016230000}"/>
    <cellStyle name="Style 1323 2 5 2" xfId="6262" xr:uid="{00000000-0005-0000-0000-000017230000}"/>
    <cellStyle name="Style 1323 2 5 2 2" xfId="14031" xr:uid="{00000000-0005-0000-0000-000018230000}"/>
    <cellStyle name="Style 1323 2 5 3" xfId="11350" xr:uid="{00000000-0005-0000-0000-000019230000}"/>
    <cellStyle name="Style 1323 2 6" xfId="4486" xr:uid="{00000000-0005-0000-0000-00001A230000}"/>
    <cellStyle name="Style 1323 2 6 2" xfId="9455" xr:uid="{00000000-0005-0000-0000-00001B230000}"/>
    <cellStyle name="Style 1323 2 7" xfId="13165" xr:uid="{00000000-0005-0000-0000-00001C230000}"/>
    <cellStyle name="Style 1323 3" xfId="1359" xr:uid="{00000000-0005-0000-0000-00001D230000}"/>
    <cellStyle name="Style 1323 3 2" xfId="2650" xr:uid="{00000000-0005-0000-0000-00001E230000}"/>
    <cellStyle name="Style 1323 3 2 2" xfId="5791" xr:uid="{00000000-0005-0000-0000-00001F230000}"/>
    <cellStyle name="Style 1323 3 2 2 2" xfId="13638" xr:uid="{00000000-0005-0000-0000-000020230000}"/>
    <cellStyle name="Style 1323 3 2 3" xfId="7851" xr:uid="{00000000-0005-0000-0000-000021230000}"/>
    <cellStyle name="Style 1323 3 3" xfId="3787" xr:uid="{00000000-0005-0000-0000-000022230000}"/>
    <cellStyle name="Style 1323 3 3 2" xfId="6374" xr:uid="{00000000-0005-0000-0000-000023230000}"/>
    <cellStyle name="Style 1323 3 3 2 2" xfId="14141" xr:uid="{00000000-0005-0000-0000-000024230000}"/>
    <cellStyle name="Style 1323 3 3 3" xfId="12654" xr:uid="{00000000-0005-0000-0000-000025230000}"/>
    <cellStyle name="Style 1323 3 4" xfId="3818" xr:uid="{00000000-0005-0000-0000-000026230000}"/>
    <cellStyle name="Style 1323 3 4 2" xfId="10433" xr:uid="{00000000-0005-0000-0000-000027230000}"/>
    <cellStyle name="Style 1323 3 5" xfId="11725" xr:uid="{00000000-0005-0000-0000-000028230000}"/>
    <cellStyle name="Style 1323 4" xfId="3128" xr:uid="{00000000-0005-0000-0000-000029230000}"/>
    <cellStyle name="Style 1323 4 2" xfId="4165" xr:uid="{00000000-0005-0000-0000-00002A230000}"/>
    <cellStyle name="Style 1323 4 2 2" xfId="6571" xr:uid="{00000000-0005-0000-0000-00002B230000}"/>
    <cellStyle name="Style 1323 4 2 2 2" xfId="14317" xr:uid="{00000000-0005-0000-0000-00002C230000}"/>
    <cellStyle name="Style 1323 4 2 3" xfId="11937" xr:uid="{00000000-0005-0000-0000-00002D230000}"/>
    <cellStyle name="Style 1323 4 3" xfId="4668" xr:uid="{00000000-0005-0000-0000-00002E230000}"/>
    <cellStyle name="Style 1323 4 3 2" xfId="12208" xr:uid="{00000000-0005-0000-0000-00002F230000}"/>
    <cellStyle name="Style 1323 4 4" xfId="12220" xr:uid="{00000000-0005-0000-0000-000030230000}"/>
    <cellStyle name="Style 1323 5" xfId="1953" xr:uid="{00000000-0005-0000-0000-000031230000}"/>
    <cellStyle name="Style 1323 5 2" xfId="5284" xr:uid="{00000000-0005-0000-0000-000032230000}"/>
    <cellStyle name="Style 1323 5 2 2" xfId="9146" xr:uid="{00000000-0005-0000-0000-000033230000}"/>
    <cellStyle name="Style 1323 5 3" xfId="10376" xr:uid="{00000000-0005-0000-0000-000034230000}"/>
    <cellStyle name="Style 1323 6" xfId="2389" xr:uid="{00000000-0005-0000-0000-000035230000}"/>
    <cellStyle name="Style 1323 6 2" xfId="5556" xr:uid="{00000000-0005-0000-0000-000036230000}"/>
    <cellStyle name="Style 1323 6 2 2" xfId="12275" xr:uid="{00000000-0005-0000-0000-000037230000}"/>
    <cellStyle name="Style 1323 6 3" xfId="9103" xr:uid="{00000000-0005-0000-0000-000038230000}"/>
    <cellStyle name="Style 1323 7" xfId="4861" xr:uid="{00000000-0005-0000-0000-000039230000}"/>
    <cellStyle name="Style 1323 7 2" xfId="9442" xr:uid="{00000000-0005-0000-0000-00003A230000}"/>
    <cellStyle name="Style 1323 8" xfId="8923" xr:uid="{00000000-0005-0000-0000-00003B230000}"/>
    <cellStyle name="Style 1324" xfId="294" xr:uid="{00000000-0005-0000-0000-00003C230000}"/>
    <cellStyle name="Style 1324 2" xfId="1140" xr:uid="{00000000-0005-0000-0000-00003D230000}"/>
    <cellStyle name="Style 1324 2 2" xfId="1252" xr:uid="{00000000-0005-0000-0000-00003E230000}"/>
    <cellStyle name="Style 1324 2 2 2" xfId="2545" xr:uid="{00000000-0005-0000-0000-00003F230000}"/>
    <cellStyle name="Style 1324 2 2 2 2" xfId="5688" xr:uid="{00000000-0005-0000-0000-000040230000}"/>
    <cellStyle name="Style 1324 2 2 2 2 2" xfId="8764" xr:uid="{00000000-0005-0000-0000-000041230000}"/>
    <cellStyle name="Style 1324 2 2 2 3" xfId="10596" xr:uid="{00000000-0005-0000-0000-000042230000}"/>
    <cellStyle name="Style 1324 2 2 3" xfId="3697" xr:uid="{00000000-0005-0000-0000-000043230000}"/>
    <cellStyle name="Style 1324 2 2 3 2" xfId="6338" xr:uid="{00000000-0005-0000-0000-000044230000}"/>
    <cellStyle name="Style 1324 2 2 3 2 2" xfId="14107" xr:uid="{00000000-0005-0000-0000-000045230000}"/>
    <cellStyle name="Style 1324 2 2 3 3" xfId="8094" xr:uid="{00000000-0005-0000-0000-000046230000}"/>
    <cellStyle name="Style 1324 2 2 4" xfId="2239" xr:uid="{00000000-0005-0000-0000-000047230000}"/>
    <cellStyle name="Style 1324 2 2 4 2" xfId="9745" xr:uid="{00000000-0005-0000-0000-000048230000}"/>
    <cellStyle name="Style 1324 2 2 5" xfId="7324" xr:uid="{00000000-0005-0000-0000-000049230000}"/>
    <cellStyle name="Style 1324 2 3" xfId="3323" xr:uid="{00000000-0005-0000-0000-00004A230000}"/>
    <cellStyle name="Style 1324 2 3 2" xfId="4352" xr:uid="{00000000-0005-0000-0000-00004B230000}"/>
    <cellStyle name="Style 1324 2 3 2 2" xfId="6746" xr:uid="{00000000-0005-0000-0000-00004C230000}"/>
    <cellStyle name="Style 1324 2 3 2 2 2" xfId="14475" xr:uid="{00000000-0005-0000-0000-00004D230000}"/>
    <cellStyle name="Style 1324 2 3 2 3" xfId="12585" xr:uid="{00000000-0005-0000-0000-00004E230000}"/>
    <cellStyle name="Style 1324 2 3 3" xfId="1832" xr:uid="{00000000-0005-0000-0000-00004F230000}"/>
    <cellStyle name="Style 1324 2 3 3 2" xfId="10125" xr:uid="{00000000-0005-0000-0000-000050230000}"/>
    <cellStyle name="Style 1324 2 3 4" xfId="13036" xr:uid="{00000000-0005-0000-0000-000051230000}"/>
    <cellStyle name="Style 1324 2 4" xfId="2433" xr:uid="{00000000-0005-0000-0000-000052230000}"/>
    <cellStyle name="Style 1324 2 4 2" xfId="5595" xr:uid="{00000000-0005-0000-0000-000053230000}"/>
    <cellStyle name="Style 1324 2 4 2 2" xfId="12140" xr:uid="{00000000-0005-0000-0000-000054230000}"/>
    <cellStyle name="Style 1324 2 4 3" xfId="9820" xr:uid="{00000000-0005-0000-0000-000055230000}"/>
    <cellStyle name="Style 1324 2 5" xfId="3597" xr:uid="{00000000-0005-0000-0000-000056230000}"/>
    <cellStyle name="Style 1324 2 5 2" xfId="6263" xr:uid="{00000000-0005-0000-0000-000057230000}"/>
    <cellStyle name="Style 1324 2 5 2 2" xfId="14032" xr:uid="{00000000-0005-0000-0000-000058230000}"/>
    <cellStyle name="Style 1324 2 5 3" xfId="10735" xr:uid="{00000000-0005-0000-0000-000059230000}"/>
    <cellStyle name="Style 1324 2 6" xfId="4846" xr:uid="{00000000-0005-0000-0000-00005A230000}"/>
    <cellStyle name="Style 1324 2 6 2" xfId="11510" xr:uid="{00000000-0005-0000-0000-00005B230000}"/>
    <cellStyle name="Style 1324 2 7" xfId="7788" xr:uid="{00000000-0005-0000-0000-00005C230000}"/>
    <cellStyle name="Style 1324 3" xfId="1358" xr:uid="{00000000-0005-0000-0000-00005D230000}"/>
    <cellStyle name="Style 1324 3 2" xfId="2649" xr:uid="{00000000-0005-0000-0000-00005E230000}"/>
    <cellStyle name="Style 1324 3 2 2" xfId="5790" xr:uid="{00000000-0005-0000-0000-00005F230000}"/>
    <cellStyle name="Style 1324 3 2 2 2" xfId="13637" xr:uid="{00000000-0005-0000-0000-000060230000}"/>
    <cellStyle name="Style 1324 3 2 3" xfId="13047" xr:uid="{00000000-0005-0000-0000-000061230000}"/>
    <cellStyle name="Style 1324 3 3" xfId="3786" xr:uid="{00000000-0005-0000-0000-000062230000}"/>
    <cellStyle name="Style 1324 3 3 2" xfId="6373" xr:uid="{00000000-0005-0000-0000-000063230000}"/>
    <cellStyle name="Style 1324 3 3 2 2" xfId="14140" xr:uid="{00000000-0005-0000-0000-000064230000}"/>
    <cellStyle name="Style 1324 3 3 3" xfId="9024" xr:uid="{00000000-0005-0000-0000-000065230000}"/>
    <cellStyle name="Style 1324 3 4" xfId="2185" xr:uid="{00000000-0005-0000-0000-000066230000}"/>
    <cellStyle name="Style 1324 3 4 2" xfId="7342" xr:uid="{00000000-0005-0000-0000-000067230000}"/>
    <cellStyle name="Style 1324 3 5" xfId="7328" xr:uid="{00000000-0005-0000-0000-000068230000}"/>
    <cellStyle name="Style 1324 4" xfId="3129" xr:uid="{00000000-0005-0000-0000-000069230000}"/>
    <cellStyle name="Style 1324 4 2" xfId="4166" xr:uid="{00000000-0005-0000-0000-00006A230000}"/>
    <cellStyle name="Style 1324 4 2 2" xfId="6572" xr:uid="{00000000-0005-0000-0000-00006B230000}"/>
    <cellStyle name="Style 1324 4 2 2 2" xfId="14318" xr:uid="{00000000-0005-0000-0000-00006C230000}"/>
    <cellStyle name="Style 1324 4 2 3" xfId="8354" xr:uid="{00000000-0005-0000-0000-00006D230000}"/>
    <cellStyle name="Style 1324 4 3" xfId="4903" xr:uid="{00000000-0005-0000-0000-00006E230000}"/>
    <cellStyle name="Style 1324 4 3 2" xfId="7945" xr:uid="{00000000-0005-0000-0000-00006F230000}"/>
    <cellStyle name="Style 1324 4 4" xfId="9732" xr:uid="{00000000-0005-0000-0000-000070230000}"/>
    <cellStyle name="Style 1324 5" xfId="1954" xr:uid="{00000000-0005-0000-0000-000071230000}"/>
    <cellStyle name="Style 1324 5 2" xfId="5285" xr:uid="{00000000-0005-0000-0000-000072230000}"/>
    <cellStyle name="Style 1324 5 2 2" xfId="12725" xr:uid="{00000000-0005-0000-0000-000073230000}"/>
    <cellStyle name="Style 1324 5 3" xfId="8454" xr:uid="{00000000-0005-0000-0000-000074230000}"/>
    <cellStyle name="Style 1324 6" xfId="2388" xr:uid="{00000000-0005-0000-0000-000075230000}"/>
    <cellStyle name="Style 1324 6 2" xfId="5555" xr:uid="{00000000-0005-0000-0000-000076230000}"/>
    <cellStyle name="Style 1324 6 2 2" xfId="10299" xr:uid="{00000000-0005-0000-0000-000077230000}"/>
    <cellStyle name="Style 1324 6 3" xfId="8617" xr:uid="{00000000-0005-0000-0000-000078230000}"/>
    <cellStyle name="Style 1324 7" xfId="4684" xr:uid="{00000000-0005-0000-0000-000079230000}"/>
    <cellStyle name="Style 1324 7 2" xfId="10639" xr:uid="{00000000-0005-0000-0000-00007A230000}"/>
    <cellStyle name="Style 1324 8" xfId="7549" xr:uid="{00000000-0005-0000-0000-00007B230000}"/>
    <cellStyle name="Style 1325" xfId="295" xr:uid="{00000000-0005-0000-0000-00007C230000}"/>
    <cellStyle name="Style 1325 2" xfId="1141" xr:uid="{00000000-0005-0000-0000-00007D230000}"/>
    <cellStyle name="Style 1325 2 2" xfId="1251" xr:uid="{00000000-0005-0000-0000-00007E230000}"/>
    <cellStyle name="Style 1325 2 2 2" xfId="2544" xr:uid="{00000000-0005-0000-0000-00007F230000}"/>
    <cellStyle name="Style 1325 2 2 2 2" xfId="5687" xr:uid="{00000000-0005-0000-0000-000080230000}"/>
    <cellStyle name="Style 1325 2 2 2 2 2" xfId="11298" xr:uid="{00000000-0005-0000-0000-000081230000}"/>
    <cellStyle name="Style 1325 2 2 2 3" xfId="7149" xr:uid="{00000000-0005-0000-0000-000082230000}"/>
    <cellStyle name="Style 1325 2 2 3" xfId="3696" xr:uid="{00000000-0005-0000-0000-000083230000}"/>
    <cellStyle name="Style 1325 2 2 3 2" xfId="6337" xr:uid="{00000000-0005-0000-0000-000084230000}"/>
    <cellStyle name="Style 1325 2 2 3 2 2" xfId="14106" xr:uid="{00000000-0005-0000-0000-000085230000}"/>
    <cellStyle name="Style 1325 2 2 3 3" xfId="9268" xr:uid="{00000000-0005-0000-0000-000086230000}"/>
    <cellStyle name="Style 1325 2 2 4" xfId="4311" xr:uid="{00000000-0005-0000-0000-000087230000}"/>
    <cellStyle name="Style 1325 2 2 4 2" xfId="8300" xr:uid="{00000000-0005-0000-0000-000088230000}"/>
    <cellStyle name="Style 1325 2 2 5" xfId="8212" xr:uid="{00000000-0005-0000-0000-000089230000}"/>
    <cellStyle name="Style 1325 2 3" xfId="3324" xr:uid="{00000000-0005-0000-0000-00008A230000}"/>
    <cellStyle name="Style 1325 2 3 2" xfId="4353" xr:uid="{00000000-0005-0000-0000-00008B230000}"/>
    <cellStyle name="Style 1325 2 3 2 2" xfId="6747" xr:uid="{00000000-0005-0000-0000-00008C230000}"/>
    <cellStyle name="Style 1325 2 3 2 2 2" xfId="14476" xr:uid="{00000000-0005-0000-0000-00008D230000}"/>
    <cellStyle name="Style 1325 2 3 2 3" xfId="10253" xr:uid="{00000000-0005-0000-0000-00008E230000}"/>
    <cellStyle name="Style 1325 2 3 3" xfId="2017" xr:uid="{00000000-0005-0000-0000-00008F230000}"/>
    <cellStyle name="Style 1325 2 3 3 2" xfId="12659" xr:uid="{00000000-0005-0000-0000-000090230000}"/>
    <cellStyle name="Style 1325 2 3 4" xfId="10420" xr:uid="{00000000-0005-0000-0000-000091230000}"/>
    <cellStyle name="Style 1325 2 4" xfId="2434" xr:uid="{00000000-0005-0000-0000-000092230000}"/>
    <cellStyle name="Style 1325 2 4 2" xfId="5596" xr:uid="{00000000-0005-0000-0000-000093230000}"/>
    <cellStyle name="Style 1325 2 4 2 2" xfId="8508" xr:uid="{00000000-0005-0000-0000-000094230000}"/>
    <cellStyle name="Style 1325 2 4 3" xfId="11969" xr:uid="{00000000-0005-0000-0000-000095230000}"/>
    <cellStyle name="Style 1325 2 5" xfId="3598" xr:uid="{00000000-0005-0000-0000-000096230000}"/>
    <cellStyle name="Style 1325 2 5 2" xfId="6264" xr:uid="{00000000-0005-0000-0000-000097230000}"/>
    <cellStyle name="Style 1325 2 5 2 2" xfId="14033" xr:uid="{00000000-0005-0000-0000-000098230000}"/>
    <cellStyle name="Style 1325 2 5 3" xfId="7414" xr:uid="{00000000-0005-0000-0000-000099230000}"/>
    <cellStyle name="Style 1325 2 6" xfId="4920" xr:uid="{00000000-0005-0000-0000-00009A230000}"/>
    <cellStyle name="Style 1325 2 6 2" xfId="9456" xr:uid="{00000000-0005-0000-0000-00009B230000}"/>
    <cellStyle name="Style 1325 2 7" xfId="12816" xr:uid="{00000000-0005-0000-0000-00009C230000}"/>
    <cellStyle name="Style 1325 3" xfId="1357" xr:uid="{00000000-0005-0000-0000-00009D230000}"/>
    <cellStyle name="Style 1325 3 2" xfId="2648" xr:uid="{00000000-0005-0000-0000-00009E230000}"/>
    <cellStyle name="Style 1325 3 2 2" xfId="5789" xr:uid="{00000000-0005-0000-0000-00009F230000}"/>
    <cellStyle name="Style 1325 3 2 2 2" xfId="13636" xr:uid="{00000000-0005-0000-0000-0000A0230000}"/>
    <cellStyle name="Style 1325 3 2 3" xfId="7495" xr:uid="{00000000-0005-0000-0000-0000A1230000}"/>
    <cellStyle name="Style 1325 3 3" xfId="3785" xr:uid="{00000000-0005-0000-0000-0000A2230000}"/>
    <cellStyle name="Style 1325 3 3 2" xfId="6372" xr:uid="{00000000-0005-0000-0000-0000A3230000}"/>
    <cellStyle name="Style 1325 3 3 2 2" xfId="14139" xr:uid="{00000000-0005-0000-0000-0000A4230000}"/>
    <cellStyle name="Style 1325 3 3 3" xfId="11936" xr:uid="{00000000-0005-0000-0000-0000A5230000}"/>
    <cellStyle name="Style 1325 3 4" xfId="4067" xr:uid="{00000000-0005-0000-0000-0000A6230000}"/>
    <cellStyle name="Style 1325 3 4 2" xfId="7369" xr:uid="{00000000-0005-0000-0000-0000A7230000}"/>
    <cellStyle name="Style 1325 3 5" xfId="8233" xr:uid="{00000000-0005-0000-0000-0000A8230000}"/>
    <cellStyle name="Style 1325 4" xfId="3130" xr:uid="{00000000-0005-0000-0000-0000A9230000}"/>
    <cellStyle name="Style 1325 4 2" xfId="4167" xr:uid="{00000000-0005-0000-0000-0000AA230000}"/>
    <cellStyle name="Style 1325 4 2 2" xfId="6573" xr:uid="{00000000-0005-0000-0000-0000AB230000}"/>
    <cellStyle name="Style 1325 4 2 2 2" xfId="14319" xr:uid="{00000000-0005-0000-0000-0000AC230000}"/>
    <cellStyle name="Style 1325 4 2 3" xfId="11662" xr:uid="{00000000-0005-0000-0000-0000AD230000}"/>
    <cellStyle name="Style 1325 4 3" xfId="4599" xr:uid="{00000000-0005-0000-0000-0000AE230000}"/>
    <cellStyle name="Style 1325 4 3 2" xfId="9144" xr:uid="{00000000-0005-0000-0000-0000AF230000}"/>
    <cellStyle name="Style 1325 4 4" xfId="9173" xr:uid="{00000000-0005-0000-0000-0000B0230000}"/>
    <cellStyle name="Style 1325 5" xfId="1955" xr:uid="{00000000-0005-0000-0000-0000B1230000}"/>
    <cellStyle name="Style 1325 5 2" xfId="5286" xr:uid="{00000000-0005-0000-0000-0000B2230000}"/>
    <cellStyle name="Style 1325 5 2 2" xfId="10242" xr:uid="{00000000-0005-0000-0000-0000B3230000}"/>
    <cellStyle name="Style 1325 5 3" xfId="11837" xr:uid="{00000000-0005-0000-0000-0000B4230000}"/>
    <cellStyle name="Style 1325 6" xfId="2387" xr:uid="{00000000-0005-0000-0000-0000B5230000}"/>
    <cellStyle name="Style 1325 6 2" xfId="5554" xr:uid="{00000000-0005-0000-0000-0000B6230000}"/>
    <cellStyle name="Style 1325 6 2 2" xfId="7472" xr:uid="{00000000-0005-0000-0000-0000B7230000}"/>
    <cellStyle name="Style 1325 6 3" xfId="7073" xr:uid="{00000000-0005-0000-0000-0000B8230000}"/>
    <cellStyle name="Style 1325 7" xfId="2215" xr:uid="{00000000-0005-0000-0000-0000B9230000}"/>
    <cellStyle name="Style 1325 7 2" xfId="7497" xr:uid="{00000000-0005-0000-0000-0000BA230000}"/>
    <cellStyle name="Style 1325 8" xfId="8845" xr:uid="{00000000-0005-0000-0000-0000BB230000}"/>
    <cellStyle name="Style 1326" xfId="296" xr:uid="{00000000-0005-0000-0000-0000BC230000}"/>
    <cellStyle name="Style 1326 2" xfId="1142" xr:uid="{00000000-0005-0000-0000-0000BD230000}"/>
    <cellStyle name="Style 1326 2 2" xfId="1250" xr:uid="{00000000-0005-0000-0000-0000BE230000}"/>
    <cellStyle name="Style 1326 2 2 2" xfId="2543" xr:uid="{00000000-0005-0000-0000-0000BF230000}"/>
    <cellStyle name="Style 1326 2 2 2 2" xfId="5686" xr:uid="{00000000-0005-0000-0000-0000C0230000}"/>
    <cellStyle name="Style 1326 2 2 2 2 2" xfId="8691" xr:uid="{00000000-0005-0000-0000-0000C1230000}"/>
    <cellStyle name="Style 1326 2 2 2 3" xfId="13240" xr:uid="{00000000-0005-0000-0000-0000C2230000}"/>
    <cellStyle name="Style 1326 2 2 3" xfId="3695" xr:uid="{00000000-0005-0000-0000-0000C3230000}"/>
    <cellStyle name="Style 1326 2 2 3 2" xfId="6336" xr:uid="{00000000-0005-0000-0000-0000C4230000}"/>
    <cellStyle name="Style 1326 2 2 3 2 2" xfId="14105" xr:uid="{00000000-0005-0000-0000-0000C5230000}"/>
    <cellStyle name="Style 1326 2 2 3 3" xfId="8451" xr:uid="{00000000-0005-0000-0000-0000C6230000}"/>
    <cellStyle name="Style 1326 2 2 4" xfId="3771" xr:uid="{00000000-0005-0000-0000-0000C7230000}"/>
    <cellStyle name="Style 1326 2 2 4 2" xfId="7242" xr:uid="{00000000-0005-0000-0000-0000C8230000}"/>
    <cellStyle name="Style 1326 2 2 5" xfId="9722" xr:uid="{00000000-0005-0000-0000-0000C9230000}"/>
    <cellStyle name="Style 1326 2 3" xfId="3325" xr:uid="{00000000-0005-0000-0000-0000CA230000}"/>
    <cellStyle name="Style 1326 2 3 2" xfId="4354" xr:uid="{00000000-0005-0000-0000-0000CB230000}"/>
    <cellStyle name="Style 1326 2 3 2 2" xfId="6748" xr:uid="{00000000-0005-0000-0000-0000CC230000}"/>
    <cellStyle name="Style 1326 2 3 2 2 2" xfId="14477" xr:uid="{00000000-0005-0000-0000-0000CD230000}"/>
    <cellStyle name="Style 1326 2 3 2 3" xfId="9660" xr:uid="{00000000-0005-0000-0000-0000CE230000}"/>
    <cellStyle name="Style 1326 2 3 3" xfId="3721" xr:uid="{00000000-0005-0000-0000-0000CF230000}"/>
    <cellStyle name="Style 1326 2 3 3 2" xfId="12092" xr:uid="{00000000-0005-0000-0000-0000D0230000}"/>
    <cellStyle name="Style 1326 2 3 4" xfId="7530" xr:uid="{00000000-0005-0000-0000-0000D1230000}"/>
    <cellStyle name="Style 1326 2 4" xfId="2435" xr:uid="{00000000-0005-0000-0000-0000D2230000}"/>
    <cellStyle name="Style 1326 2 4 2" xfId="5597" xr:uid="{00000000-0005-0000-0000-0000D3230000}"/>
    <cellStyle name="Style 1326 2 4 2 2" xfId="9607" xr:uid="{00000000-0005-0000-0000-0000D4230000}"/>
    <cellStyle name="Style 1326 2 4 3" xfId="10027" xr:uid="{00000000-0005-0000-0000-0000D5230000}"/>
    <cellStyle name="Style 1326 2 5" xfId="3599" xr:uid="{00000000-0005-0000-0000-0000D6230000}"/>
    <cellStyle name="Style 1326 2 5 2" xfId="6265" xr:uid="{00000000-0005-0000-0000-0000D7230000}"/>
    <cellStyle name="Style 1326 2 5 2 2" xfId="14034" xr:uid="{00000000-0005-0000-0000-0000D8230000}"/>
    <cellStyle name="Style 1326 2 5 3" xfId="7881" xr:uid="{00000000-0005-0000-0000-0000D9230000}"/>
    <cellStyle name="Style 1326 2 6" xfId="4638" xr:uid="{00000000-0005-0000-0000-0000DA230000}"/>
    <cellStyle name="Style 1326 2 6 2" xfId="9737" xr:uid="{00000000-0005-0000-0000-0000DB230000}"/>
    <cellStyle name="Style 1326 2 7" xfId="9438" xr:uid="{00000000-0005-0000-0000-0000DC230000}"/>
    <cellStyle name="Style 1326 3" xfId="1356" xr:uid="{00000000-0005-0000-0000-0000DD230000}"/>
    <cellStyle name="Style 1326 3 2" xfId="2647" xr:uid="{00000000-0005-0000-0000-0000DE230000}"/>
    <cellStyle name="Style 1326 3 2 2" xfId="5788" xr:uid="{00000000-0005-0000-0000-0000DF230000}"/>
    <cellStyle name="Style 1326 3 2 2 2" xfId="13635" xr:uid="{00000000-0005-0000-0000-0000E0230000}"/>
    <cellStyle name="Style 1326 3 2 3" xfId="11793" xr:uid="{00000000-0005-0000-0000-0000E1230000}"/>
    <cellStyle name="Style 1326 3 3" xfId="3784" xr:uid="{00000000-0005-0000-0000-0000E2230000}"/>
    <cellStyle name="Style 1326 3 3 2" xfId="6371" xr:uid="{00000000-0005-0000-0000-0000E3230000}"/>
    <cellStyle name="Style 1326 3 3 2 2" xfId="14138" xr:uid="{00000000-0005-0000-0000-0000E4230000}"/>
    <cellStyle name="Style 1326 3 3 3" xfId="9011" xr:uid="{00000000-0005-0000-0000-0000E5230000}"/>
    <cellStyle name="Style 1326 3 4" xfId="4041" xr:uid="{00000000-0005-0000-0000-0000E6230000}"/>
    <cellStyle name="Style 1326 3 4 2" xfId="9679" xr:uid="{00000000-0005-0000-0000-0000E7230000}"/>
    <cellStyle name="Style 1326 3 5" xfId="9951" xr:uid="{00000000-0005-0000-0000-0000E8230000}"/>
    <cellStyle name="Style 1326 4" xfId="3131" xr:uid="{00000000-0005-0000-0000-0000E9230000}"/>
    <cellStyle name="Style 1326 4 2" xfId="4168" xr:uid="{00000000-0005-0000-0000-0000EA230000}"/>
    <cellStyle name="Style 1326 4 2 2" xfId="6574" xr:uid="{00000000-0005-0000-0000-0000EB230000}"/>
    <cellStyle name="Style 1326 4 2 2 2" xfId="14320" xr:uid="{00000000-0005-0000-0000-0000EC230000}"/>
    <cellStyle name="Style 1326 4 2 3" xfId="12965" xr:uid="{00000000-0005-0000-0000-0000ED230000}"/>
    <cellStyle name="Style 1326 4 3" xfId="4869" xr:uid="{00000000-0005-0000-0000-0000EE230000}"/>
    <cellStyle name="Style 1326 4 3 2" xfId="7259" xr:uid="{00000000-0005-0000-0000-0000EF230000}"/>
    <cellStyle name="Style 1326 4 4" xfId="13040" xr:uid="{00000000-0005-0000-0000-0000F0230000}"/>
    <cellStyle name="Style 1326 5" xfId="1956" xr:uid="{00000000-0005-0000-0000-0000F1230000}"/>
    <cellStyle name="Style 1326 5 2" xfId="5287" xr:uid="{00000000-0005-0000-0000-0000F2230000}"/>
    <cellStyle name="Style 1326 5 2 2" xfId="12099" xr:uid="{00000000-0005-0000-0000-0000F3230000}"/>
    <cellStyle name="Style 1326 5 3" xfId="11824" xr:uid="{00000000-0005-0000-0000-0000F4230000}"/>
    <cellStyle name="Style 1326 6" xfId="2386" xr:uid="{00000000-0005-0000-0000-0000F5230000}"/>
    <cellStyle name="Style 1326 6 2" xfId="5553" xr:uid="{00000000-0005-0000-0000-0000F6230000}"/>
    <cellStyle name="Style 1326 6 2 2" xfId="9497" xr:uid="{00000000-0005-0000-0000-0000F7230000}"/>
    <cellStyle name="Style 1326 6 3" xfId="11822" xr:uid="{00000000-0005-0000-0000-0000F8230000}"/>
    <cellStyle name="Style 1326 7" xfId="3534" xr:uid="{00000000-0005-0000-0000-0000F9230000}"/>
    <cellStyle name="Style 1326 7 2" xfId="13174" xr:uid="{00000000-0005-0000-0000-0000FA230000}"/>
    <cellStyle name="Style 1326 8" xfId="11227" xr:uid="{00000000-0005-0000-0000-0000FB230000}"/>
    <cellStyle name="Style 1327" xfId="297" xr:uid="{00000000-0005-0000-0000-0000FC230000}"/>
    <cellStyle name="Style 1327 2" xfId="1143" xr:uid="{00000000-0005-0000-0000-0000FD230000}"/>
    <cellStyle name="Style 1327 2 2" xfId="1249" xr:uid="{00000000-0005-0000-0000-0000FE230000}"/>
    <cellStyle name="Style 1327 2 2 2" xfId="2542" xr:uid="{00000000-0005-0000-0000-0000FF230000}"/>
    <cellStyle name="Style 1327 2 2 2 2" xfId="5685" xr:uid="{00000000-0005-0000-0000-000000240000}"/>
    <cellStyle name="Style 1327 2 2 2 2 2" xfId="12160" xr:uid="{00000000-0005-0000-0000-000001240000}"/>
    <cellStyle name="Style 1327 2 2 2 3" xfId="11836" xr:uid="{00000000-0005-0000-0000-000002240000}"/>
    <cellStyle name="Style 1327 2 2 3" xfId="3694" xr:uid="{00000000-0005-0000-0000-000003240000}"/>
    <cellStyle name="Style 1327 2 2 3 2" xfId="6335" xr:uid="{00000000-0005-0000-0000-000004240000}"/>
    <cellStyle name="Style 1327 2 2 3 2 2" xfId="14104" xr:uid="{00000000-0005-0000-0000-000005240000}"/>
    <cellStyle name="Style 1327 2 2 3 3" xfId="8272" xr:uid="{00000000-0005-0000-0000-000006240000}"/>
    <cellStyle name="Style 1327 2 2 4" xfId="1827" xr:uid="{00000000-0005-0000-0000-000007240000}"/>
    <cellStyle name="Style 1327 2 2 4 2" xfId="7433" xr:uid="{00000000-0005-0000-0000-000008240000}"/>
    <cellStyle name="Style 1327 2 2 5" xfId="7100" xr:uid="{00000000-0005-0000-0000-000009240000}"/>
    <cellStyle name="Style 1327 2 3" xfId="3326" xr:uid="{00000000-0005-0000-0000-00000A240000}"/>
    <cellStyle name="Style 1327 2 3 2" xfId="4355" xr:uid="{00000000-0005-0000-0000-00000B240000}"/>
    <cellStyle name="Style 1327 2 3 2 2" xfId="6749" xr:uid="{00000000-0005-0000-0000-00000C240000}"/>
    <cellStyle name="Style 1327 2 3 2 2 2" xfId="14478" xr:uid="{00000000-0005-0000-0000-00000D240000}"/>
    <cellStyle name="Style 1327 2 3 2 3" xfId="12381" xr:uid="{00000000-0005-0000-0000-00000E240000}"/>
    <cellStyle name="Style 1327 2 3 3" xfId="2236" xr:uid="{00000000-0005-0000-0000-00000F240000}"/>
    <cellStyle name="Style 1327 2 3 3 2" xfId="13259" xr:uid="{00000000-0005-0000-0000-000010240000}"/>
    <cellStyle name="Style 1327 2 3 4" xfId="8591" xr:uid="{00000000-0005-0000-0000-000011240000}"/>
    <cellStyle name="Style 1327 2 4" xfId="2436" xr:uid="{00000000-0005-0000-0000-000012240000}"/>
    <cellStyle name="Style 1327 2 4 2" xfId="5598" xr:uid="{00000000-0005-0000-0000-000013240000}"/>
    <cellStyle name="Style 1327 2 4 2 2" xfId="10405" xr:uid="{00000000-0005-0000-0000-000014240000}"/>
    <cellStyle name="Style 1327 2 4 3" xfId="8172" xr:uid="{00000000-0005-0000-0000-000015240000}"/>
    <cellStyle name="Style 1327 2 5" xfId="3600" xr:uid="{00000000-0005-0000-0000-000016240000}"/>
    <cellStyle name="Style 1327 2 5 2" xfId="6266" xr:uid="{00000000-0005-0000-0000-000017240000}"/>
    <cellStyle name="Style 1327 2 5 2 2" xfId="14035" xr:uid="{00000000-0005-0000-0000-000018240000}"/>
    <cellStyle name="Style 1327 2 5 3" xfId="8270" xr:uid="{00000000-0005-0000-0000-000019240000}"/>
    <cellStyle name="Style 1327 2 6" xfId="3997" xr:uid="{00000000-0005-0000-0000-00001A240000}"/>
    <cellStyle name="Style 1327 2 6 2" xfId="12135" xr:uid="{00000000-0005-0000-0000-00001B240000}"/>
    <cellStyle name="Style 1327 2 7" xfId="9482" xr:uid="{00000000-0005-0000-0000-00001C240000}"/>
    <cellStyle name="Style 1327 3" xfId="1355" xr:uid="{00000000-0005-0000-0000-00001D240000}"/>
    <cellStyle name="Style 1327 3 2" xfId="2646" xr:uid="{00000000-0005-0000-0000-00001E240000}"/>
    <cellStyle name="Style 1327 3 2 2" xfId="5787" xr:uid="{00000000-0005-0000-0000-00001F240000}"/>
    <cellStyle name="Style 1327 3 2 2 2" xfId="13634" xr:uid="{00000000-0005-0000-0000-000020240000}"/>
    <cellStyle name="Style 1327 3 2 3" xfId="11386" xr:uid="{00000000-0005-0000-0000-000021240000}"/>
    <cellStyle name="Style 1327 3 3" xfId="3783" xr:uid="{00000000-0005-0000-0000-000022240000}"/>
    <cellStyle name="Style 1327 3 3 2" xfId="6370" xr:uid="{00000000-0005-0000-0000-000023240000}"/>
    <cellStyle name="Style 1327 3 3 2 2" xfId="14137" xr:uid="{00000000-0005-0000-0000-000024240000}"/>
    <cellStyle name="Style 1327 3 3 3" xfId="13217" xr:uid="{00000000-0005-0000-0000-000025240000}"/>
    <cellStyle name="Style 1327 3 4" xfId="3992" xr:uid="{00000000-0005-0000-0000-000026240000}"/>
    <cellStyle name="Style 1327 3 4 2" xfId="11351" xr:uid="{00000000-0005-0000-0000-000027240000}"/>
    <cellStyle name="Style 1327 3 5" xfId="9102" xr:uid="{00000000-0005-0000-0000-000028240000}"/>
    <cellStyle name="Style 1327 4" xfId="3132" xr:uid="{00000000-0005-0000-0000-000029240000}"/>
    <cellStyle name="Style 1327 4 2" xfId="4169" xr:uid="{00000000-0005-0000-0000-00002A240000}"/>
    <cellStyle name="Style 1327 4 2 2" xfId="6575" xr:uid="{00000000-0005-0000-0000-00002B240000}"/>
    <cellStyle name="Style 1327 4 2 2 2" xfId="14321" xr:uid="{00000000-0005-0000-0000-00002C240000}"/>
    <cellStyle name="Style 1327 4 2 3" xfId="11186" xr:uid="{00000000-0005-0000-0000-00002D240000}"/>
    <cellStyle name="Style 1327 4 3" xfId="1841" xr:uid="{00000000-0005-0000-0000-00002E240000}"/>
    <cellStyle name="Style 1327 4 3 2" xfId="7139" xr:uid="{00000000-0005-0000-0000-00002F240000}"/>
    <cellStyle name="Style 1327 4 4" xfId="10775" xr:uid="{00000000-0005-0000-0000-000030240000}"/>
    <cellStyle name="Style 1327 5" xfId="1957" xr:uid="{00000000-0005-0000-0000-000031240000}"/>
    <cellStyle name="Style 1327 5 2" xfId="5288" xr:uid="{00000000-0005-0000-0000-000032240000}"/>
    <cellStyle name="Style 1327 5 2 2" xfId="11813" xr:uid="{00000000-0005-0000-0000-000033240000}"/>
    <cellStyle name="Style 1327 5 3" xfId="10504" xr:uid="{00000000-0005-0000-0000-000034240000}"/>
    <cellStyle name="Style 1327 6" xfId="1915" xr:uid="{00000000-0005-0000-0000-000035240000}"/>
    <cellStyle name="Style 1327 6 2" xfId="5247" xr:uid="{00000000-0005-0000-0000-000036240000}"/>
    <cellStyle name="Style 1327 6 2 2" xfId="12707" xr:uid="{00000000-0005-0000-0000-000037240000}"/>
    <cellStyle name="Style 1327 6 3" xfId="9048" xr:uid="{00000000-0005-0000-0000-000038240000}"/>
    <cellStyle name="Style 1327 7" xfId="4811" xr:uid="{00000000-0005-0000-0000-000039240000}"/>
    <cellStyle name="Style 1327 7 2" xfId="8024" xr:uid="{00000000-0005-0000-0000-00003A240000}"/>
    <cellStyle name="Style 1327 8" xfId="13315" xr:uid="{00000000-0005-0000-0000-00003B240000}"/>
    <cellStyle name="Style 1328" xfId="298" xr:uid="{00000000-0005-0000-0000-00003C240000}"/>
    <cellStyle name="Style 1328 2" xfId="1144" xr:uid="{00000000-0005-0000-0000-00003D240000}"/>
    <cellStyle name="Style 1328 2 2" xfId="1248" xr:uid="{00000000-0005-0000-0000-00003E240000}"/>
    <cellStyle name="Style 1328 2 2 2" xfId="2541" xr:uid="{00000000-0005-0000-0000-00003F240000}"/>
    <cellStyle name="Style 1328 2 2 2 2" xfId="5684" xr:uid="{00000000-0005-0000-0000-000040240000}"/>
    <cellStyle name="Style 1328 2 2 2 2 2" xfId="10147" xr:uid="{00000000-0005-0000-0000-000041240000}"/>
    <cellStyle name="Style 1328 2 2 2 3" xfId="10838" xr:uid="{00000000-0005-0000-0000-000042240000}"/>
    <cellStyle name="Style 1328 2 2 3" xfId="3693" xr:uid="{00000000-0005-0000-0000-000043240000}"/>
    <cellStyle name="Style 1328 2 2 3 2" xfId="6334" xr:uid="{00000000-0005-0000-0000-000044240000}"/>
    <cellStyle name="Style 1328 2 2 3 2 2" xfId="14103" xr:uid="{00000000-0005-0000-0000-000045240000}"/>
    <cellStyle name="Style 1328 2 2 3 3" xfId="11972" xr:uid="{00000000-0005-0000-0000-000046240000}"/>
    <cellStyle name="Style 1328 2 2 4" xfId="1828" xr:uid="{00000000-0005-0000-0000-000047240000}"/>
    <cellStyle name="Style 1328 2 2 4 2" xfId="7896" xr:uid="{00000000-0005-0000-0000-000048240000}"/>
    <cellStyle name="Style 1328 2 2 5" xfId="9637" xr:uid="{00000000-0005-0000-0000-000049240000}"/>
    <cellStyle name="Style 1328 2 3" xfId="3327" xr:uid="{00000000-0005-0000-0000-00004A240000}"/>
    <cellStyle name="Style 1328 2 3 2" xfId="4356" xr:uid="{00000000-0005-0000-0000-00004B240000}"/>
    <cellStyle name="Style 1328 2 3 2 2" xfId="6750" xr:uid="{00000000-0005-0000-0000-00004C240000}"/>
    <cellStyle name="Style 1328 2 3 2 2 2" xfId="14479" xr:uid="{00000000-0005-0000-0000-00004D240000}"/>
    <cellStyle name="Style 1328 2 3 2 3" xfId="12961" xr:uid="{00000000-0005-0000-0000-00004E240000}"/>
    <cellStyle name="Style 1328 2 3 3" xfId="2262" xr:uid="{00000000-0005-0000-0000-00004F240000}"/>
    <cellStyle name="Style 1328 2 3 3 2" xfId="11411" xr:uid="{00000000-0005-0000-0000-000050240000}"/>
    <cellStyle name="Style 1328 2 3 4" xfId="7300" xr:uid="{00000000-0005-0000-0000-000051240000}"/>
    <cellStyle name="Style 1328 2 4" xfId="2437" xr:uid="{00000000-0005-0000-0000-000052240000}"/>
    <cellStyle name="Style 1328 2 4 2" xfId="5599" xr:uid="{00000000-0005-0000-0000-000053240000}"/>
    <cellStyle name="Style 1328 2 4 2 2" xfId="12360" xr:uid="{00000000-0005-0000-0000-000054240000}"/>
    <cellStyle name="Style 1328 2 4 3" xfId="9193" xr:uid="{00000000-0005-0000-0000-000055240000}"/>
    <cellStyle name="Style 1328 2 5" xfId="3601" xr:uid="{00000000-0005-0000-0000-000056240000}"/>
    <cellStyle name="Style 1328 2 5 2" xfId="6267" xr:uid="{00000000-0005-0000-0000-000057240000}"/>
    <cellStyle name="Style 1328 2 5 2 2" xfId="14036" xr:uid="{00000000-0005-0000-0000-000058240000}"/>
    <cellStyle name="Style 1328 2 5 3" xfId="9266" xr:uid="{00000000-0005-0000-0000-000059240000}"/>
    <cellStyle name="Style 1328 2 6" xfId="4793" xr:uid="{00000000-0005-0000-0000-00005A240000}"/>
    <cellStyle name="Style 1328 2 6 2" xfId="10620" xr:uid="{00000000-0005-0000-0000-00005B240000}"/>
    <cellStyle name="Style 1328 2 7" xfId="9084" xr:uid="{00000000-0005-0000-0000-00005C240000}"/>
    <cellStyle name="Style 1328 3" xfId="1354" xr:uid="{00000000-0005-0000-0000-00005D240000}"/>
    <cellStyle name="Style 1328 3 2" xfId="2645" xr:uid="{00000000-0005-0000-0000-00005E240000}"/>
    <cellStyle name="Style 1328 3 2 2" xfId="5786" xr:uid="{00000000-0005-0000-0000-00005F240000}"/>
    <cellStyle name="Style 1328 3 2 2 2" xfId="13633" xr:uid="{00000000-0005-0000-0000-000060240000}"/>
    <cellStyle name="Style 1328 3 2 3" xfId="12672" xr:uid="{00000000-0005-0000-0000-000061240000}"/>
    <cellStyle name="Style 1328 3 3" xfId="3782" xr:uid="{00000000-0005-0000-0000-000062240000}"/>
    <cellStyle name="Style 1328 3 3 2" xfId="6369" xr:uid="{00000000-0005-0000-0000-000063240000}"/>
    <cellStyle name="Style 1328 3 3 2 2" xfId="14136" xr:uid="{00000000-0005-0000-0000-000064240000}"/>
    <cellStyle name="Style 1328 3 3 3" xfId="8794" xr:uid="{00000000-0005-0000-0000-000065240000}"/>
    <cellStyle name="Style 1328 3 4" xfId="2349" xr:uid="{00000000-0005-0000-0000-000066240000}"/>
    <cellStyle name="Style 1328 3 4 2" xfId="8304" xr:uid="{00000000-0005-0000-0000-000067240000}"/>
    <cellStyle name="Style 1328 3 5" xfId="9420" xr:uid="{00000000-0005-0000-0000-000068240000}"/>
    <cellStyle name="Style 1328 4" xfId="3133" xr:uid="{00000000-0005-0000-0000-000069240000}"/>
    <cellStyle name="Style 1328 4 2" xfId="4170" xr:uid="{00000000-0005-0000-0000-00006A240000}"/>
    <cellStyle name="Style 1328 4 2 2" xfId="6576" xr:uid="{00000000-0005-0000-0000-00006B240000}"/>
    <cellStyle name="Style 1328 4 2 2 2" xfId="14322" xr:uid="{00000000-0005-0000-0000-00006C240000}"/>
    <cellStyle name="Style 1328 4 2 3" xfId="9005" xr:uid="{00000000-0005-0000-0000-00006D240000}"/>
    <cellStyle name="Style 1328 4 3" xfId="4822" xr:uid="{00000000-0005-0000-0000-00006E240000}"/>
    <cellStyle name="Style 1328 4 3 2" xfId="12750" xr:uid="{00000000-0005-0000-0000-00006F240000}"/>
    <cellStyle name="Style 1328 4 4" xfId="7526" xr:uid="{00000000-0005-0000-0000-000070240000}"/>
    <cellStyle name="Style 1328 5" xfId="1958" xr:uid="{00000000-0005-0000-0000-000071240000}"/>
    <cellStyle name="Style 1328 5 2" xfId="5289" xr:uid="{00000000-0005-0000-0000-000072240000}"/>
    <cellStyle name="Style 1328 5 2 2" xfId="12764" xr:uid="{00000000-0005-0000-0000-000073240000}"/>
    <cellStyle name="Style 1328 5 3" xfId="7560" xr:uid="{00000000-0005-0000-0000-000074240000}"/>
    <cellStyle name="Style 1328 6" xfId="2385" xr:uid="{00000000-0005-0000-0000-000075240000}"/>
    <cellStyle name="Style 1328 6 2" xfId="5552" xr:uid="{00000000-0005-0000-0000-000076240000}"/>
    <cellStyle name="Style 1328 6 2 2" xfId="8683" xr:uid="{00000000-0005-0000-0000-000077240000}"/>
    <cellStyle name="Style 1328 6 3" xfId="11504" xr:uid="{00000000-0005-0000-0000-000078240000}"/>
    <cellStyle name="Style 1328 7" xfId="4628" xr:uid="{00000000-0005-0000-0000-000079240000}"/>
    <cellStyle name="Style 1328 7 2" xfId="10328" xr:uid="{00000000-0005-0000-0000-00007A240000}"/>
    <cellStyle name="Style 1328 8" xfId="9516" xr:uid="{00000000-0005-0000-0000-00007B240000}"/>
    <cellStyle name="Style 1329" xfId="299" xr:uid="{00000000-0005-0000-0000-00007C240000}"/>
    <cellStyle name="Style 1329 2" xfId="1145" xr:uid="{00000000-0005-0000-0000-00007D240000}"/>
    <cellStyle name="Style 1329 2 2" xfId="1247" xr:uid="{00000000-0005-0000-0000-00007E240000}"/>
    <cellStyle name="Style 1329 2 2 2" xfId="2540" xr:uid="{00000000-0005-0000-0000-00007F240000}"/>
    <cellStyle name="Style 1329 2 2 2 2" xfId="5683" xr:uid="{00000000-0005-0000-0000-000080240000}"/>
    <cellStyle name="Style 1329 2 2 2 2 2" xfId="11787" xr:uid="{00000000-0005-0000-0000-000081240000}"/>
    <cellStyle name="Style 1329 2 2 2 3" xfId="7476" xr:uid="{00000000-0005-0000-0000-000082240000}"/>
    <cellStyle name="Style 1329 2 2 3" xfId="3692" xr:uid="{00000000-0005-0000-0000-000083240000}"/>
    <cellStyle name="Style 1329 2 2 3 2" xfId="6333" xr:uid="{00000000-0005-0000-0000-000084240000}"/>
    <cellStyle name="Style 1329 2 2 3 2 2" xfId="14102" xr:uid="{00000000-0005-0000-0000-000085240000}"/>
    <cellStyle name="Style 1329 2 2 3 3" xfId="7883" xr:uid="{00000000-0005-0000-0000-000086240000}"/>
    <cellStyle name="Style 1329 2 2 4" xfId="3657" xr:uid="{00000000-0005-0000-0000-000087240000}"/>
    <cellStyle name="Style 1329 2 2 4 2" xfId="9619" xr:uid="{00000000-0005-0000-0000-000088240000}"/>
    <cellStyle name="Style 1329 2 2 5" xfId="10192" xr:uid="{00000000-0005-0000-0000-000089240000}"/>
    <cellStyle name="Style 1329 2 3" xfId="3328" xr:uid="{00000000-0005-0000-0000-00008A240000}"/>
    <cellStyle name="Style 1329 2 3 2" xfId="4357" xr:uid="{00000000-0005-0000-0000-00008B240000}"/>
    <cellStyle name="Style 1329 2 3 2 2" xfId="6751" xr:uid="{00000000-0005-0000-0000-00008C240000}"/>
    <cellStyle name="Style 1329 2 3 2 2 2" xfId="14480" xr:uid="{00000000-0005-0000-0000-00008D240000}"/>
    <cellStyle name="Style 1329 2 3 2 3" xfId="7207" xr:uid="{00000000-0005-0000-0000-00008E240000}"/>
    <cellStyle name="Style 1329 2 3 3" xfId="2191" xr:uid="{00000000-0005-0000-0000-00008F240000}"/>
    <cellStyle name="Style 1329 2 3 3 2" xfId="11686" xr:uid="{00000000-0005-0000-0000-000090240000}"/>
    <cellStyle name="Style 1329 2 3 4" xfId="13348" xr:uid="{00000000-0005-0000-0000-000091240000}"/>
    <cellStyle name="Style 1329 2 4" xfId="2438" xr:uid="{00000000-0005-0000-0000-000092240000}"/>
    <cellStyle name="Style 1329 2 4 2" xfId="5600" xr:uid="{00000000-0005-0000-0000-000093240000}"/>
    <cellStyle name="Style 1329 2 4 2 2" xfId="9758" xr:uid="{00000000-0005-0000-0000-000094240000}"/>
    <cellStyle name="Style 1329 2 4 3" xfId="11685" xr:uid="{00000000-0005-0000-0000-000095240000}"/>
    <cellStyle name="Style 1329 2 5" xfId="3602" xr:uid="{00000000-0005-0000-0000-000096240000}"/>
    <cellStyle name="Style 1329 2 5 2" xfId="6268" xr:uid="{00000000-0005-0000-0000-000097240000}"/>
    <cellStyle name="Style 1329 2 5 2 2" xfId="14037" xr:uid="{00000000-0005-0000-0000-000098240000}"/>
    <cellStyle name="Style 1329 2 5 3" xfId="11758" xr:uid="{00000000-0005-0000-0000-000099240000}"/>
    <cellStyle name="Style 1329 2 6" xfId="4845" xr:uid="{00000000-0005-0000-0000-00009A240000}"/>
    <cellStyle name="Style 1329 2 6 2" xfId="8909" xr:uid="{00000000-0005-0000-0000-00009B240000}"/>
    <cellStyle name="Style 1329 2 7" xfId="13061" xr:uid="{00000000-0005-0000-0000-00009C240000}"/>
    <cellStyle name="Style 1329 3" xfId="1353" xr:uid="{00000000-0005-0000-0000-00009D240000}"/>
    <cellStyle name="Style 1329 3 2" xfId="2644" xr:uid="{00000000-0005-0000-0000-00009E240000}"/>
    <cellStyle name="Style 1329 3 2 2" xfId="5785" xr:uid="{00000000-0005-0000-0000-00009F240000}"/>
    <cellStyle name="Style 1329 3 2 2 2" xfId="13632" xr:uid="{00000000-0005-0000-0000-0000A0240000}"/>
    <cellStyle name="Style 1329 3 2 3" xfId="12324" xr:uid="{00000000-0005-0000-0000-0000A1240000}"/>
    <cellStyle name="Style 1329 3 3" xfId="3781" xr:uid="{00000000-0005-0000-0000-0000A2240000}"/>
    <cellStyle name="Style 1329 3 3 2" xfId="6368" xr:uid="{00000000-0005-0000-0000-0000A3240000}"/>
    <cellStyle name="Style 1329 3 3 2 2" xfId="14135" xr:uid="{00000000-0005-0000-0000-0000A4240000}"/>
    <cellStyle name="Style 1329 3 3 3" xfId="9671" xr:uid="{00000000-0005-0000-0000-0000A5240000}"/>
    <cellStyle name="Style 1329 3 4" xfId="3746" xr:uid="{00000000-0005-0000-0000-0000A6240000}"/>
    <cellStyle name="Style 1329 3 4 2" xfId="7243" xr:uid="{00000000-0005-0000-0000-0000A7240000}"/>
    <cellStyle name="Style 1329 3 5" xfId="11341" xr:uid="{00000000-0005-0000-0000-0000A8240000}"/>
    <cellStyle name="Style 1329 4" xfId="3134" xr:uid="{00000000-0005-0000-0000-0000A9240000}"/>
    <cellStyle name="Style 1329 4 2" xfId="4171" xr:uid="{00000000-0005-0000-0000-0000AA240000}"/>
    <cellStyle name="Style 1329 4 2 2" xfId="6577" xr:uid="{00000000-0005-0000-0000-0000AB240000}"/>
    <cellStyle name="Style 1329 4 2 2 2" xfId="14323" xr:uid="{00000000-0005-0000-0000-0000AC240000}"/>
    <cellStyle name="Style 1329 4 2 3" xfId="11542" xr:uid="{00000000-0005-0000-0000-0000AD240000}"/>
    <cellStyle name="Style 1329 4 3" xfId="2199" xr:uid="{00000000-0005-0000-0000-0000AE240000}"/>
    <cellStyle name="Style 1329 4 3 2" xfId="12576" xr:uid="{00000000-0005-0000-0000-0000AF240000}"/>
    <cellStyle name="Style 1329 4 4" xfId="10592" xr:uid="{00000000-0005-0000-0000-0000B0240000}"/>
    <cellStyle name="Style 1329 5" xfId="1959" xr:uid="{00000000-0005-0000-0000-0000B1240000}"/>
    <cellStyle name="Style 1329 5 2" xfId="5290" xr:uid="{00000000-0005-0000-0000-0000B2240000}"/>
    <cellStyle name="Style 1329 5 2 2" xfId="12344" xr:uid="{00000000-0005-0000-0000-0000B3240000}"/>
    <cellStyle name="Style 1329 5 3" xfId="10269" xr:uid="{00000000-0005-0000-0000-0000B4240000}"/>
    <cellStyle name="Style 1329 6" xfId="2384" xr:uid="{00000000-0005-0000-0000-0000B5240000}"/>
    <cellStyle name="Style 1329 6 2" xfId="5551" xr:uid="{00000000-0005-0000-0000-0000B6240000}"/>
    <cellStyle name="Style 1329 6 2 2" xfId="7471" xr:uid="{00000000-0005-0000-0000-0000B7240000}"/>
    <cellStyle name="Style 1329 6 3" xfId="11605" xr:uid="{00000000-0005-0000-0000-0000B8240000}"/>
    <cellStyle name="Style 1329 7" xfId="4860" xr:uid="{00000000-0005-0000-0000-0000B9240000}"/>
    <cellStyle name="Style 1329 7 2" xfId="12751" xr:uid="{00000000-0005-0000-0000-0000BA240000}"/>
    <cellStyle name="Style 1329 8" xfId="11994" xr:uid="{00000000-0005-0000-0000-0000BB240000}"/>
    <cellStyle name="Style 1330" xfId="300" xr:uid="{00000000-0005-0000-0000-0000BC240000}"/>
    <cellStyle name="Style 1330 2" xfId="1146" xr:uid="{00000000-0005-0000-0000-0000BD240000}"/>
    <cellStyle name="Style 1330 2 2" xfId="1246" xr:uid="{00000000-0005-0000-0000-0000BE240000}"/>
    <cellStyle name="Style 1330 2 2 2" xfId="2539" xr:uid="{00000000-0005-0000-0000-0000BF240000}"/>
    <cellStyle name="Style 1330 2 2 2 2" xfId="5682" xr:uid="{00000000-0005-0000-0000-0000C0240000}"/>
    <cellStyle name="Style 1330 2 2 2 2 2" xfId="9305" xr:uid="{00000000-0005-0000-0000-0000C1240000}"/>
    <cellStyle name="Style 1330 2 2 2 3" xfId="9121" xr:uid="{00000000-0005-0000-0000-0000C2240000}"/>
    <cellStyle name="Style 1330 2 2 3" xfId="3691" xr:uid="{00000000-0005-0000-0000-0000C3240000}"/>
    <cellStyle name="Style 1330 2 2 3 2" xfId="6332" xr:uid="{00000000-0005-0000-0000-0000C4240000}"/>
    <cellStyle name="Style 1330 2 2 3 2 2" xfId="14101" xr:uid="{00000000-0005-0000-0000-0000C5240000}"/>
    <cellStyle name="Style 1330 2 2 3 3" xfId="7417" xr:uid="{00000000-0005-0000-0000-0000C6240000}"/>
    <cellStyle name="Style 1330 2 2 4" xfId="2188" xr:uid="{00000000-0005-0000-0000-0000C7240000}"/>
    <cellStyle name="Style 1330 2 2 4 2" xfId="10845" xr:uid="{00000000-0005-0000-0000-0000C8240000}"/>
    <cellStyle name="Style 1330 2 2 5" xfId="12279" xr:uid="{00000000-0005-0000-0000-0000C9240000}"/>
    <cellStyle name="Style 1330 2 3" xfId="3329" xr:uid="{00000000-0005-0000-0000-0000CA240000}"/>
    <cellStyle name="Style 1330 2 3 2" xfId="4358" xr:uid="{00000000-0005-0000-0000-0000CB240000}"/>
    <cellStyle name="Style 1330 2 3 2 2" xfId="6752" xr:uid="{00000000-0005-0000-0000-0000CC240000}"/>
    <cellStyle name="Style 1330 2 3 2 2 2" xfId="14481" xr:uid="{00000000-0005-0000-0000-0000CD240000}"/>
    <cellStyle name="Style 1330 2 3 2 3" xfId="9662" xr:uid="{00000000-0005-0000-0000-0000CE240000}"/>
    <cellStyle name="Style 1330 2 3 3" xfId="3656" xr:uid="{00000000-0005-0000-0000-0000CF240000}"/>
    <cellStyle name="Style 1330 2 3 3 2" xfId="8186" xr:uid="{00000000-0005-0000-0000-0000D0240000}"/>
    <cellStyle name="Style 1330 2 3 4" xfId="7677" xr:uid="{00000000-0005-0000-0000-0000D1240000}"/>
    <cellStyle name="Style 1330 2 4" xfId="2439" xr:uid="{00000000-0005-0000-0000-0000D2240000}"/>
    <cellStyle name="Style 1330 2 4 2" xfId="5601" xr:uid="{00000000-0005-0000-0000-0000D3240000}"/>
    <cellStyle name="Style 1330 2 4 2 2" xfId="8944" xr:uid="{00000000-0005-0000-0000-0000D4240000}"/>
    <cellStyle name="Style 1330 2 4 3" xfId="10030" xr:uid="{00000000-0005-0000-0000-0000D5240000}"/>
    <cellStyle name="Style 1330 2 5" xfId="3603" xr:uid="{00000000-0005-0000-0000-0000D6240000}"/>
    <cellStyle name="Style 1330 2 5 2" xfId="6269" xr:uid="{00000000-0005-0000-0000-0000D7240000}"/>
    <cellStyle name="Style 1330 2 5 2 2" xfId="14038" xr:uid="{00000000-0005-0000-0000-0000D8240000}"/>
    <cellStyle name="Style 1330 2 5 3" xfId="10108" xr:uid="{00000000-0005-0000-0000-0000D9240000}"/>
    <cellStyle name="Style 1330 2 6" xfId="4919" xr:uid="{00000000-0005-0000-0000-0000DA240000}"/>
    <cellStyle name="Style 1330 2 6 2" xfId="10389" xr:uid="{00000000-0005-0000-0000-0000DB240000}"/>
    <cellStyle name="Style 1330 2 7" xfId="9567" xr:uid="{00000000-0005-0000-0000-0000DC240000}"/>
    <cellStyle name="Style 1330 3" xfId="1352" xr:uid="{00000000-0005-0000-0000-0000DD240000}"/>
    <cellStyle name="Style 1330 3 2" xfId="2643" xr:uid="{00000000-0005-0000-0000-0000DE240000}"/>
    <cellStyle name="Style 1330 3 2 2" xfId="5784" xr:uid="{00000000-0005-0000-0000-0000DF240000}"/>
    <cellStyle name="Style 1330 3 2 2 2" xfId="13631" xr:uid="{00000000-0005-0000-0000-0000E0240000}"/>
    <cellStyle name="Style 1330 3 2 3" xfId="13112" xr:uid="{00000000-0005-0000-0000-0000E1240000}"/>
    <cellStyle name="Style 1330 3 3" xfId="3780" xr:uid="{00000000-0005-0000-0000-0000E2240000}"/>
    <cellStyle name="Style 1330 3 3 2" xfId="6367" xr:uid="{00000000-0005-0000-0000-0000E3240000}"/>
    <cellStyle name="Style 1330 3 3 2 2" xfId="14134" xr:uid="{00000000-0005-0000-0000-0000E4240000}"/>
    <cellStyle name="Style 1330 3 3 3" xfId="7097" xr:uid="{00000000-0005-0000-0000-0000E5240000}"/>
    <cellStyle name="Style 1330 3 4" xfId="4493" xr:uid="{00000000-0005-0000-0000-0000E6240000}"/>
    <cellStyle name="Style 1330 3 4 2" xfId="8309" xr:uid="{00000000-0005-0000-0000-0000E7240000}"/>
    <cellStyle name="Style 1330 3 5" xfId="9211" xr:uid="{00000000-0005-0000-0000-0000E8240000}"/>
    <cellStyle name="Style 1330 4" xfId="3135" xr:uid="{00000000-0005-0000-0000-0000E9240000}"/>
    <cellStyle name="Style 1330 4 2" xfId="4172" xr:uid="{00000000-0005-0000-0000-0000EA240000}"/>
    <cellStyle name="Style 1330 4 2 2" xfId="6578" xr:uid="{00000000-0005-0000-0000-0000EB240000}"/>
    <cellStyle name="Style 1330 4 2 2 2" xfId="14324" xr:uid="{00000000-0005-0000-0000-0000EC240000}"/>
    <cellStyle name="Style 1330 4 2 3" xfId="12944" xr:uid="{00000000-0005-0000-0000-0000ED240000}"/>
    <cellStyle name="Style 1330 4 3" xfId="4655" xr:uid="{00000000-0005-0000-0000-0000EE240000}"/>
    <cellStyle name="Style 1330 4 3 2" xfId="11606" xr:uid="{00000000-0005-0000-0000-0000EF240000}"/>
    <cellStyle name="Style 1330 4 4" xfId="12182" xr:uid="{00000000-0005-0000-0000-0000F0240000}"/>
    <cellStyle name="Style 1330 5" xfId="1960" xr:uid="{00000000-0005-0000-0000-0000F1240000}"/>
    <cellStyle name="Style 1330 5 2" xfId="5291" xr:uid="{00000000-0005-0000-0000-0000F2240000}"/>
    <cellStyle name="Style 1330 5 2 2" xfId="9595" xr:uid="{00000000-0005-0000-0000-0000F3240000}"/>
    <cellStyle name="Style 1330 5 3" xfId="7979" xr:uid="{00000000-0005-0000-0000-0000F4240000}"/>
    <cellStyle name="Style 1330 6" xfId="2383" xr:uid="{00000000-0005-0000-0000-0000F5240000}"/>
    <cellStyle name="Style 1330 6 2" xfId="5550" xr:uid="{00000000-0005-0000-0000-0000F6240000}"/>
    <cellStyle name="Style 1330 6 2 2" xfId="12087" xr:uid="{00000000-0005-0000-0000-0000F7240000}"/>
    <cellStyle name="Style 1330 6 3" xfId="10416" xr:uid="{00000000-0005-0000-0000-0000F8240000}"/>
    <cellStyle name="Style 1330 7" xfId="4683" xr:uid="{00000000-0005-0000-0000-0000F9240000}"/>
    <cellStyle name="Style 1330 7 2" xfId="12136" xr:uid="{00000000-0005-0000-0000-0000FA240000}"/>
    <cellStyle name="Style 1330 8" xfId="7320" xr:uid="{00000000-0005-0000-0000-0000FB240000}"/>
    <cellStyle name="Style 1331" xfId="301" xr:uid="{00000000-0005-0000-0000-0000FC240000}"/>
    <cellStyle name="Style 1331 2" xfId="1147" xr:uid="{00000000-0005-0000-0000-0000FD240000}"/>
    <cellStyle name="Style 1331 2 2" xfId="1245" xr:uid="{00000000-0005-0000-0000-0000FE240000}"/>
    <cellStyle name="Style 1331 2 2 2" xfId="2538" xr:uid="{00000000-0005-0000-0000-0000FF240000}"/>
    <cellStyle name="Style 1331 2 2 2 2" xfId="5681" xr:uid="{00000000-0005-0000-0000-000000250000}"/>
    <cellStyle name="Style 1331 2 2 2 2 2" xfId="8312" xr:uid="{00000000-0005-0000-0000-000001250000}"/>
    <cellStyle name="Style 1331 2 2 2 3" xfId="10336" xr:uid="{00000000-0005-0000-0000-000002250000}"/>
    <cellStyle name="Style 1331 2 2 3" xfId="3690" xr:uid="{00000000-0005-0000-0000-000003250000}"/>
    <cellStyle name="Style 1331 2 2 3 2" xfId="6331" xr:uid="{00000000-0005-0000-0000-000004250000}"/>
    <cellStyle name="Style 1331 2 2 3 2 2" xfId="14100" xr:uid="{00000000-0005-0000-0000-000005250000}"/>
    <cellStyle name="Style 1331 2 2 3 3" xfId="7416" xr:uid="{00000000-0005-0000-0000-000006250000}"/>
    <cellStyle name="Style 1331 2 2 4" xfId="4135" xr:uid="{00000000-0005-0000-0000-000007250000}"/>
    <cellStyle name="Style 1331 2 2 4 2" xfId="12945" xr:uid="{00000000-0005-0000-0000-000008250000}"/>
    <cellStyle name="Style 1331 2 2 5" xfId="11492" xr:uid="{00000000-0005-0000-0000-000009250000}"/>
    <cellStyle name="Style 1331 2 3" xfId="3330" xr:uid="{00000000-0005-0000-0000-00000A250000}"/>
    <cellStyle name="Style 1331 2 3 2" xfId="4359" xr:uid="{00000000-0005-0000-0000-00000B250000}"/>
    <cellStyle name="Style 1331 2 3 2 2" xfId="6753" xr:uid="{00000000-0005-0000-0000-00000C250000}"/>
    <cellStyle name="Style 1331 2 3 2 2 2" xfId="14482" xr:uid="{00000000-0005-0000-0000-00000D250000}"/>
    <cellStyle name="Style 1331 2 3 2 3" xfId="8796" xr:uid="{00000000-0005-0000-0000-00000E250000}"/>
    <cellStyle name="Style 1331 2 3 3" xfId="2261" xr:uid="{00000000-0005-0000-0000-00000F250000}"/>
    <cellStyle name="Style 1331 2 3 3 2" xfId="7067" xr:uid="{00000000-0005-0000-0000-000010250000}"/>
    <cellStyle name="Style 1331 2 3 4" xfId="9575" xr:uid="{00000000-0005-0000-0000-000011250000}"/>
    <cellStyle name="Style 1331 2 4" xfId="2440" xr:uid="{00000000-0005-0000-0000-000012250000}"/>
    <cellStyle name="Style 1331 2 4 2" xfId="5602" xr:uid="{00000000-0005-0000-0000-000013250000}"/>
    <cellStyle name="Style 1331 2 4 2 2" xfId="11456" xr:uid="{00000000-0005-0000-0000-000014250000}"/>
    <cellStyle name="Style 1331 2 4 3" xfId="12078" xr:uid="{00000000-0005-0000-0000-000015250000}"/>
    <cellStyle name="Style 1331 2 5" xfId="3604" xr:uid="{00000000-0005-0000-0000-000016250000}"/>
    <cellStyle name="Style 1331 2 5 2" xfId="6270" xr:uid="{00000000-0005-0000-0000-000017250000}"/>
    <cellStyle name="Style 1331 2 5 2 2" xfId="14039" xr:uid="{00000000-0005-0000-0000-000018250000}"/>
    <cellStyle name="Style 1331 2 5 3" xfId="12131" xr:uid="{00000000-0005-0000-0000-000019250000}"/>
    <cellStyle name="Style 1331 2 6" xfId="4637" xr:uid="{00000000-0005-0000-0000-00001A250000}"/>
    <cellStyle name="Style 1331 2 6 2" xfId="12240" xr:uid="{00000000-0005-0000-0000-00001B250000}"/>
    <cellStyle name="Style 1331 2 7" xfId="8716" xr:uid="{00000000-0005-0000-0000-00001C250000}"/>
    <cellStyle name="Style 1331 3" xfId="1351" xr:uid="{00000000-0005-0000-0000-00001D250000}"/>
    <cellStyle name="Style 1331 3 2" xfId="2642" xr:uid="{00000000-0005-0000-0000-00001E250000}"/>
    <cellStyle name="Style 1331 3 2 2" xfId="5783" xr:uid="{00000000-0005-0000-0000-00001F250000}"/>
    <cellStyle name="Style 1331 3 2 2 2" xfId="13630" xr:uid="{00000000-0005-0000-0000-000020250000}"/>
    <cellStyle name="Style 1331 3 2 3" xfId="7740" xr:uid="{00000000-0005-0000-0000-000021250000}"/>
    <cellStyle name="Style 1331 3 3" xfId="3779" xr:uid="{00000000-0005-0000-0000-000022250000}"/>
    <cellStyle name="Style 1331 3 3 2" xfId="6366" xr:uid="{00000000-0005-0000-0000-000023250000}"/>
    <cellStyle name="Style 1331 3 3 2 2" xfId="14133" xr:uid="{00000000-0005-0000-0000-000024250000}"/>
    <cellStyle name="Style 1331 3 3 3" xfId="8056" xr:uid="{00000000-0005-0000-0000-000025250000}"/>
    <cellStyle name="Style 1331 3 4" xfId="2350" xr:uid="{00000000-0005-0000-0000-000026250000}"/>
    <cellStyle name="Style 1331 3 4 2" xfId="13254" xr:uid="{00000000-0005-0000-0000-000027250000}"/>
    <cellStyle name="Style 1331 3 5" xfId="9711" xr:uid="{00000000-0005-0000-0000-000028250000}"/>
    <cellStyle name="Style 1331 4" xfId="3136" xr:uid="{00000000-0005-0000-0000-000029250000}"/>
    <cellStyle name="Style 1331 4 2" xfId="4173" xr:uid="{00000000-0005-0000-0000-00002A250000}"/>
    <cellStyle name="Style 1331 4 2 2" xfId="6579" xr:uid="{00000000-0005-0000-0000-00002B250000}"/>
    <cellStyle name="Style 1331 4 2 2 2" xfId="14325" xr:uid="{00000000-0005-0000-0000-00002C250000}"/>
    <cellStyle name="Style 1331 4 2 3" xfId="12020" xr:uid="{00000000-0005-0000-0000-00002D250000}"/>
    <cellStyle name="Style 1331 4 3" xfId="4619" xr:uid="{00000000-0005-0000-0000-00002E250000}"/>
    <cellStyle name="Style 1331 4 3 2" xfId="12937" xr:uid="{00000000-0005-0000-0000-00002F250000}"/>
    <cellStyle name="Style 1331 4 4" xfId="13353" xr:uid="{00000000-0005-0000-0000-000030250000}"/>
    <cellStyle name="Style 1331 5" xfId="1961" xr:uid="{00000000-0005-0000-0000-000031250000}"/>
    <cellStyle name="Style 1331 5 2" xfId="5292" xr:uid="{00000000-0005-0000-0000-000032250000}"/>
    <cellStyle name="Style 1331 5 2 2" xfId="7716" xr:uid="{00000000-0005-0000-0000-000033250000}"/>
    <cellStyle name="Style 1331 5 3" xfId="13276" xr:uid="{00000000-0005-0000-0000-000034250000}"/>
    <cellStyle name="Style 1331 6" xfId="2382" xr:uid="{00000000-0005-0000-0000-000035250000}"/>
    <cellStyle name="Style 1331 6 2" xfId="5549" xr:uid="{00000000-0005-0000-0000-000036250000}"/>
    <cellStyle name="Style 1331 6 2 2" xfId="10040" xr:uid="{00000000-0005-0000-0000-000037250000}"/>
    <cellStyle name="Style 1331 6 3" xfId="9856" xr:uid="{00000000-0005-0000-0000-000038250000}"/>
    <cellStyle name="Style 1331 7" xfId="2132" xr:uid="{00000000-0005-0000-0000-000039250000}"/>
    <cellStyle name="Style 1331 7 2" xfId="9923" xr:uid="{00000000-0005-0000-0000-00003A250000}"/>
    <cellStyle name="Style 1331 8" xfId="13159" xr:uid="{00000000-0005-0000-0000-00003B250000}"/>
    <cellStyle name="Style 2" xfId="1072" xr:uid="{00000000-0005-0000-0000-00003C250000}"/>
    <cellStyle name="Style 227" xfId="302" xr:uid="{00000000-0005-0000-0000-00003D250000}"/>
    <cellStyle name="Style 228" xfId="303" xr:uid="{00000000-0005-0000-0000-00003E250000}"/>
    <cellStyle name="Style 228 2" xfId="1314" xr:uid="{00000000-0005-0000-0000-00003F250000}"/>
    <cellStyle name="Style 228 2 2" xfId="2605" xr:uid="{00000000-0005-0000-0000-000040250000}"/>
    <cellStyle name="Style 228 2 2 2" xfId="5748" xr:uid="{00000000-0005-0000-0000-000041250000}"/>
    <cellStyle name="Style 228 2 2 2 2" xfId="13607" xr:uid="{00000000-0005-0000-0000-000042250000}"/>
    <cellStyle name="Style 228 2 2 3" xfId="7350" xr:uid="{00000000-0005-0000-0000-000043250000}"/>
    <cellStyle name="Style 228 2 3" xfId="4550" xr:uid="{00000000-0005-0000-0000-000044250000}"/>
    <cellStyle name="Style 228 2 3 2" xfId="12204" xr:uid="{00000000-0005-0000-0000-000045250000}"/>
    <cellStyle name="Style 228 2 4" xfId="9340" xr:uid="{00000000-0005-0000-0000-000046250000}"/>
    <cellStyle name="Style 228 3" xfId="1350" xr:uid="{00000000-0005-0000-0000-000047250000}"/>
    <cellStyle name="Style 228 3 2" xfId="2641" xr:uid="{00000000-0005-0000-0000-000048250000}"/>
    <cellStyle name="Style 228 3 2 2" xfId="5782" xr:uid="{00000000-0005-0000-0000-000049250000}"/>
    <cellStyle name="Style 228 3 2 2 2" xfId="13629" xr:uid="{00000000-0005-0000-0000-00004A250000}"/>
    <cellStyle name="Style 228 3 2 3" xfId="11563" xr:uid="{00000000-0005-0000-0000-00004B250000}"/>
    <cellStyle name="Style 228 3 3" xfId="3898" xr:uid="{00000000-0005-0000-0000-00004C250000}"/>
    <cellStyle name="Style 228 3 3 2" xfId="11450" xr:uid="{00000000-0005-0000-0000-00004D250000}"/>
    <cellStyle name="Style 228 3 4" xfId="11381" xr:uid="{00000000-0005-0000-0000-00004E250000}"/>
    <cellStyle name="Style 228 4" xfId="1341" xr:uid="{00000000-0005-0000-0000-00004F250000}"/>
    <cellStyle name="Style 228 4 2" xfId="2632" xr:uid="{00000000-0005-0000-0000-000050250000}"/>
    <cellStyle name="Style 228 4 2 2" xfId="5774" xr:uid="{00000000-0005-0000-0000-000051250000}"/>
    <cellStyle name="Style 228 4 2 2 2" xfId="13625" xr:uid="{00000000-0005-0000-0000-000052250000}"/>
    <cellStyle name="Style 228 4 2 3" xfId="10085" xr:uid="{00000000-0005-0000-0000-000053250000}"/>
    <cellStyle name="Style 228 4 3" xfId="2167" xr:uid="{00000000-0005-0000-0000-000054250000}"/>
    <cellStyle name="Style 228 4 3 2" xfId="13264" xr:uid="{00000000-0005-0000-0000-000055250000}"/>
    <cellStyle name="Style 228 4 4" xfId="9041" xr:uid="{00000000-0005-0000-0000-000056250000}"/>
    <cellStyle name="Style 228 5" xfId="3137" xr:uid="{00000000-0005-0000-0000-000057250000}"/>
    <cellStyle name="Style 228 5 2" xfId="4174" xr:uid="{00000000-0005-0000-0000-000058250000}"/>
    <cellStyle name="Style 228 5 2 2" xfId="6580" xr:uid="{00000000-0005-0000-0000-000059250000}"/>
    <cellStyle name="Style 228 5 2 2 2" xfId="14326" xr:uid="{00000000-0005-0000-0000-00005A250000}"/>
    <cellStyle name="Style 228 5 2 3" xfId="11593" xr:uid="{00000000-0005-0000-0000-00005B250000}"/>
    <cellStyle name="Style 228 5 3" xfId="4558" xr:uid="{00000000-0005-0000-0000-00005C250000}"/>
    <cellStyle name="Style 228 5 3 2" xfId="9400" xr:uid="{00000000-0005-0000-0000-00005D250000}"/>
    <cellStyle name="Style 228 5 4" xfId="7673" xr:uid="{00000000-0005-0000-0000-00005E250000}"/>
    <cellStyle name="Style 228 6" xfId="1962" xr:uid="{00000000-0005-0000-0000-00005F250000}"/>
    <cellStyle name="Style 228 6 2" xfId="5293" xr:uid="{00000000-0005-0000-0000-000060250000}"/>
    <cellStyle name="Style 228 6 2 2" xfId="12800" xr:uid="{00000000-0005-0000-0000-000061250000}"/>
    <cellStyle name="Style 228 6 3" xfId="7484" xr:uid="{00000000-0005-0000-0000-000062250000}"/>
    <cellStyle name="Style 228 7" xfId="4810" xr:uid="{00000000-0005-0000-0000-000063250000}"/>
    <cellStyle name="Style 228 7 2" xfId="8155" xr:uid="{00000000-0005-0000-0000-000064250000}"/>
    <cellStyle name="Style 228 8" xfId="12151" xr:uid="{00000000-0005-0000-0000-000065250000}"/>
    <cellStyle name="Style 228 9" xfId="12808" xr:uid="{00000000-0005-0000-0000-000066250000}"/>
    <cellStyle name="Style 229" xfId="304" xr:uid="{00000000-0005-0000-0000-000067250000}"/>
    <cellStyle name="Style 229 2" xfId="3138" xr:uid="{00000000-0005-0000-0000-000068250000}"/>
    <cellStyle name="Style 229 2 2" xfId="4175" xr:uid="{00000000-0005-0000-0000-000069250000}"/>
    <cellStyle name="Style 229 2 2 2" xfId="6581" xr:uid="{00000000-0005-0000-0000-00006A250000}"/>
    <cellStyle name="Style 229 2 2 2 2" xfId="14327" xr:uid="{00000000-0005-0000-0000-00006B250000}"/>
    <cellStyle name="Style 229 2 2 3" xfId="11903" xr:uid="{00000000-0005-0000-0000-00006C250000}"/>
    <cellStyle name="Style 229 2 3" xfId="4711" xr:uid="{00000000-0005-0000-0000-00006D250000}"/>
    <cellStyle name="Style 229 2 3 2" xfId="9643" xr:uid="{00000000-0005-0000-0000-00006E250000}"/>
    <cellStyle name="Style 229 2 4" xfId="7954" xr:uid="{00000000-0005-0000-0000-00006F250000}"/>
    <cellStyle name="Style 229 3" xfId="1963" xr:uid="{00000000-0005-0000-0000-000070250000}"/>
    <cellStyle name="Style 229 3 2" xfId="5294" xr:uid="{00000000-0005-0000-0000-000071250000}"/>
    <cellStyle name="Style 229 3 2 2" xfId="8563" xr:uid="{00000000-0005-0000-0000-000072250000}"/>
    <cellStyle name="Style 229 3 3" xfId="12336" xr:uid="{00000000-0005-0000-0000-000073250000}"/>
    <cellStyle name="Style 229 4" xfId="2381" xr:uid="{00000000-0005-0000-0000-000074250000}"/>
    <cellStyle name="Style 229 4 2" xfId="5548" xr:uid="{00000000-0005-0000-0000-000075250000}"/>
    <cellStyle name="Style 229 4 2 2" xfId="7496" xr:uid="{00000000-0005-0000-0000-000076250000}"/>
    <cellStyle name="Style 229 4 3" xfId="7700" xr:uid="{00000000-0005-0000-0000-000077250000}"/>
    <cellStyle name="Style 229 5" xfId="4629" xr:uid="{00000000-0005-0000-0000-000078250000}"/>
    <cellStyle name="Style 229 5 2" xfId="12861" xr:uid="{00000000-0005-0000-0000-000079250000}"/>
    <cellStyle name="Style 229 6" xfId="8562" xr:uid="{00000000-0005-0000-0000-00007A250000}"/>
    <cellStyle name="Style 230" xfId="305" xr:uid="{00000000-0005-0000-0000-00007B250000}"/>
    <cellStyle name="Style 230 2" xfId="3139" xr:uid="{00000000-0005-0000-0000-00007C250000}"/>
    <cellStyle name="Style 230 2 2" xfId="4176" xr:uid="{00000000-0005-0000-0000-00007D250000}"/>
    <cellStyle name="Style 230 2 2 2" xfId="6582" xr:uid="{00000000-0005-0000-0000-00007E250000}"/>
    <cellStyle name="Style 230 2 2 2 2" xfId="14328" xr:uid="{00000000-0005-0000-0000-00007F250000}"/>
    <cellStyle name="Style 230 2 2 3" xfId="12923" xr:uid="{00000000-0005-0000-0000-000080250000}"/>
    <cellStyle name="Style 230 2 3" xfId="4617" xr:uid="{00000000-0005-0000-0000-000081250000}"/>
    <cellStyle name="Style 230 2 3 2" xfId="10467" xr:uid="{00000000-0005-0000-0000-000082250000}"/>
    <cellStyle name="Style 230 2 4" xfId="9346" xr:uid="{00000000-0005-0000-0000-000083250000}"/>
    <cellStyle name="Style 230 3" xfId="1964" xr:uid="{00000000-0005-0000-0000-000084250000}"/>
    <cellStyle name="Style 230 3 2" xfId="5295" xr:uid="{00000000-0005-0000-0000-000085250000}"/>
    <cellStyle name="Style 230 3 2 2" xfId="12258" xr:uid="{00000000-0005-0000-0000-000086250000}"/>
    <cellStyle name="Style 230 3 3" xfId="9614" xr:uid="{00000000-0005-0000-0000-000087250000}"/>
    <cellStyle name="Style 230 4" xfId="2380" xr:uid="{00000000-0005-0000-0000-000088250000}"/>
    <cellStyle name="Style 230 4 2" xfId="5547" xr:uid="{00000000-0005-0000-0000-000089250000}"/>
    <cellStyle name="Style 230 4 2 2" xfId="11693" xr:uid="{00000000-0005-0000-0000-00008A250000}"/>
    <cellStyle name="Style 230 4 3" xfId="13251" xr:uid="{00000000-0005-0000-0000-00008B250000}"/>
    <cellStyle name="Style 230 5" xfId="4859" xr:uid="{00000000-0005-0000-0000-00008C250000}"/>
    <cellStyle name="Style 230 5 2" xfId="12237" xr:uid="{00000000-0005-0000-0000-00008D250000}"/>
    <cellStyle name="Style 230 6" xfId="11946" xr:uid="{00000000-0005-0000-0000-00008E250000}"/>
    <cellStyle name="Style 231" xfId="306" xr:uid="{00000000-0005-0000-0000-00008F250000}"/>
    <cellStyle name="Style 231 2" xfId="3140" xr:uid="{00000000-0005-0000-0000-000090250000}"/>
    <cellStyle name="Style 231 2 2" xfId="4177" xr:uid="{00000000-0005-0000-0000-000091250000}"/>
    <cellStyle name="Style 231 2 2 2" xfId="6583" xr:uid="{00000000-0005-0000-0000-000092250000}"/>
    <cellStyle name="Style 231 2 2 2 2" xfId="14329" xr:uid="{00000000-0005-0000-0000-000093250000}"/>
    <cellStyle name="Style 231 2 2 3" xfId="10832" xr:uid="{00000000-0005-0000-0000-000094250000}"/>
    <cellStyle name="Style 231 2 3" xfId="4669" xr:uid="{00000000-0005-0000-0000-000095250000}"/>
    <cellStyle name="Style 231 2 3 2" xfId="8826" xr:uid="{00000000-0005-0000-0000-000096250000}"/>
    <cellStyle name="Style 231 2 4" xfId="13138" xr:uid="{00000000-0005-0000-0000-000097250000}"/>
    <cellStyle name="Style 231 3" xfId="1965" xr:uid="{00000000-0005-0000-0000-000098250000}"/>
    <cellStyle name="Style 231 3 2" xfId="5296" xr:uid="{00000000-0005-0000-0000-000099250000}"/>
    <cellStyle name="Style 231 3 2 2" xfId="7224" xr:uid="{00000000-0005-0000-0000-00009A250000}"/>
    <cellStyle name="Style 231 3 3" xfId="11901" xr:uid="{00000000-0005-0000-0000-00009B250000}"/>
    <cellStyle name="Style 231 4" xfId="2379" xr:uid="{00000000-0005-0000-0000-00009C250000}"/>
    <cellStyle name="Style 231 4 2" xfId="5546" xr:uid="{00000000-0005-0000-0000-00009D250000}"/>
    <cellStyle name="Style 231 4 2 2" xfId="9201" xr:uid="{00000000-0005-0000-0000-00009E250000}"/>
    <cellStyle name="Style 231 4 3" xfId="10656" xr:uid="{00000000-0005-0000-0000-00009F250000}"/>
    <cellStyle name="Style 231 5" xfId="4682" xr:uid="{00000000-0005-0000-0000-0000A0250000}"/>
    <cellStyle name="Style 231 5 2" xfId="10113" xr:uid="{00000000-0005-0000-0000-0000A1250000}"/>
    <cellStyle name="Style 231 6" xfId="8743" xr:uid="{00000000-0005-0000-0000-0000A2250000}"/>
    <cellStyle name="Style 232" xfId="307" xr:uid="{00000000-0005-0000-0000-0000A3250000}"/>
    <cellStyle name="Style 233" xfId="308" xr:uid="{00000000-0005-0000-0000-0000A4250000}"/>
    <cellStyle name="Style 234" xfId="309" xr:uid="{00000000-0005-0000-0000-0000A5250000}"/>
    <cellStyle name="Style 235" xfId="310" xr:uid="{00000000-0005-0000-0000-0000A6250000}"/>
    <cellStyle name="Style 236" xfId="311" xr:uid="{00000000-0005-0000-0000-0000A7250000}"/>
    <cellStyle name="Style 237" xfId="312" xr:uid="{00000000-0005-0000-0000-0000A8250000}"/>
    <cellStyle name="Style 238" xfId="313" xr:uid="{00000000-0005-0000-0000-0000A9250000}"/>
    <cellStyle name="Style 239" xfId="314" xr:uid="{00000000-0005-0000-0000-0000AA250000}"/>
    <cellStyle name="Style 240" xfId="315" xr:uid="{00000000-0005-0000-0000-0000AB250000}"/>
    <cellStyle name="Style 241" xfId="316" xr:uid="{00000000-0005-0000-0000-0000AC250000}"/>
    <cellStyle name="Style 242" xfId="317" xr:uid="{00000000-0005-0000-0000-0000AD250000}"/>
    <cellStyle name="Style 243" xfId="318" xr:uid="{00000000-0005-0000-0000-0000AE250000}"/>
    <cellStyle name="Style 244" xfId="319" xr:uid="{00000000-0005-0000-0000-0000AF250000}"/>
    <cellStyle name="Style 245" xfId="320" xr:uid="{00000000-0005-0000-0000-0000B0250000}"/>
    <cellStyle name="Style 246" xfId="321" xr:uid="{00000000-0005-0000-0000-0000B1250000}"/>
    <cellStyle name="Style 247" xfId="322" xr:uid="{00000000-0005-0000-0000-0000B2250000}"/>
    <cellStyle name="Style 248" xfId="323" xr:uid="{00000000-0005-0000-0000-0000B3250000}"/>
    <cellStyle name="Style 249" xfId="324" xr:uid="{00000000-0005-0000-0000-0000B4250000}"/>
    <cellStyle name="Style 250" xfId="325" xr:uid="{00000000-0005-0000-0000-0000B5250000}"/>
    <cellStyle name="Style 251" xfId="326" xr:uid="{00000000-0005-0000-0000-0000B6250000}"/>
    <cellStyle name="Style 252" xfId="327" xr:uid="{00000000-0005-0000-0000-0000B7250000}"/>
    <cellStyle name="Style 252 2" xfId="3141" xr:uid="{00000000-0005-0000-0000-0000B8250000}"/>
    <cellStyle name="Style 252 2 2" xfId="4178" xr:uid="{00000000-0005-0000-0000-0000B9250000}"/>
    <cellStyle name="Style 252 2 2 2" xfId="6584" xr:uid="{00000000-0005-0000-0000-0000BA250000}"/>
    <cellStyle name="Style 252 2 2 2 2" xfId="14330" xr:uid="{00000000-0005-0000-0000-0000BB250000}"/>
    <cellStyle name="Style 252 2 2 3" xfId="7372" xr:uid="{00000000-0005-0000-0000-0000BC250000}"/>
    <cellStyle name="Style 252 2 3" xfId="4902" xr:uid="{00000000-0005-0000-0000-0000BD250000}"/>
    <cellStyle name="Style 252 2 3 2" xfId="12935" xr:uid="{00000000-0005-0000-0000-0000BE250000}"/>
    <cellStyle name="Style 252 2 4" xfId="11613" xr:uid="{00000000-0005-0000-0000-0000BF250000}"/>
    <cellStyle name="Style 252 3" xfId="1970" xr:uid="{00000000-0005-0000-0000-0000C0250000}"/>
    <cellStyle name="Style 252 3 2" xfId="5297" xr:uid="{00000000-0005-0000-0000-0000C1250000}"/>
    <cellStyle name="Style 252 3 2 2" xfId="10007" xr:uid="{00000000-0005-0000-0000-0000C2250000}"/>
    <cellStyle name="Style 252 3 3" xfId="8000" xr:uid="{00000000-0005-0000-0000-0000C3250000}"/>
    <cellStyle name="Style 252 4" xfId="2378" xr:uid="{00000000-0005-0000-0000-0000C4250000}"/>
    <cellStyle name="Style 252 4 2" xfId="5545" xr:uid="{00000000-0005-0000-0000-0000C5250000}"/>
    <cellStyle name="Style 252 4 2 2" xfId="7470" xr:uid="{00000000-0005-0000-0000-0000C6250000}"/>
    <cellStyle name="Style 252 4 3" xfId="10101" xr:uid="{00000000-0005-0000-0000-0000C7250000}"/>
    <cellStyle name="Style 252 5" xfId="4858" xr:uid="{00000000-0005-0000-0000-0000C8250000}"/>
    <cellStyle name="Style 252 5 2" xfId="7406" xr:uid="{00000000-0005-0000-0000-0000C9250000}"/>
    <cellStyle name="Style 252 6" xfId="11370" xr:uid="{00000000-0005-0000-0000-0000CA250000}"/>
    <cellStyle name="Style 253" xfId="328" xr:uid="{00000000-0005-0000-0000-0000CB250000}"/>
    <cellStyle name="Style 253 2" xfId="3142" xr:uid="{00000000-0005-0000-0000-0000CC250000}"/>
    <cellStyle name="Style 253 2 2" xfId="4179" xr:uid="{00000000-0005-0000-0000-0000CD250000}"/>
    <cellStyle name="Style 253 2 2 2" xfId="6585" xr:uid="{00000000-0005-0000-0000-0000CE250000}"/>
    <cellStyle name="Style 253 2 2 2 2" xfId="14331" xr:uid="{00000000-0005-0000-0000-0000CF250000}"/>
    <cellStyle name="Style 253 2 2 3" xfId="7210" xr:uid="{00000000-0005-0000-0000-0000D0250000}"/>
    <cellStyle name="Style 253 2 3" xfId="4598" xr:uid="{00000000-0005-0000-0000-0000D1250000}"/>
    <cellStyle name="Style 253 2 3 2" xfId="8656" xr:uid="{00000000-0005-0000-0000-0000D2250000}"/>
    <cellStyle name="Style 253 2 4" xfId="12741" xr:uid="{00000000-0005-0000-0000-0000D3250000}"/>
    <cellStyle name="Style 253 3" xfId="1971" xr:uid="{00000000-0005-0000-0000-0000D4250000}"/>
    <cellStyle name="Style 253 3 2" xfId="5298" xr:uid="{00000000-0005-0000-0000-0000D5250000}"/>
    <cellStyle name="Style 253 3 2 2" xfId="9344" xr:uid="{00000000-0005-0000-0000-0000D6250000}"/>
    <cellStyle name="Style 253 3 3" xfId="13275" xr:uid="{00000000-0005-0000-0000-0000D7250000}"/>
    <cellStyle name="Style 253 4" xfId="2849" xr:uid="{00000000-0005-0000-0000-0000D8250000}"/>
    <cellStyle name="Style 253 4 2" xfId="5980" xr:uid="{00000000-0005-0000-0000-0000D9250000}"/>
    <cellStyle name="Style 253 4 2 2" xfId="13793" xr:uid="{00000000-0005-0000-0000-0000DA250000}"/>
    <cellStyle name="Style 253 4 3" xfId="9401" xr:uid="{00000000-0005-0000-0000-0000DB250000}"/>
    <cellStyle name="Style 253 5" xfId="4933" xr:uid="{00000000-0005-0000-0000-0000DC250000}"/>
    <cellStyle name="Style 253 5 2" xfId="11432" xr:uid="{00000000-0005-0000-0000-0000DD250000}"/>
    <cellStyle name="Style 253 6" xfId="8761" xr:uid="{00000000-0005-0000-0000-0000DE250000}"/>
    <cellStyle name="Style 254" xfId="329" xr:uid="{00000000-0005-0000-0000-0000DF250000}"/>
    <cellStyle name="Style 254 2" xfId="3143" xr:uid="{00000000-0005-0000-0000-0000E0250000}"/>
    <cellStyle name="Style 254 2 2" xfId="4180" xr:uid="{00000000-0005-0000-0000-0000E1250000}"/>
    <cellStyle name="Style 254 2 2 2" xfId="6586" xr:uid="{00000000-0005-0000-0000-0000E2250000}"/>
    <cellStyle name="Style 254 2 2 2 2" xfId="14332" xr:uid="{00000000-0005-0000-0000-0000E3250000}"/>
    <cellStyle name="Style 254 2 2 3" xfId="9740" xr:uid="{00000000-0005-0000-0000-0000E4250000}"/>
    <cellStyle name="Style 254 2 3" xfId="4868" xr:uid="{00000000-0005-0000-0000-0000E5250000}"/>
    <cellStyle name="Style 254 2 3 2" xfId="12629" xr:uid="{00000000-0005-0000-0000-0000E6250000}"/>
    <cellStyle name="Style 254 2 4" xfId="8009" xr:uid="{00000000-0005-0000-0000-0000E7250000}"/>
    <cellStyle name="Style 254 3" xfId="1972" xr:uid="{00000000-0005-0000-0000-0000E8250000}"/>
    <cellStyle name="Style 254 3 2" xfId="5299" xr:uid="{00000000-0005-0000-0000-0000E9250000}"/>
    <cellStyle name="Style 254 3 2 2" xfId="12776" xr:uid="{00000000-0005-0000-0000-0000EA250000}"/>
    <cellStyle name="Style 254 3 3" xfId="22" xr:uid="{00000000-0005-0000-0000-0000EB250000}"/>
    <cellStyle name="Style 254 4" xfId="2377" xr:uid="{00000000-0005-0000-0000-0000EC250000}"/>
    <cellStyle name="Style 254 4 2" xfId="5544" xr:uid="{00000000-0005-0000-0000-0000ED250000}"/>
    <cellStyle name="Style 254 4 2 2" xfId="8179" xr:uid="{00000000-0005-0000-0000-0000EE250000}"/>
    <cellStyle name="Style 254 4 3" xfId="7072" xr:uid="{00000000-0005-0000-0000-0000EF250000}"/>
    <cellStyle name="Style 254 5" xfId="4784" xr:uid="{00000000-0005-0000-0000-0000F0250000}"/>
    <cellStyle name="Style 254 5 2" xfId="12749" xr:uid="{00000000-0005-0000-0000-0000F1250000}"/>
    <cellStyle name="Style 254 6" xfId="13314" xr:uid="{00000000-0005-0000-0000-0000F2250000}"/>
    <cellStyle name="Style 255" xfId="330" xr:uid="{00000000-0005-0000-0000-0000F3250000}"/>
    <cellStyle name="Style 255 2" xfId="3144" xr:uid="{00000000-0005-0000-0000-0000F4250000}"/>
    <cellStyle name="Style 255 2 2" xfId="4181" xr:uid="{00000000-0005-0000-0000-0000F5250000}"/>
    <cellStyle name="Style 255 2 2 2" xfId="6587" xr:uid="{00000000-0005-0000-0000-0000F6250000}"/>
    <cellStyle name="Style 255 2 2 2 2" xfId="14333" xr:uid="{00000000-0005-0000-0000-0000F7250000}"/>
    <cellStyle name="Style 255 2 2 3" xfId="12299" xr:uid="{00000000-0005-0000-0000-0000F8250000}"/>
    <cellStyle name="Style 255 2 3" xfId="2159" xr:uid="{00000000-0005-0000-0000-0000F9250000}"/>
    <cellStyle name="Style 255 2 3 2" xfId="10249" xr:uid="{00000000-0005-0000-0000-0000FA250000}"/>
    <cellStyle name="Style 255 2 4" xfId="7403" xr:uid="{00000000-0005-0000-0000-0000FB250000}"/>
    <cellStyle name="Style 255 3" xfId="1973" xr:uid="{00000000-0005-0000-0000-0000FC250000}"/>
    <cellStyle name="Style 255 3 2" xfId="5300" xr:uid="{00000000-0005-0000-0000-0000FD250000}"/>
    <cellStyle name="Style 255 3 2 2" xfId="9911" xr:uid="{00000000-0005-0000-0000-0000FE250000}"/>
    <cellStyle name="Style 255 3 3" xfId="8594" xr:uid="{00000000-0005-0000-0000-0000FF250000}"/>
    <cellStyle name="Style 255 4" xfId="2848" xr:uid="{00000000-0005-0000-0000-000000260000}"/>
    <cellStyle name="Style 255 4 2" xfId="5979" xr:uid="{00000000-0005-0000-0000-000001260000}"/>
    <cellStyle name="Style 255 4 2 2" xfId="13792" xr:uid="{00000000-0005-0000-0000-000002260000}"/>
    <cellStyle name="Style 255 4 3" xfId="13357" xr:uid="{00000000-0005-0000-0000-000003260000}"/>
    <cellStyle name="Style 255 5" xfId="4930" xr:uid="{00000000-0005-0000-0000-000004260000}"/>
    <cellStyle name="Style 255 5 2" xfId="9924" xr:uid="{00000000-0005-0000-0000-000005260000}"/>
    <cellStyle name="Style 255 6" xfId="10315" xr:uid="{00000000-0005-0000-0000-000006260000}"/>
    <cellStyle name="Style 256" xfId="331" xr:uid="{00000000-0005-0000-0000-000007260000}"/>
    <cellStyle name="Style 256 2" xfId="3145" xr:uid="{00000000-0005-0000-0000-000008260000}"/>
    <cellStyle name="Style 256 2 2" xfId="4182" xr:uid="{00000000-0005-0000-0000-000009260000}"/>
    <cellStyle name="Style 256 2 2 2" xfId="6588" xr:uid="{00000000-0005-0000-0000-00000A260000}"/>
    <cellStyle name="Style 256 2 2 2 2" xfId="14334" xr:uid="{00000000-0005-0000-0000-00000B260000}"/>
    <cellStyle name="Style 256 2 2 3" xfId="12868" xr:uid="{00000000-0005-0000-0000-00000C260000}"/>
    <cellStyle name="Style 256 2 3" xfId="4821" xr:uid="{00000000-0005-0000-0000-00000D260000}"/>
    <cellStyle name="Style 256 2 3 2" xfId="11158" xr:uid="{00000000-0005-0000-0000-00000E260000}"/>
    <cellStyle name="Style 256 2 4" xfId="11702" xr:uid="{00000000-0005-0000-0000-00000F260000}"/>
    <cellStyle name="Style 256 3" xfId="1974" xr:uid="{00000000-0005-0000-0000-000010260000}"/>
    <cellStyle name="Style 256 3 2" xfId="5301" xr:uid="{00000000-0005-0000-0000-000011260000}"/>
    <cellStyle name="Style 256 3 2 2" xfId="9570" xr:uid="{00000000-0005-0000-0000-000012260000}"/>
    <cellStyle name="Style 256 3 3" xfId="10414" xr:uid="{00000000-0005-0000-0000-000013260000}"/>
    <cellStyle name="Style 256 4" xfId="2376" xr:uid="{00000000-0005-0000-0000-000014260000}"/>
    <cellStyle name="Style 256 4 2" xfId="5543" xr:uid="{00000000-0005-0000-0000-000015260000}"/>
    <cellStyle name="Style 256 4 2 2" xfId="9995" xr:uid="{00000000-0005-0000-0000-000016260000}"/>
    <cellStyle name="Style 256 4 3" xfId="7232" xr:uid="{00000000-0005-0000-0000-000017260000}"/>
    <cellStyle name="Style 256 5" xfId="4651" xr:uid="{00000000-0005-0000-0000-000018260000}"/>
    <cellStyle name="Style 256 5 2" xfId="12102" xr:uid="{00000000-0005-0000-0000-000019260000}"/>
    <cellStyle name="Style 256 6" xfId="10425" xr:uid="{00000000-0005-0000-0000-00001A260000}"/>
    <cellStyle name="Style 257" xfId="332" xr:uid="{00000000-0005-0000-0000-00001B260000}"/>
    <cellStyle name="Style 257 2" xfId="3146" xr:uid="{00000000-0005-0000-0000-00001C260000}"/>
    <cellStyle name="Style 257 2 2" xfId="4183" xr:uid="{00000000-0005-0000-0000-00001D260000}"/>
    <cellStyle name="Style 257 2 2 2" xfId="6589" xr:uid="{00000000-0005-0000-0000-00001E260000}"/>
    <cellStyle name="Style 257 2 2 2 2" xfId="14335" xr:uid="{00000000-0005-0000-0000-00001F260000}"/>
    <cellStyle name="Style 257 2 2 3" xfId="7215" xr:uid="{00000000-0005-0000-0000-000020260000}"/>
    <cellStyle name="Style 257 2 3" xfId="3671" xr:uid="{00000000-0005-0000-0000-000021260000}"/>
    <cellStyle name="Style 257 2 3 2" xfId="9207" xr:uid="{00000000-0005-0000-0000-000022260000}"/>
    <cellStyle name="Style 257 2 4" xfId="8805" xr:uid="{00000000-0005-0000-0000-000023260000}"/>
    <cellStyle name="Style 257 3" xfId="1975" xr:uid="{00000000-0005-0000-0000-000024260000}"/>
    <cellStyle name="Style 257 3 2" xfId="5302" xr:uid="{00000000-0005-0000-0000-000025260000}"/>
    <cellStyle name="Style 257 3 2 2" xfId="9215" xr:uid="{00000000-0005-0000-0000-000026260000}"/>
    <cellStyle name="Style 257 3 3" xfId="12326" xr:uid="{00000000-0005-0000-0000-000027260000}"/>
    <cellStyle name="Style 257 4" xfId="2847" xr:uid="{00000000-0005-0000-0000-000028260000}"/>
    <cellStyle name="Style 257 4 2" xfId="5978" xr:uid="{00000000-0005-0000-0000-000029260000}"/>
    <cellStyle name="Style 257 4 2 2" xfId="13791" xr:uid="{00000000-0005-0000-0000-00002A260000}"/>
    <cellStyle name="Style 257 4 3" xfId="9667" xr:uid="{00000000-0005-0000-0000-00002B260000}"/>
    <cellStyle name="Style 257 5" xfId="4898" xr:uid="{00000000-0005-0000-0000-00002C260000}"/>
    <cellStyle name="Style 257 5 2" xfId="12693" xr:uid="{00000000-0005-0000-0000-00002D260000}"/>
    <cellStyle name="Style 257 6" xfId="10333" xr:uid="{00000000-0005-0000-0000-00002E260000}"/>
    <cellStyle name="Style 258" xfId="333" xr:uid="{00000000-0005-0000-0000-00002F260000}"/>
    <cellStyle name="Style 258 2" xfId="3147" xr:uid="{00000000-0005-0000-0000-000030260000}"/>
    <cellStyle name="Style 258 2 2" xfId="4184" xr:uid="{00000000-0005-0000-0000-000031260000}"/>
    <cellStyle name="Style 258 2 2 2" xfId="6590" xr:uid="{00000000-0005-0000-0000-000032260000}"/>
    <cellStyle name="Style 258 2 2 2 2" xfId="14336" xr:uid="{00000000-0005-0000-0000-000033260000}"/>
    <cellStyle name="Style 258 2 2 3" xfId="10386" xr:uid="{00000000-0005-0000-0000-000034260000}"/>
    <cellStyle name="Style 258 2 3" xfId="4754" xr:uid="{00000000-0005-0000-0000-000035260000}"/>
    <cellStyle name="Style 258 2 3 2" xfId="12619" xr:uid="{00000000-0005-0000-0000-000036260000}"/>
    <cellStyle name="Style 258 2 4" xfId="9023" xr:uid="{00000000-0005-0000-0000-000037260000}"/>
    <cellStyle name="Style 258 3" xfId="1976" xr:uid="{00000000-0005-0000-0000-000038260000}"/>
    <cellStyle name="Style 258 3 2" xfId="5303" xr:uid="{00000000-0005-0000-0000-000039260000}"/>
    <cellStyle name="Style 258 3 2 2" xfId="7283" xr:uid="{00000000-0005-0000-0000-00003A260000}"/>
    <cellStyle name="Style 258 3 3" xfId="7562" xr:uid="{00000000-0005-0000-0000-00003B260000}"/>
    <cellStyle name="Style 258 4" xfId="2375" xr:uid="{00000000-0005-0000-0000-00003C260000}"/>
    <cellStyle name="Style 258 4 2" xfId="5542" xr:uid="{00000000-0005-0000-0000-00003D260000}"/>
    <cellStyle name="Style 258 4 2 2" xfId="7469" xr:uid="{00000000-0005-0000-0000-00003E260000}"/>
    <cellStyle name="Style 258 4 3" xfId="12826" xr:uid="{00000000-0005-0000-0000-00003F260000}"/>
    <cellStyle name="Style 258 5" xfId="4582" xr:uid="{00000000-0005-0000-0000-000040260000}"/>
    <cellStyle name="Style 258 5 2" xfId="12938" xr:uid="{00000000-0005-0000-0000-000041260000}"/>
    <cellStyle name="Style 258 6" xfId="13160" xr:uid="{00000000-0005-0000-0000-000042260000}"/>
    <cellStyle name="Style 259" xfId="334" xr:uid="{00000000-0005-0000-0000-000043260000}"/>
    <cellStyle name="Style 259 2" xfId="3148" xr:uid="{00000000-0005-0000-0000-000044260000}"/>
    <cellStyle name="Style 259 2 2" xfId="4185" xr:uid="{00000000-0005-0000-0000-000045260000}"/>
    <cellStyle name="Style 259 2 2 2" xfId="6591" xr:uid="{00000000-0005-0000-0000-000046260000}"/>
    <cellStyle name="Style 259 2 2 2 2" xfId="14337" xr:uid="{00000000-0005-0000-0000-000047260000}"/>
    <cellStyle name="Style 259 2 2 3" xfId="8047" xr:uid="{00000000-0005-0000-0000-000048260000}"/>
    <cellStyle name="Style 259 2 3" xfId="4768" xr:uid="{00000000-0005-0000-0000-000049260000}"/>
    <cellStyle name="Style 259 2 3 2" xfId="8855" xr:uid="{00000000-0005-0000-0000-00004A260000}"/>
    <cellStyle name="Style 259 2 4" xfId="7086" xr:uid="{00000000-0005-0000-0000-00004B260000}"/>
    <cellStyle name="Style 259 3" xfId="1977" xr:uid="{00000000-0005-0000-0000-00004C260000}"/>
    <cellStyle name="Style 259 3 2" xfId="5304" xr:uid="{00000000-0005-0000-0000-00004D260000}"/>
    <cellStyle name="Style 259 3 2 2" xfId="9425" xr:uid="{00000000-0005-0000-0000-00004E260000}"/>
    <cellStyle name="Style 259 3 3" xfId="10080" xr:uid="{00000000-0005-0000-0000-00004F260000}"/>
    <cellStyle name="Style 259 4" xfId="2846" xr:uid="{00000000-0005-0000-0000-000050260000}"/>
    <cellStyle name="Style 259 4 2" xfId="5977" xr:uid="{00000000-0005-0000-0000-000051260000}"/>
    <cellStyle name="Style 259 4 2 2" xfId="13790" xr:uid="{00000000-0005-0000-0000-000052260000}"/>
    <cellStyle name="Style 259 4 3" xfId="7286" xr:uid="{00000000-0005-0000-0000-000053260000}"/>
    <cellStyle name="Style 259 5" xfId="4932" xr:uid="{00000000-0005-0000-0000-000054260000}"/>
    <cellStyle name="Style 259 5 2" xfId="12951" xr:uid="{00000000-0005-0000-0000-000055260000}"/>
    <cellStyle name="Style 259 6" xfId="7794" xr:uid="{00000000-0005-0000-0000-000056260000}"/>
    <cellStyle name="Style 260" xfId="335" xr:uid="{00000000-0005-0000-0000-000057260000}"/>
    <cellStyle name="Style 260 2" xfId="3149" xr:uid="{00000000-0005-0000-0000-000058260000}"/>
    <cellStyle name="Style 260 2 2" xfId="4186" xr:uid="{00000000-0005-0000-0000-000059260000}"/>
    <cellStyle name="Style 260 2 2 2" xfId="6592" xr:uid="{00000000-0005-0000-0000-00005A260000}"/>
    <cellStyle name="Style 260 2 2 2 2" xfId="14338" xr:uid="{00000000-0005-0000-0000-00005B260000}"/>
    <cellStyle name="Style 260 2 2 3" xfId="7011" xr:uid="{00000000-0005-0000-0000-00005C260000}"/>
    <cellStyle name="Style 260 2 3" xfId="4568" xr:uid="{00000000-0005-0000-0000-00005D260000}"/>
    <cellStyle name="Style 260 2 3 2" xfId="10652" xr:uid="{00000000-0005-0000-0000-00005E260000}"/>
    <cellStyle name="Style 260 2 4" xfId="9475" xr:uid="{00000000-0005-0000-0000-00005F260000}"/>
    <cellStyle name="Style 260 3" xfId="1978" xr:uid="{00000000-0005-0000-0000-000060260000}"/>
    <cellStyle name="Style 260 3 2" xfId="5305" xr:uid="{00000000-0005-0000-0000-000061260000}"/>
    <cellStyle name="Style 260 3 2 2" xfId="10640" xr:uid="{00000000-0005-0000-0000-000062260000}"/>
    <cellStyle name="Style 260 3 3" xfId="11588" xr:uid="{00000000-0005-0000-0000-000063260000}"/>
    <cellStyle name="Style 260 4" xfId="2374" xr:uid="{00000000-0005-0000-0000-000064260000}"/>
    <cellStyle name="Style 260 4 2" xfId="5541" xr:uid="{00000000-0005-0000-0000-000065260000}"/>
    <cellStyle name="Style 260 4 2 2" xfId="7468" xr:uid="{00000000-0005-0000-0000-000066260000}"/>
    <cellStyle name="Style 260 4 3" xfId="9692" xr:uid="{00000000-0005-0000-0000-000067260000}"/>
    <cellStyle name="Style 260 5" xfId="4706" xr:uid="{00000000-0005-0000-0000-000068260000}"/>
    <cellStyle name="Style 260 5 2" xfId="10277" xr:uid="{00000000-0005-0000-0000-000069260000}"/>
    <cellStyle name="Style 260 6" xfId="12809" xr:uid="{00000000-0005-0000-0000-00006A260000}"/>
    <cellStyle name="Style 297" xfId="336" xr:uid="{00000000-0005-0000-0000-00006B260000}"/>
    <cellStyle name="Style 297 2" xfId="1148" xr:uid="{00000000-0005-0000-0000-00006C260000}"/>
    <cellStyle name="Style 297 2 2" xfId="1244" xr:uid="{00000000-0005-0000-0000-00006D260000}"/>
    <cellStyle name="Style 297 2 2 2" xfId="2537" xr:uid="{00000000-0005-0000-0000-00006E260000}"/>
    <cellStyle name="Style 297 2 2 2 2" xfId="5680" xr:uid="{00000000-0005-0000-0000-00006F260000}"/>
    <cellStyle name="Style 297 2 2 2 2 2" xfId="10980" xr:uid="{00000000-0005-0000-0000-000070260000}"/>
    <cellStyle name="Style 297 2 2 2 3" xfId="8299" xr:uid="{00000000-0005-0000-0000-000071260000}"/>
    <cellStyle name="Style 297 2 2 3" xfId="3689" xr:uid="{00000000-0005-0000-0000-000072260000}"/>
    <cellStyle name="Style 297 2 2 3 2" xfId="6330" xr:uid="{00000000-0005-0000-0000-000073260000}"/>
    <cellStyle name="Style 297 2 2 3 2 2" xfId="14099" xr:uid="{00000000-0005-0000-0000-000074260000}"/>
    <cellStyle name="Style 297 2 2 3 3" xfId="10604" xr:uid="{00000000-0005-0000-0000-000075260000}"/>
    <cellStyle name="Style 297 2 2 4" xfId="2157" xr:uid="{00000000-0005-0000-0000-000076260000}"/>
    <cellStyle name="Style 297 2 2 4 2" xfId="9051" xr:uid="{00000000-0005-0000-0000-000077260000}"/>
    <cellStyle name="Style 297 2 2 5" xfId="7683" xr:uid="{00000000-0005-0000-0000-000078260000}"/>
    <cellStyle name="Style 297 2 3" xfId="3331" xr:uid="{00000000-0005-0000-0000-000079260000}"/>
    <cellStyle name="Style 297 2 3 2" xfId="4360" xr:uid="{00000000-0005-0000-0000-00007A260000}"/>
    <cellStyle name="Style 297 2 3 2 2" xfId="6754" xr:uid="{00000000-0005-0000-0000-00007B260000}"/>
    <cellStyle name="Style 297 2 3 2 2 2" xfId="14483" xr:uid="{00000000-0005-0000-0000-00007C260000}"/>
    <cellStyle name="Style 297 2 3 2 3" xfId="12941" xr:uid="{00000000-0005-0000-0000-00007D260000}"/>
    <cellStyle name="Style 297 2 3 3" xfId="2260" xr:uid="{00000000-0005-0000-0000-00007E260000}"/>
    <cellStyle name="Style 297 2 3 3 2" xfId="11902" xr:uid="{00000000-0005-0000-0000-00007F260000}"/>
    <cellStyle name="Style 297 2 3 4" xfId="9980" xr:uid="{00000000-0005-0000-0000-000080260000}"/>
    <cellStyle name="Style 297 2 4" xfId="2441" xr:uid="{00000000-0005-0000-0000-000081260000}"/>
    <cellStyle name="Style 297 2 4 2" xfId="5603" xr:uid="{00000000-0005-0000-0000-000082260000}"/>
    <cellStyle name="Style 297 2 4 2 2" xfId="9812" xr:uid="{00000000-0005-0000-0000-000083260000}"/>
    <cellStyle name="Style 297 2 4 3" xfId="8737" xr:uid="{00000000-0005-0000-0000-000084260000}"/>
    <cellStyle name="Style 297 2 5" xfId="3605" xr:uid="{00000000-0005-0000-0000-000085260000}"/>
    <cellStyle name="Style 297 2 5 2" xfId="6271" xr:uid="{00000000-0005-0000-0000-000086260000}"/>
    <cellStyle name="Style 297 2 5 2 2" xfId="14040" xr:uid="{00000000-0005-0000-0000-000087260000}"/>
    <cellStyle name="Style 297 2 5 3" xfId="10711" xr:uid="{00000000-0005-0000-0000-000088260000}"/>
    <cellStyle name="Style 297 2 6" xfId="3910" xr:uid="{00000000-0005-0000-0000-000089260000}"/>
    <cellStyle name="Style 297 2 6 2" xfId="8184" xr:uid="{00000000-0005-0000-0000-00008A260000}"/>
    <cellStyle name="Style 297 2 7" xfId="11604" xr:uid="{00000000-0005-0000-0000-00008B260000}"/>
    <cellStyle name="Style 297 3" xfId="1338" xr:uid="{00000000-0005-0000-0000-00008C260000}"/>
    <cellStyle name="Style 297 3 2" xfId="2629" xr:uid="{00000000-0005-0000-0000-00008D260000}"/>
    <cellStyle name="Style 297 3 2 2" xfId="5771" xr:uid="{00000000-0005-0000-0000-00008E260000}"/>
    <cellStyle name="Style 297 3 2 2 2" xfId="13622" xr:uid="{00000000-0005-0000-0000-00008F260000}"/>
    <cellStyle name="Style 297 3 2 3" xfId="11211" xr:uid="{00000000-0005-0000-0000-000090260000}"/>
    <cellStyle name="Style 297 3 3" xfId="3769" xr:uid="{00000000-0005-0000-0000-000091260000}"/>
    <cellStyle name="Style 297 3 3 2" xfId="6363" xr:uid="{00000000-0005-0000-0000-000092260000}"/>
    <cellStyle name="Style 297 3 3 2 2" xfId="14130" xr:uid="{00000000-0005-0000-0000-000093260000}"/>
    <cellStyle name="Style 297 3 3 3" xfId="10338" xr:uid="{00000000-0005-0000-0000-000094260000}"/>
    <cellStyle name="Style 297 3 4" xfId="3809" xr:uid="{00000000-0005-0000-0000-000095260000}"/>
    <cellStyle name="Style 297 3 4 2" xfId="9416" xr:uid="{00000000-0005-0000-0000-000096260000}"/>
    <cellStyle name="Style 297 3 5" xfId="13057" xr:uid="{00000000-0005-0000-0000-000097260000}"/>
    <cellStyle name="Style 297 4" xfId="3150" xr:uid="{00000000-0005-0000-0000-000098260000}"/>
    <cellStyle name="Style 297 4 2" xfId="4187" xr:uid="{00000000-0005-0000-0000-000099260000}"/>
    <cellStyle name="Style 297 4 2 2" xfId="6593" xr:uid="{00000000-0005-0000-0000-00009A260000}"/>
    <cellStyle name="Style 297 4 2 2 2" xfId="14339" xr:uid="{00000000-0005-0000-0000-00009B260000}"/>
    <cellStyle name="Style 297 4 2 3" xfId="8731" xr:uid="{00000000-0005-0000-0000-00009C260000}"/>
    <cellStyle name="Style 297 4 3" xfId="4584" xr:uid="{00000000-0005-0000-0000-00009D260000}"/>
    <cellStyle name="Style 297 4 3 2" xfId="7364" xr:uid="{00000000-0005-0000-0000-00009E260000}"/>
    <cellStyle name="Style 297 4 4" xfId="7579" xr:uid="{00000000-0005-0000-0000-00009F260000}"/>
    <cellStyle name="Style 297 5" xfId="1979" xr:uid="{00000000-0005-0000-0000-0000A0260000}"/>
    <cellStyle name="Style 297 5 2" xfId="5306" xr:uid="{00000000-0005-0000-0000-0000A1260000}"/>
    <cellStyle name="Style 297 5 2 2" xfId="11243" xr:uid="{00000000-0005-0000-0000-0000A2260000}"/>
    <cellStyle name="Style 297 5 3" xfId="13274" xr:uid="{00000000-0005-0000-0000-0000A3260000}"/>
    <cellStyle name="Style 297 6" xfId="2845" xr:uid="{00000000-0005-0000-0000-0000A4260000}"/>
    <cellStyle name="Style 297 6 2" xfId="5976" xr:uid="{00000000-0005-0000-0000-0000A5260000}"/>
    <cellStyle name="Style 297 6 2 2" xfId="13789" xr:uid="{00000000-0005-0000-0000-0000A6260000}"/>
    <cellStyle name="Style 297 6 3" xfId="7521" xr:uid="{00000000-0005-0000-0000-0000A7260000}"/>
    <cellStyle name="Style 297 7" xfId="4900" xr:uid="{00000000-0005-0000-0000-0000A8260000}"/>
    <cellStyle name="Style 297 7 2" xfId="12264" xr:uid="{00000000-0005-0000-0000-0000A9260000}"/>
    <cellStyle name="Style 297 8" xfId="10703" xr:uid="{00000000-0005-0000-0000-0000AA260000}"/>
    <cellStyle name="Style 300" xfId="337" xr:uid="{00000000-0005-0000-0000-0000AB260000}"/>
    <cellStyle name="Style 300 2" xfId="1149" xr:uid="{00000000-0005-0000-0000-0000AC260000}"/>
    <cellStyle name="Style 300 2 2" xfId="1243" xr:uid="{00000000-0005-0000-0000-0000AD260000}"/>
    <cellStyle name="Style 300 2 2 2" xfId="2536" xr:uid="{00000000-0005-0000-0000-0000AE260000}"/>
    <cellStyle name="Style 300 2 2 2 2" xfId="5679" xr:uid="{00000000-0005-0000-0000-0000AF260000}"/>
    <cellStyle name="Style 300 2 2 2 2 2" xfId="12118" xr:uid="{00000000-0005-0000-0000-0000B0260000}"/>
    <cellStyle name="Style 300 2 2 2 3" xfId="9617" xr:uid="{00000000-0005-0000-0000-0000B1260000}"/>
    <cellStyle name="Style 300 2 2 3" xfId="3688" xr:uid="{00000000-0005-0000-0000-0000B2260000}"/>
    <cellStyle name="Style 300 2 2 3 2" xfId="6329" xr:uid="{00000000-0005-0000-0000-0000B3260000}"/>
    <cellStyle name="Style 300 2 2 3 2 2" xfId="14098" xr:uid="{00000000-0005-0000-0000-0000B4260000}"/>
    <cellStyle name="Style 300 2 2 3 3" xfId="11349" xr:uid="{00000000-0005-0000-0000-0000B5260000}"/>
    <cellStyle name="Style 300 2 2 4" xfId="3833" xr:uid="{00000000-0005-0000-0000-0000B6260000}"/>
    <cellStyle name="Style 300 2 2 4 2" xfId="10517" xr:uid="{00000000-0005-0000-0000-0000B7260000}"/>
    <cellStyle name="Style 300 2 2 5" xfId="13305" xr:uid="{00000000-0005-0000-0000-0000B8260000}"/>
    <cellStyle name="Style 300 2 3" xfId="3332" xr:uid="{00000000-0005-0000-0000-0000B9260000}"/>
    <cellStyle name="Style 300 2 3 2" xfId="4361" xr:uid="{00000000-0005-0000-0000-0000BA260000}"/>
    <cellStyle name="Style 300 2 3 2 2" xfId="6755" xr:uid="{00000000-0005-0000-0000-0000BB260000}"/>
    <cellStyle name="Style 300 2 3 2 2 2" xfId="14484" xr:uid="{00000000-0005-0000-0000-0000BC260000}"/>
    <cellStyle name="Style 300 2 3 2 3" xfId="12203" xr:uid="{00000000-0005-0000-0000-0000BD260000}"/>
    <cellStyle name="Style 300 2 3 3" xfId="2259" xr:uid="{00000000-0005-0000-0000-0000BE260000}"/>
    <cellStyle name="Style 300 2 3 3 2" xfId="7899" xr:uid="{00000000-0005-0000-0000-0000BF260000}"/>
    <cellStyle name="Style 300 2 3 4" xfId="13144" xr:uid="{00000000-0005-0000-0000-0000C0260000}"/>
    <cellStyle name="Style 300 2 4" xfId="2442" xr:uid="{00000000-0005-0000-0000-0000C1260000}"/>
    <cellStyle name="Style 300 2 4 2" xfId="5604" xr:uid="{00000000-0005-0000-0000-0000C2260000}"/>
    <cellStyle name="Style 300 2 4 2 2" xfId="11962" xr:uid="{00000000-0005-0000-0000-0000C3260000}"/>
    <cellStyle name="Style 300 2 4 3" xfId="9508" xr:uid="{00000000-0005-0000-0000-0000C4260000}"/>
    <cellStyle name="Style 300 2 5" xfId="3606" xr:uid="{00000000-0005-0000-0000-0000C5260000}"/>
    <cellStyle name="Style 300 2 5 2" xfId="6272" xr:uid="{00000000-0005-0000-0000-0000C6260000}"/>
    <cellStyle name="Style 300 2 5 2 2" xfId="14041" xr:uid="{00000000-0005-0000-0000-0000C7260000}"/>
    <cellStyle name="Style 300 2 5 3" xfId="9599" xr:uid="{00000000-0005-0000-0000-0000C8260000}"/>
    <cellStyle name="Style 300 2 6" xfId="4844" xr:uid="{00000000-0005-0000-0000-0000C9260000}"/>
    <cellStyle name="Style 300 2 6 2" xfId="10742" xr:uid="{00000000-0005-0000-0000-0000CA260000}"/>
    <cellStyle name="Style 300 2 7" xfId="11830" xr:uid="{00000000-0005-0000-0000-0000CB260000}"/>
    <cellStyle name="Style 300 3" xfId="1337" xr:uid="{00000000-0005-0000-0000-0000CC260000}"/>
    <cellStyle name="Style 300 3 2" xfId="2628" xr:uid="{00000000-0005-0000-0000-0000CD260000}"/>
    <cellStyle name="Style 300 3 2 2" xfId="5770" xr:uid="{00000000-0005-0000-0000-0000CE260000}"/>
    <cellStyle name="Style 300 3 2 2 2" xfId="13621" xr:uid="{00000000-0005-0000-0000-0000CF260000}"/>
    <cellStyle name="Style 300 3 2 3" xfId="12589" xr:uid="{00000000-0005-0000-0000-0000D0260000}"/>
    <cellStyle name="Style 300 3 3" xfId="3768" xr:uid="{00000000-0005-0000-0000-0000D1260000}"/>
    <cellStyle name="Style 300 3 3 2" xfId="6362" xr:uid="{00000000-0005-0000-0000-0000D2260000}"/>
    <cellStyle name="Style 300 3 3 2 2" xfId="14129" xr:uid="{00000000-0005-0000-0000-0000D3260000}"/>
    <cellStyle name="Style 300 3 3 3" xfId="13126" xr:uid="{00000000-0005-0000-0000-0000D4260000}"/>
    <cellStyle name="Style 300 3 4" xfId="3751" xr:uid="{00000000-0005-0000-0000-0000D5260000}"/>
    <cellStyle name="Style 300 3 4 2" xfId="9075" xr:uid="{00000000-0005-0000-0000-0000D6260000}"/>
    <cellStyle name="Style 300 3 5" xfId="11614" xr:uid="{00000000-0005-0000-0000-0000D7260000}"/>
    <cellStyle name="Style 300 4" xfId="3151" xr:uid="{00000000-0005-0000-0000-0000D8260000}"/>
    <cellStyle name="Style 300 4 2" xfId="4188" xr:uid="{00000000-0005-0000-0000-0000D9260000}"/>
    <cellStyle name="Style 300 4 2 2" xfId="6594" xr:uid="{00000000-0005-0000-0000-0000DA260000}"/>
    <cellStyle name="Style 300 4 2 2 2" xfId="14340" xr:uid="{00000000-0005-0000-0000-0000DB260000}"/>
    <cellStyle name="Style 300 4 2 3" xfId="8183" xr:uid="{00000000-0005-0000-0000-0000DC260000}"/>
    <cellStyle name="Style 300 4 3" xfId="4618" xr:uid="{00000000-0005-0000-0000-0000DD260000}"/>
    <cellStyle name="Style 300 4 3 2" xfId="8967" xr:uid="{00000000-0005-0000-0000-0000DE260000}"/>
    <cellStyle name="Style 300 4 4" xfId="7356" xr:uid="{00000000-0005-0000-0000-0000DF260000}"/>
    <cellStyle name="Style 300 5" xfId="1980" xr:uid="{00000000-0005-0000-0000-0000E0260000}"/>
    <cellStyle name="Style 300 5 2" xfId="5307" xr:uid="{00000000-0005-0000-0000-0000E1260000}"/>
    <cellStyle name="Style 300 5 2 2" xfId="8895" xr:uid="{00000000-0005-0000-0000-0000E2260000}"/>
    <cellStyle name="Style 300 5 3" xfId="7485" xr:uid="{00000000-0005-0000-0000-0000E3260000}"/>
    <cellStyle name="Style 300 6" xfId="2373" xr:uid="{00000000-0005-0000-0000-0000E4260000}"/>
    <cellStyle name="Style 300 6 2" xfId="5540" xr:uid="{00000000-0005-0000-0000-0000E5260000}"/>
    <cellStyle name="Style 300 6 2 2" xfId="7412" xr:uid="{00000000-0005-0000-0000-0000E6260000}"/>
    <cellStyle name="Style 300 6 3" xfId="9616" xr:uid="{00000000-0005-0000-0000-0000E7260000}"/>
    <cellStyle name="Style 300 7" xfId="4589" xr:uid="{00000000-0005-0000-0000-0000E8260000}"/>
    <cellStyle name="Style 300 7 2" xfId="8023" xr:uid="{00000000-0005-0000-0000-0000E9260000}"/>
    <cellStyle name="Style 300 8" xfId="9796" xr:uid="{00000000-0005-0000-0000-0000EA260000}"/>
    <cellStyle name="Style 307" xfId="338" xr:uid="{00000000-0005-0000-0000-0000EB260000}"/>
    <cellStyle name="Style 308" xfId="339" xr:uid="{00000000-0005-0000-0000-0000EC260000}"/>
    <cellStyle name="Style 308 2" xfId="1324" xr:uid="{00000000-0005-0000-0000-0000ED260000}"/>
    <cellStyle name="Style 308 2 2" xfId="2615" xr:uid="{00000000-0005-0000-0000-0000EE260000}"/>
    <cellStyle name="Style 308 2 2 2" xfId="5758" xr:uid="{00000000-0005-0000-0000-0000EF260000}"/>
    <cellStyle name="Style 308 2 2 2 2" xfId="13612" xr:uid="{00000000-0005-0000-0000-0000F0260000}"/>
    <cellStyle name="Style 308 2 2 3" xfId="10152" xr:uid="{00000000-0005-0000-0000-0000F1260000}"/>
    <cellStyle name="Style 308 2 3" xfId="1858" xr:uid="{00000000-0005-0000-0000-0000F2260000}"/>
    <cellStyle name="Style 308 2 3 2" xfId="9145" xr:uid="{00000000-0005-0000-0000-0000F3260000}"/>
    <cellStyle name="Style 308 2 4" xfId="8313" xr:uid="{00000000-0005-0000-0000-0000F4260000}"/>
    <cellStyle name="Style 308 3" xfId="1335" xr:uid="{00000000-0005-0000-0000-0000F5260000}"/>
    <cellStyle name="Style 308 3 2" xfId="2626" xr:uid="{00000000-0005-0000-0000-0000F6260000}"/>
    <cellStyle name="Style 308 3 2 2" xfId="5768" xr:uid="{00000000-0005-0000-0000-0000F7260000}"/>
    <cellStyle name="Style 308 3 2 2 2" xfId="13619" xr:uid="{00000000-0005-0000-0000-0000F8260000}"/>
    <cellStyle name="Style 308 3 2 3" xfId="13087" xr:uid="{00000000-0005-0000-0000-0000F9260000}"/>
    <cellStyle name="Style 308 3 3" xfId="4553" xr:uid="{00000000-0005-0000-0000-0000FA260000}"/>
    <cellStyle name="Style 308 3 3 2" xfId="11358" xr:uid="{00000000-0005-0000-0000-0000FB260000}"/>
    <cellStyle name="Style 308 3 4" xfId="11196" xr:uid="{00000000-0005-0000-0000-0000FC260000}"/>
    <cellStyle name="Style 308 4" xfId="1378" xr:uid="{00000000-0005-0000-0000-0000FD260000}"/>
    <cellStyle name="Style 308 4 2" xfId="2669" xr:uid="{00000000-0005-0000-0000-0000FE260000}"/>
    <cellStyle name="Style 308 4 2 2" xfId="5810" xr:uid="{00000000-0005-0000-0000-0000FF260000}"/>
    <cellStyle name="Style 308 4 2 2 2" xfId="13657" xr:uid="{00000000-0005-0000-0000-000000270000}"/>
    <cellStyle name="Style 308 4 2 3" xfId="7352" xr:uid="{00000000-0005-0000-0000-000001270000}"/>
    <cellStyle name="Style 308 4 3" xfId="2346" xr:uid="{00000000-0005-0000-0000-000002270000}"/>
    <cellStyle name="Style 308 4 3 2" xfId="8213" xr:uid="{00000000-0005-0000-0000-000003270000}"/>
    <cellStyle name="Style 308 4 4" xfId="8331" xr:uid="{00000000-0005-0000-0000-000004270000}"/>
    <cellStyle name="Style 308 5" xfId="3152" xr:uid="{00000000-0005-0000-0000-000005270000}"/>
    <cellStyle name="Style 308 5 2" xfId="4189" xr:uid="{00000000-0005-0000-0000-000006270000}"/>
    <cellStyle name="Style 308 5 2 2" xfId="6595" xr:uid="{00000000-0005-0000-0000-000007270000}"/>
    <cellStyle name="Style 308 5 2 2 2" xfId="14341" xr:uid="{00000000-0005-0000-0000-000008270000}"/>
    <cellStyle name="Style 308 5 2 3" xfId="9992" xr:uid="{00000000-0005-0000-0000-000009270000}"/>
    <cellStyle name="Style 308 5 3" xfId="4670" xr:uid="{00000000-0005-0000-0000-00000A270000}"/>
    <cellStyle name="Style 308 5 3 2" xfId="8130" xr:uid="{00000000-0005-0000-0000-00000B270000}"/>
    <cellStyle name="Style 308 5 4" xfId="9533" xr:uid="{00000000-0005-0000-0000-00000C270000}"/>
    <cellStyle name="Style 308 6" xfId="1982" xr:uid="{00000000-0005-0000-0000-00000D270000}"/>
    <cellStyle name="Style 308 6 2" xfId="5308" xr:uid="{00000000-0005-0000-0000-00000E270000}"/>
    <cellStyle name="Style 308 6 2 2" xfId="7294" xr:uid="{00000000-0005-0000-0000-00000F270000}"/>
    <cellStyle name="Style 308 6 3" xfId="7180" xr:uid="{00000000-0005-0000-0000-000010270000}"/>
    <cellStyle name="Style 308 7" xfId="4714" xr:uid="{00000000-0005-0000-0000-000011270000}"/>
    <cellStyle name="Style 308 7 2" xfId="11305" xr:uid="{00000000-0005-0000-0000-000012270000}"/>
    <cellStyle name="Style 308 8" xfId="8287" xr:uid="{00000000-0005-0000-0000-000013270000}"/>
    <cellStyle name="Style 308 9" xfId="13066" xr:uid="{00000000-0005-0000-0000-000014270000}"/>
    <cellStyle name="Style 309" xfId="340" xr:uid="{00000000-0005-0000-0000-000015270000}"/>
    <cellStyle name="Style 309 2" xfId="3153" xr:uid="{00000000-0005-0000-0000-000016270000}"/>
    <cellStyle name="Style 309 2 2" xfId="4190" xr:uid="{00000000-0005-0000-0000-000017270000}"/>
    <cellStyle name="Style 309 2 2 2" xfId="6596" xr:uid="{00000000-0005-0000-0000-000018270000}"/>
    <cellStyle name="Style 309 2 2 2 2" xfId="14342" xr:uid="{00000000-0005-0000-0000-000019270000}"/>
    <cellStyle name="Style 309 2 2 3" xfId="11493" xr:uid="{00000000-0005-0000-0000-00001A270000}"/>
    <cellStyle name="Style 309 2 3" xfId="4901" xr:uid="{00000000-0005-0000-0000-00001B270000}"/>
    <cellStyle name="Style 309 2 3 2" xfId="9085" xr:uid="{00000000-0005-0000-0000-00001C270000}"/>
    <cellStyle name="Style 309 2 4" xfId="13226" xr:uid="{00000000-0005-0000-0000-00001D270000}"/>
    <cellStyle name="Style 309 3" xfId="1983" xr:uid="{00000000-0005-0000-0000-00001E270000}"/>
    <cellStyle name="Style 309 3 2" xfId="5309" xr:uid="{00000000-0005-0000-0000-00001F270000}"/>
    <cellStyle name="Style 309 3 2 2" xfId="12998" xr:uid="{00000000-0005-0000-0000-000020270000}"/>
    <cellStyle name="Style 309 3 3" xfId="12600" xr:uid="{00000000-0005-0000-0000-000021270000}"/>
    <cellStyle name="Style 309 4" xfId="2844" xr:uid="{00000000-0005-0000-0000-000022270000}"/>
    <cellStyle name="Style 309 4 2" xfId="5975" xr:uid="{00000000-0005-0000-0000-000023270000}"/>
    <cellStyle name="Style 309 4 2 2" xfId="13788" xr:uid="{00000000-0005-0000-0000-000024270000}"/>
    <cellStyle name="Style 309 4 3" xfId="10575" xr:uid="{00000000-0005-0000-0000-000025270000}"/>
    <cellStyle name="Style 309 5" xfId="1867" xr:uid="{00000000-0005-0000-0000-000026270000}"/>
    <cellStyle name="Style 309 5 2" xfId="11460" xr:uid="{00000000-0005-0000-0000-000027270000}"/>
    <cellStyle name="Style 309 6" xfId="11926" xr:uid="{00000000-0005-0000-0000-000028270000}"/>
    <cellStyle name="Style 310" xfId="341" xr:uid="{00000000-0005-0000-0000-000029270000}"/>
    <cellStyle name="Style 310 2" xfId="3154" xr:uid="{00000000-0005-0000-0000-00002A270000}"/>
    <cellStyle name="Style 310 2 2" xfId="4191" xr:uid="{00000000-0005-0000-0000-00002B270000}"/>
    <cellStyle name="Style 310 2 2 2" xfId="6597" xr:uid="{00000000-0005-0000-0000-00002C270000}"/>
    <cellStyle name="Style 310 2 2 2 2" xfId="14343" xr:uid="{00000000-0005-0000-0000-00002D270000}"/>
    <cellStyle name="Style 310 2 2 3" xfId="13021" xr:uid="{00000000-0005-0000-0000-00002E270000}"/>
    <cellStyle name="Style 310 2 3" xfId="4597" xr:uid="{00000000-0005-0000-0000-00002F270000}"/>
    <cellStyle name="Style 310 2 3 2" xfId="9838" xr:uid="{00000000-0005-0000-0000-000030270000}"/>
    <cellStyle name="Style 310 2 4" xfId="11143" xr:uid="{00000000-0005-0000-0000-000031270000}"/>
    <cellStyle name="Style 310 3" xfId="1984" xr:uid="{00000000-0005-0000-0000-000032270000}"/>
    <cellStyle name="Style 310 3 2" xfId="5310" xr:uid="{00000000-0005-0000-0000-000033270000}"/>
    <cellStyle name="Style 310 3 2 2" xfId="11308" xr:uid="{00000000-0005-0000-0000-000034270000}"/>
    <cellStyle name="Style 310 3 3" xfId="12226" xr:uid="{00000000-0005-0000-0000-000035270000}"/>
    <cellStyle name="Style 310 4" xfId="2372" xr:uid="{00000000-0005-0000-0000-000036270000}"/>
    <cellStyle name="Style 310 4 2" xfId="5539" xr:uid="{00000000-0005-0000-0000-000037270000}"/>
    <cellStyle name="Style 310 4 2 2" xfId="10082" xr:uid="{00000000-0005-0000-0000-000038270000}"/>
    <cellStyle name="Style 310 4 3" xfId="11491" xr:uid="{00000000-0005-0000-0000-000039270000}"/>
    <cellStyle name="Style 310 5" xfId="2001" xr:uid="{00000000-0005-0000-0000-00003A270000}"/>
    <cellStyle name="Style 310 5 2" xfId="7389" xr:uid="{00000000-0005-0000-0000-00003B270000}"/>
    <cellStyle name="Style 310 6" xfId="7023" xr:uid="{00000000-0005-0000-0000-00003C270000}"/>
    <cellStyle name="Style 311" xfId="342" xr:uid="{00000000-0005-0000-0000-00003D270000}"/>
    <cellStyle name="Style 311 2" xfId="3155" xr:uid="{00000000-0005-0000-0000-00003E270000}"/>
    <cellStyle name="Style 311 2 2" xfId="4192" xr:uid="{00000000-0005-0000-0000-00003F270000}"/>
    <cellStyle name="Style 311 2 2 2" xfId="6598" xr:uid="{00000000-0005-0000-0000-000040270000}"/>
    <cellStyle name="Style 311 2 2 2 2" xfId="14344" xr:uid="{00000000-0005-0000-0000-000041270000}"/>
    <cellStyle name="Style 311 2 2 3" xfId="7646" xr:uid="{00000000-0005-0000-0000-000042270000}"/>
    <cellStyle name="Style 311 2 3" xfId="4867" xr:uid="{00000000-0005-0000-0000-000043270000}"/>
    <cellStyle name="Style 311 2 3 2" xfId="11534" xr:uid="{00000000-0005-0000-0000-000044270000}"/>
    <cellStyle name="Style 311 2 4" xfId="8991" xr:uid="{00000000-0005-0000-0000-000045270000}"/>
    <cellStyle name="Style 311 3" xfId="1985" xr:uid="{00000000-0005-0000-0000-000046270000}"/>
    <cellStyle name="Style 311 3 2" xfId="5311" xr:uid="{00000000-0005-0000-0000-000047270000}"/>
    <cellStyle name="Style 311 3 2 2" xfId="13319" xr:uid="{00000000-0005-0000-0000-000048270000}"/>
    <cellStyle name="Style 311 3 3" xfId="9232" xr:uid="{00000000-0005-0000-0000-000049270000}"/>
    <cellStyle name="Style 311 4" xfId="2843" xr:uid="{00000000-0005-0000-0000-00004A270000}"/>
    <cellStyle name="Style 311 4 2" xfId="5974" xr:uid="{00000000-0005-0000-0000-00004B270000}"/>
    <cellStyle name="Style 311 4 2 2" xfId="13787" xr:uid="{00000000-0005-0000-0000-00004C270000}"/>
    <cellStyle name="Style 311 4 3" xfId="13043" xr:uid="{00000000-0005-0000-0000-00004D270000}"/>
    <cellStyle name="Style 311 5" xfId="4899" xr:uid="{00000000-0005-0000-0000-00004E270000}"/>
    <cellStyle name="Style 311 5 2" xfId="7248" xr:uid="{00000000-0005-0000-0000-00004F270000}"/>
    <cellStyle name="Style 311 6" xfId="7284" xr:uid="{00000000-0005-0000-0000-000050270000}"/>
    <cellStyle name="Style 312" xfId="343" xr:uid="{00000000-0005-0000-0000-000051270000}"/>
    <cellStyle name="Style 313" xfId="344" xr:uid="{00000000-0005-0000-0000-000052270000}"/>
    <cellStyle name="Style 314" xfId="345" xr:uid="{00000000-0005-0000-0000-000053270000}"/>
    <cellStyle name="Style 315" xfId="346" xr:uid="{00000000-0005-0000-0000-000054270000}"/>
    <cellStyle name="Style 316" xfId="347" xr:uid="{00000000-0005-0000-0000-000055270000}"/>
    <cellStyle name="Style 317" xfId="348" xr:uid="{00000000-0005-0000-0000-000056270000}"/>
    <cellStyle name="Style 318" xfId="349" xr:uid="{00000000-0005-0000-0000-000057270000}"/>
    <cellStyle name="Style 319" xfId="350" xr:uid="{00000000-0005-0000-0000-000058270000}"/>
    <cellStyle name="Style 320" xfId="351" xr:uid="{00000000-0005-0000-0000-000059270000}"/>
    <cellStyle name="Style 320 2" xfId="3156" xr:uid="{00000000-0005-0000-0000-00005A270000}"/>
    <cellStyle name="Style 320 2 2" xfId="4193" xr:uid="{00000000-0005-0000-0000-00005B270000}"/>
    <cellStyle name="Style 320 2 2 2" xfId="6599" xr:uid="{00000000-0005-0000-0000-00005C270000}"/>
    <cellStyle name="Style 320 2 2 2 2" xfId="14345" xr:uid="{00000000-0005-0000-0000-00005D270000}"/>
    <cellStyle name="Style 320 2 2 3" xfId="13391" xr:uid="{00000000-0005-0000-0000-00005E270000}"/>
    <cellStyle name="Style 320 2 3" xfId="1840" xr:uid="{00000000-0005-0000-0000-00005F270000}"/>
    <cellStyle name="Style 320 2 3 2" xfId="13285" xr:uid="{00000000-0005-0000-0000-000060270000}"/>
    <cellStyle name="Style 320 2 4" xfId="10515" xr:uid="{00000000-0005-0000-0000-000061270000}"/>
    <cellStyle name="Style 320 3" xfId="1990" xr:uid="{00000000-0005-0000-0000-000062270000}"/>
    <cellStyle name="Style 320 3 2" xfId="5312" xr:uid="{00000000-0005-0000-0000-000063270000}"/>
    <cellStyle name="Style 320 3 2 2" xfId="11796" xr:uid="{00000000-0005-0000-0000-000064270000}"/>
    <cellStyle name="Style 320 3 3" xfId="8830" xr:uid="{00000000-0005-0000-0000-000065270000}"/>
    <cellStyle name="Style 320 4" xfId="2371" xr:uid="{00000000-0005-0000-0000-000066270000}"/>
    <cellStyle name="Style 320 4 2" xfId="5538" xr:uid="{00000000-0005-0000-0000-000067270000}"/>
    <cellStyle name="Style 320 4 2 2" xfId="8581" xr:uid="{00000000-0005-0000-0000-000068270000}"/>
    <cellStyle name="Style 320 4 3" xfId="7699" xr:uid="{00000000-0005-0000-0000-000069270000}"/>
    <cellStyle name="Style 320 5" xfId="1856" xr:uid="{00000000-0005-0000-0000-00006A270000}"/>
    <cellStyle name="Style 320 5 2" xfId="10808" xr:uid="{00000000-0005-0000-0000-00006B270000}"/>
    <cellStyle name="Style 320 6" xfId="7212" xr:uid="{00000000-0005-0000-0000-00006C270000}"/>
    <cellStyle name="Style 321" xfId="352" xr:uid="{00000000-0005-0000-0000-00006D270000}"/>
    <cellStyle name="Style 321 2" xfId="3157" xr:uid="{00000000-0005-0000-0000-00006E270000}"/>
    <cellStyle name="Style 321 2 2" xfId="4194" xr:uid="{00000000-0005-0000-0000-00006F270000}"/>
    <cellStyle name="Style 321 2 2 2" xfId="6600" xr:uid="{00000000-0005-0000-0000-000070270000}"/>
    <cellStyle name="Style 321 2 2 2 2" xfId="14346" xr:uid="{00000000-0005-0000-0000-000071270000}"/>
    <cellStyle name="Style 321 2 2 3" xfId="9541" xr:uid="{00000000-0005-0000-0000-000072270000}"/>
    <cellStyle name="Style 321 2 3" xfId="4820" xr:uid="{00000000-0005-0000-0000-000073270000}"/>
    <cellStyle name="Style 321 2 3 2" xfId="9596" xr:uid="{00000000-0005-0000-0000-000074270000}"/>
    <cellStyle name="Style 321 2 4" xfId="13119" xr:uid="{00000000-0005-0000-0000-000075270000}"/>
    <cellStyle name="Style 321 3" xfId="1991" xr:uid="{00000000-0005-0000-0000-000076270000}"/>
    <cellStyle name="Style 321 3 2" xfId="5313" xr:uid="{00000000-0005-0000-0000-000077270000}"/>
    <cellStyle name="Style 321 3 2 2" xfId="8878" xr:uid="{00000000-0005-0000-0000-000078270000}"/>
    <cellStyle name="Style 321 3 3" xfId="12660" xr:uid="{00000000-0005-0000-0000-000079270000}"/>
    <cellStyle name="Style 321 4" xfId="2370" xr:uid="{00000000-0005-0000-0000-00007A270000}"/>
    <cellStyle name="Style 321 4 2" xfId="5537" xr:uid="{00000000-0005-0000-0000-00007B270000}"/>
    <cellStyle name="Style 321 4 2 2" xfId="12598" xr:uid="{00000000-0005-0000-0000-00007C270000}"/>
    <cellStyle name="Style 321 4 3" xfId="13252" xr:uid="{00000000-0005-0000-0000-00007D270000}"/>
    <cellStyle name="Style 321 5" xfId="4895" xr:uid="{00000000-0005-0000-0000-00007E270000}"/>
    <cellStyle name="Style 321 5 2" xfId="9785" xr:uid="{00000000-0005-0000-0000-00007F270000}"/>
    <cellStyle name="Style 321 6" xfId="9591" xr:uid="{00000000-0005-0000-0000-000080270000}"/>
    <cellStyle name="Style 322" xfId="353" xr:uid="{00000000-0005-0000-0000-000081270000}"/>
    <cellStyle name="Style 322 2" xfId="3158" xr:uid="{00000000-0005-0000-0000-000082270000}"/>
    <cellStyle name="Style 322 2 2" xfId="4195" xr:uid="{00000000-0005-0000-0000-000083270000}"/>
    <cellStyle name="Style 322 2 2 2" xfId="6601" xr:uid="{00000000-0005-0000-0000-000084270000}"/>
    <cellStyle name="Style 322 2 2 2 2" xfId="14347" xr:uid="{00000000-0005-0000-0000-000085270000}"/>
    <cellStyle name="Style 322 2 2 3" xfId="11400" xr:uid="{00000000-0005-0000-0000-000086270000}"/>
    <cellStyle name="Style 322 2 3" xfId="3999" xr:uid="{00000000-0005-0000-0000-000087270000}"/>
    <cellStyle name="Style 322 2 3 2" xfId="9602" xr:uid="{00000000-0005-0000-0000-000088270000}"/>
    <cellStyle name="Style 322 2 4" xfId="10316" xr:uid="{00000000-0005-0000-0000-000089270000}"/>
    <cellStyle name="Style 322 3" xfId="1992" xr:uid="{00000000-0005-0000-0000-00008A270000}"/>
    <cellStyle name="Style 322 3 2" xfId="5314" xr:uid="{00000000-0005-0000-0000-00008B270000}"/>
    <cellStyle name="Style 322 3 2 2" xfId="7445" xr:uid="{00000000-0005-0000-0000-00008C270000}"/>
    <cellStyle name="Style 322 3 3" xfId="10248" xr:uid="{00000000-0005-0000-0000-00008D270000}"/>
    <cellStyle name="Style 322 4" xfId="2369" xr:uid="{00000000-0005-0000-0000-00008E270000}"/>
    <cellStyle name="Style 322 4 2" xfId="5536" xr:uid="{00000000-0005-0000-0000-00008F270000}"/>
    <cellStyle name="Style 322 4 2 2" xfId="11860" xr:uid="{00000000-0005-0000-0000-000090270000}"/>
    <cellStyle name="Style 322 4 3" xfId="11740" xr:uid="{00000000-0005-0000-0000-000091270000}"/>
    <cellStyle name="Style 322 5" xfId="4552" xr:uid="{00000000-0005-0000-0000-000092270000}"/>
    <cellStyle name="Style 322 5 2" xfId="10014" xr:uid="{00000000-0005-0000-0000-000093270000}"/>
    <cellStyle name="Style 322 6" xfId="9212" xr:uid="{00000000-0005-0000-0000-000094270000}"/>
    <cellStyle name="Style 351" xfId="354" xr:uid="{00000000-0005-0000-0000-000095270000}"/>
    <cellStyle name="Style 352" xfId="355" xr:uid="{00000000-0005-0000-0000-000096270000}"/>
    <cellStyle name="Style 352 2" xfId="3159" xr:uid="{00000000-0005-0000-0000-000097270000}"/>
    <cellStyle name="Style 352 2 2" xfId="4196" xr:uid="{00000000-0005-0000-0000-000098270000}"/>
    <cellStyle name="Style 352 2 2 2" xfId="6602" xr:uid="{00000000-0005-0000-0000-000099270000}"/>
    <cellStyle name="Style 352 2 2 2 2" xfId="14348" xr:uid="{00000000-0005-0000-0000-00009A270000}"/>
    <cellStyle name="Style 352 2 2 3" xfId="9298" xr:uid="{00000000-0005-0000-0000-00009B270000}"/>
    <cellStyle name="Style 352 2 3" xfId="3767" xr:uid="{00000000-0005-0000-0000-00009C270000}"/>
    <cellStyle name="Style 352 2 3 2" xfId="7185" xr:uid="{00000000-0005-0000-0000-00009D270000}"/>
    <cellStyle name="Style 352 2 4" xfId="12682" xr:uid="{00000000-0005-0000-0000-00009E270000}"/>
    <cellStyle name="Style 352 3" xfId="1994" xr:uid="{00000000-0005-0000-0000-00009F270000}"/>
    <cellStyle name="Style 352 3 2" xfId="5315" xr:uid="{00000000-0005-0000-0000-0000A0270000}"/>
    <cellStyle name="Style 352 3 2 2" xfId="11135" xr:uid="{00000000-0005-0000-0000-0000A1270000}"/>
    <cellStyle name="Style 352 3 3" xfId="9873" xr:uid="{00000000-0005-0000-0000-0000A2270000}"/>
    <cellStyle name="Style 352 4" xfId="2368" xr:uid="{00000000-0005-0000-0000-0000A3270000}"/>
    <cellStyle name="Style 352 4 2" xfId="5535" xr:uid="{00000000-0005-0000-0000-0000A4270000}"/>
    <cellStyle name="Style 352 4 2 2" xfId="9777" xr:uid="{00000000-0005-0000-0000-0000A5270000}"/>
    <cellStyle name="Style 352 4 3" xfId="12248" xr:uid="{00000000-0005-0000-0000-0000A6270000}"/>
    <cellStyle name="Style 352 5" xfId="4893" xr:uid="{00000000-0005-0000-0000-0000A7270000}"/>
    <cellStyle name="Style 352 5 2" xfId="9518" xr:uid="{00000000-0005-0000-0000-0000A8270000}"/>
    <cellStyle name="Style 352 6" xfId="9930" xr:uid="{00000000-0005-0000-0000-0000A9270000}"/>
    <cellStyle name="Style 353" xfId="356" xr:uid="{00000000-0005-0000-0000-0000AA270000}"/>
    <cellStyle name="Style 353 2" xfId="3160" xr:uid="{00000000-0005-0000-0000-0000AB270000}"/>
    <cellStyle name="Style 353 2 2" xfId="4197" xr:uid="{00000000-0005-0000-0000-0000AC270000}"/>
    <cellStyle name="Style 353 2 2 2" xfId="6603" xr:uid="{00000000-0005-0000-0000-0000AD270000}"/>
    <cellStyle name="Style 353 2 2 2 2" xfId="14349" xr:uid="{00000000-0005-0000-0000-0000AE270000}"/>
    <cellStyle name="Style 353 2 2 3" xfId="12990" xr:uid="{00000000-0005-0000-0000-0000AF270000}"/>
    <cellStyle name="Style 353 2 3" xfId="4045" xr:uid="{00000000-0005-0000-0000-0000B0270000}"/>
    <cellStyle name="Style 353 2 3 2" xfId="13395" xr:uid="{00000000-0005-0000-0000-0000B1270000}"/>
    <cellStyle name="Style 353 2 4" xfId="10245" xr:uid="{00000000-0005-0000-0000-0000B2270000}"/>
    <cellStyle name="Style 353 3" xfId="1995" xr:uid="{00000000-0005-0000-0000-0000B3270000}"/>
    <cellStyle name="Style 353 3 2" xfId="5316" xr:uid="{00000000-0005-0000-0000-0000B4270000}"/>
    <cellStyle name="Style 353 3 2 2" xfId="8467" xr:uid="{00000000-0005-0000-0000-0000B5270000}"/>
    <cellStyle name="Style 353 3 3" xfId="12720" xr:uid="{00000000-0005-0000-0000-0000B6270000}"/>
    <cellStyle name="Style 353 4" xfId="2367" xr:uid="{00000000-0005-0000-0000-0000B7270000}"/>
    <cellStyle name="Style 353 4 2" xfId="5534" xr:uid="{00000000-0005-0000-0000-0000B8270000}"/>
    <cellStyle name="Style 353 4 2 2" xfId="7957" xr:uid="{00000000-0005-0000-0000-0000B9270000}"/>
    <cellStyle name="Style 353 4 3" xfId="24" xr:uid="{00000000-0005-0000-0000-0000BA270000}"/>
    <cellStyle name="Style 353 5" xfId="2221" xr:uid="{00000000-0005-0000-0000-0000BB270000}"/>
    <cellStyle name="Style 353 5 2" xfId="10766" xr:uid="{00000000-0005-0000-0000-0000BC270000}"/>
    <cellStyle name="Style 353 6" xfId="8073" xr:uid="{00000000-0005-0000-0000-0000BD270000}"/>
    <cellStyle name="Style 354" xfId="357" xr:uid="{00000000-0005-0000-0000-0000BE270000}"/>
    <cellStyle name="Style 354 2" xfId="3161" xr:uid="{00000000-0005-0000-0000-0000BF270000}"/>
    <cellStyle name="Style 354 2 2" xfId="4198" xr:uid="{00000000-0005-0000-0000-0000C0270000}"/>
    <cellStyle name="Style 354 2 2 2" xfId="6604" xr:uid="{00000000-0005-0000-0000-0000C1270000}"/>
    <cellStyle name="Style 354 2 2 2 2" xfId="14350" xr:uid="{00000000-0005-0000-0000-0000C2270000}"/>
    <cellStyle name="Style 354 2 2 3" xfId="11154" xr:uid="{00000000-0005-0000-0000-0000C3270000}"/>
    <cellStyle name="Style 354 2 3" xfId="4083" xr:uid="{00000000-0005-0000-0000-0000C4270000}"/>
    <cellStyle name="Style 354 2 3 2" xfId="10440" xr:uid="{00000000-0005-0000-0000-0000C5270000}"/>
    <cellStyle name="Style 354 2 4" xfId="8329" xr:uid="{00000000-0005-0000-0000-0000C6270000}"/>
    <cellStyle name="Style 354 3" xfId="1996" xr:uid="{00000000-0005-0000-0000-0000C7270000}"/>
    <cellStyle name="Style 354 3 2" xfId="5317" xr:uid="{00000000-0005-0000-0000-0000C8270000}"/>
    <cellStyle name="Style 354 3 2 2" xfId="7421" xr:uid="{00000000-0005-0000-0000-0000C9270000}"/>
    <cellStyle name="Style 354 3 3" xfId="11709" xr:uid="{00000000-0005-0000-0000-0000CA270000}"/>
    <cellStyle name="Style 354 4" xfId="2366" xr:uid="{00000000-0005-0000-0000-0000CB270000}"/>
    <cellStyle name="Style 354 4 2" xfId="5533" xr:uid="{00000000-0005-0000-0000-0000CC270000}"/>
    <cellStyle name="Style 354 4 2 2" xfId="13344" xr:uid="{00000000-0005-0000-0000-0000CD270000}"/>
    <cellStyle name="Style 354 4 3" xfId="10171" xr:uid="{00000000-0005-0000-0000-0000CE270000}"/>
    <cellStyle name="Style 354 5" xfId="4931" xr:uid="{00000000-0005-0000-0000-0000CF270000}"/>
    <cellStyle name="Style 354 5 2" xfId="8496" xr:uid="{00000000-0005-0000-0000-0000D0270000}"/>
    <cellStyle name="Style 354 6" xfId="9588" xr:uid="{00000000-0005-0000-0000-0000D1270000}"/>
    <cellStyle name="Style 355" xfId="358" xr:uid="{00000000-0005-0000-0000-0000D2270000}"/>
    <cellStyle name="Style 355 2" xfId="1330" xr:uid="{00000000-0005-0000-0000-0000D3270000}"/>
    <cellStyle name="Style 355 2 2" xfId="2621" xr:uid="{00000000-0005-0000-0000-0000D4270000}"/>
    <cellStyle name="Style 355 2 2 2" xfId="5763" xr:uid="{00000000-0005-0000-0000-0000D5270000}"/>
    <cellStyle name="Style 355 2 2 2 2" xfId="13615" xr:uid="{00000000-0005-0000-0000-0000D6270000}"/>
    <cellStyle name="Style 355 2 2 3" xfId="10458" xr:uid="{00000000-0005-0000-0000-0000D7270000}"/>
    <cellStyle name="Style 355 2 3" xfId="2051" xr:uid="{00000000-0005-0000-0000-0000D8270000}"/>
    <cellStyle name="Style 355 2 3 2" xfId="7736" xr:uid="{00000000-0005-0000-0000-0000D9270000}"/>
    <cellStyle name="Style 355 2 4" xfId="9577" xr:uid="{00000000-0005-0000-0000-0000DA270000}"/>
    <cellStyle name="Style 355 3" xfId="1331" xr:uid="{00000000-0005-0000-0000-0000DB270000}"/>
    <cellStyle name="Style 355 3 2" xfId="2622" xr:uid="{00000000-0005-0000-0000-0000DC270000}"/>
    <cellStyle name="Style 355 3 2 2" xfId="5764" xr:uid="{00000000-0005-0000-0000-0000DD270000}"/>
    <cellStyle name="Style 355 3 2 2 2" xfId="13616" xr:uid="{00000000-0005-0000-0000-0000DE270000}"/>
    <cellStyle name="Style 355 3 2 3" xfId="13360" xr:uid="{00000000-0005-0000-0000-0000DF270000}"/>
    <cellStyle name="Style 355 3 3" xfId="2168" xr:uid="{00000000-0005-0000-0000-0000E0270000}"/>
    <cellStyle name="Style 355 3 3 2" xfId="7490" xr:uid="{00000000-0005-0000-0000-0000E1270000}"/>
    <cellStyle name="Style 355 3 4" xfId="12243" xr:uid="{00000000-0005-0000-0000-0000E2270000}"/>
    <cellStyle name="Style 355 4" xfId="1381" xr:uid="{00000000-0005-0000-0000-0000E3270000}"/>
    <cellStyle name="Style 355 4 2" xfId="2672" xr:uid="{00000000-0005-0000-0000-0000E4270000}"/>
    <cellStyle name="Style 355 4 2 2" xfId="5813" xr:uid="{00000000-0005-0000-0000-0000E5270000}"/>
    <cellStyle name="Style 355 4 2 2 2" xfId="13660" xr:uid="{00000000-0005-0000-0000-0000E6270000}"/>
    <cellStyle name="Style 355 4 2 3" xfId="11515" xr:uid="{00000000-0005-0000-0000-0000E7270000}"/>
    <cellStyle name="Style 355 4 3" xfId="2343" xr:uid="{00000000-0005-0000-0000-0000E8270000}"/>
    <cellStyle name="Style 355 4 3 2" xfId="10128" xr:uid="{00000000-0005-0000-0000-0000E9270000}"/>
    <cellStyle name="Style 355 4 4" xfId="12580" xr:uid="{00000000-0005-0000-0000-0000EA270000}"/>
    <cellStyle name="Style 355 5" xfId="3162" xr:uid="{00000000-0005-0000-0000-0000EB270000}"/>
    <cellStyle name="Style 355 5 2" xfId="4199" xr:uid="{00000000-0005-0000-0000-0000EC270000}"/>
    <cellStyle name="Style 355 5 2 2" xfId="6605" xr:uid="{00000000-0005-0000-0000-0000ED270000}"/>
    <cellStyle name="Style 355 5 2 2 2" xfId="14351" xr:uid="{00000000-0005-0000-0000-0000EE270000}"/>
    <cellStyle name="Style 355 5 2 3" xfId="9727" xr:uid="{00000000-0005-0000-0000-0000EF270000}"/>
    <cellStyle name="Style 355 5 3" xfId="4100" xr:uid="{00000000-0005-0000-0000-0000F0270000}"/>
    <cellStyle name="Style 355 5 3 2" xfId="10461" xr:uid="{00000000-0005-0000-0000-0000F1270000}"/>
    <cellStyle name="Style 355 5 4" xfId="9979" xr:uid="{00000000-0005-0000-0000-0000F2270000}"/>
    <cellStyle name="Style 355 6" xfId="1997" xr:uid="{00000000-0005-0000-0000-0000F3270000}"/>
    <cellStyle name="Style 355 6 2" xfId="5318" xr:uid="{00000000-0005-0000-0000-0000F4270000}"/>
    <cellStyle name="Style 355 6 2 2" xfId="7886" xr:uid="{00000000-0005-0000-0000-0000F5270000}"/>
    <cellStyle name="Style 355 6 3" xfId="8641" xr:uid="{00000000-0005-0000-0000-0000F6270000}"/>
    <cellStyle name="Style 355 7" xfId="4661" xr:uid="{00000000-0005-0000-0000-0000F7270000}"/>
    <cellStyle name="Style 355 7 2" xfId="12752" xr:uid="{00000000-0005-0000-0000-0000F8270000}"/>
    <cellStyle name="Style 355 8" xfId="11968" xr:uid="{00000000-0005-0000-0000-0000F9270000}"/>
    <cellStyle name="Style 355 9" xfId="7550" xr:uid="{00000000-0005-0000-0000-0000FA270000}"/>
    <cellStyle name="Style 356" xfId="359" xr:uid="{00000000-0005-0000-0000-0000FB270000}"/>
    <cellStyle name="Style 357" xfId="360" xr:uid="{00000000-0005-0000-0000-0000FC270000}"/>
    <cellStyle name="Style 358" xfId="361" xr:uid="{00000000-0005-0000-0000-0000FD270000}"/>
    <cellStyle name="Style 359" xfId="362" xr:uid="{00000000-0005-0000-0000-0000FE270000}"/>
    <cellStyle name="Style 360" xfId="363" xr:uid="{00000000-0005-0000-0000-0000FF270000}"/>
    <cellStyle name="Style 361" xfId="364" xr:uid="{00000000-0005-0000-0000-000000280000}"/>
    <cellStyle name="Style 362" xfId="365" xr:uid="{00000000-0005-0000-0000-000001280000}"/>
    <cellStyle name="Style 363" xfId="366" xr:uid="{00000000-0005-0000-0000-000002280000}"/>
    <cellStyle name="Style 364" xfId="367" xr:uid="{00000000-0005-0000-0000-000003280000}"/>
    <cellStyle name="Style 364 2" xfId="3163" xr:uid="{00000000-0005-0000-0000-000004280000}"/>
    <cellStyle name="Style 364 2 2" xfId="4200" xr:uid="{00000000-0005-0000-0000-000005280000}"/>
    <cellStyle name="Style 364 2 2 2" xfId="6606" xr:uid="{00000000-0005-0000-0000-000006280000}"/>
    <cellStyle name="Style 364 2 2 2 2" xfId="14352" xr:uid="{00000000-0005-0000-0000-000007280000}"/>
    <cellStyle name="Style 364 2 2 3" xfId="11663" xr:uid="{00000000-0005-0000-0000-000008280000}"/>
    <cellStyle name="Style 364 2 3" xfId="4112" xr:uid="{00000000-0005-0000-0000-000009280000}"/>
    <cellStyle name="Style 364 2 3 2" xfId="7009" xr:uid="{00000000-0005-0000-0000-00000A280000}"/>
    <cellStyle name="Style 364 2 4" xfId="13039" xr:uid="{00000000-0005-0000-0000-00000B280000}"/>
    <cellStyle name="Style 364 3" xfId="2000" xr:uid="{00000000-0005-0000-0000-00000C280000}"/>
    <cellStyle name="Style 364 3 2" xfId="5319" xr:uid="{00000000-0005-0000-0000-00000D280000}"/>
    <cellStyle name="Style 364 3 2 2" xfId="8275" xr:uid="{00000000-0005-0000-0000-00000E280000}"/>
    <cellStyle name="Style 364 3 3" xfId="8918" xr:uid="{00000000-0005-0000-0000-00000F280000}"/>
    <cellStyle name="Style 364 4" xfId="2365" xr:uid="{00000000-0005-0000-0000-000010280000}"/>
    <cellStyle name="Style 364 4 2" xfId="5532" xr:uid="{00000000-0005-0000-0000-000011280000}"/>
    <cellStyle name="Style 364 4 2 2" xfId="10455" xr:uid="{00000000-0005-0000-0000-000012280000}"/>
    <cellStyle name="Style 364 4 3" xfId="9869" xr:uid="{00000000-0005-0000-0000-000013280000}"/>
    <cellStyle name="Style 364 5" xfId="2228" xr:uid="{00000000-0005-0000-0000-000014280000}"/>
    <cellStyle name="Style 364 5 2" xfId="8806" xr:uid="{00000000-0005-0000-0000-000015280000}"/>
    <cellStyle name="Style 364 6" xfId="12810" xr:uid="{00000000-0005-0000-0000-000016280000}"/>
    <cellStyle name="Style 365" xfId="368" xr:uid="{00000000-0005-0000-0000-000017280000}"/>
    <cellStyle name="Style 366" xfId="369" xr:uid="{00000000-0005-0000-0000-000018280000}"/>
    <cellStyle name="Style 367" xfId="370" xr:uid="{00000000-0005-0000-0000-000019280000}"/>
    <cellStyle name="Style 368" xfId="371" xr:uid="{00000000-0005-0000-0000-00001A280000}"/>
    <cellStyle name="Style 369" xfId="372" xr:uid="{00000000-0005-0000-0000-00001B280000}"/>
    <cellStyle name="Style 370" xfId="373" xr:uid="{00000000-0005-0000-0000-00001C280000}"/>
    <cellStyle name="Style 371" xfId="374" xr:uid="{00000000-0005-0000-0000-00001D280000}"/>
    <cellStyle name="Style 372" xfId="375" xr:uid="{00000000-0005-0000-0000-00001E280000}"/>
    <cellStyle name="Style 373" xfId="376" xr:uid="{00000000-0005-0000-0000-00001F280000}"/>
    <cellStyle name="Style 374" xfId="377" xr:uid="{00000000-0005-0000-0000-000020280000}"/>
    <cellStyle name="Style 375" xfId="378" xr:uid="{00000000-0005-0000-0000-000021280000}"/>
    <cellStyle name="Style 376" xfId="379" xr:uid="{00000000-0005-0000-0000-000022280000}"/>
    <cellStyle name="Style 377" xfId="380" xr:uid="{00000000-0005-0000-0000-000023280000}"/>
    <cellStyle name="Style 378" xfId="381" xr:uid="{00000000-0005-0000-0000-000024280000}"/>
    <cellStyle name="Style 379" xfId="382" xr:uid="{00000000-0005-0000-0000-000025280000}"/>
    <cellStyle name="Style 380" xfId="383" xr:uid="{00000000-0005-0000-0000-000026280000}"/>
    <cellStyle name="Style 381" xfId="384" xr:uid="{00000000-0005-0000-0000-000027280000}"/>
    <cellStyle name="Style 382" xfId="385" xr:uid="{00000000-0005-0000-0000-000028280000}"/>
    <cellStyle name="Style 382 2" xfId="3164" xr:uid="{00000000-0005-0000-0000-000029280000}"/>
    <cellStyle name="Style 382 2 2" xfId="4201" xr:uid="{00000000-0005-0000-0000-00002A280000}"/>
    <cellStyle name="Style 382 2 2 2" xfId="6607" xr:uid="{00000000-0005-0000-0000-00002B280000}"/>
    <cellStyle name="Style 382 2 2 2 2" xfId="14353" xr:uid="{00000000-0005-0000-0000-00002C280000}"/>
    <cellStyle name="Style 382 2 2 3" xfId="12975" xr:uid="{00000000-0005-0000-0000-00002D280000}"/>
    <cellStyle name="Style 382 2 3" xfId="3905" xr:uid="{00000000-0005-0000-0000-00002E280000}"/>
    <cellStyle name="Style 382 2 3 2" xfId="9832" xr:uid="{00000000-0005-0000-0000-00002F280000}"/>
    <cellStyle name="Style 382 2 4" xfId="8043" xr:uid="{00000000-0005-0000-0000-000030280000}"/>
    <cellStyle name="Style 382 3" xfId="2002" xr:uid="{00000000-0005-0000-0000-000031280000}"/>
    <cellStyle name="Style 382 3 2" xfId="5320" xr:uid="{00000000-0005-0000-0000-000032280000}"/>
    <cellStyle name="Style 382 3 2 2" xfId="9272" xr:uid="{00000000-0005-0000-0000-000033280000}"/>
    <cellStyle name="Style 382 3 3" xfId="8519" xr:uid="{00000000-0005-0000-0000-000034280000}"/>
    <cellStyle name="Style 382 4" xfId="2364" xr:uid="{00000000-0005-0000-0000-000035280000}"/>
    <cellStyle name="Style 382 4 2" xfId="5531" xr:uid="{00000000-0005-0000-0000-000036280000}"/>
    <cellStyle name="Style 382 4 2 2" xfId="7289" xr:uid="{00000000-0005-0000-0000-000037280000}"/>
    <cellStyle name="Style 382 4 3" xfId="11585" xr:uid="{00000000-0005-0000-0000-000038280000}"/>
    <cellStyle name="Style 382 5" xfId="4630" xr:uid="{00000000-0005-0000-0000-000039280000}"/>
    <cellStyle name="Style 382 5 2" xfId="7222" xr:uid="{00000000-0005-0000-0000-00003A280000}"/>
    <cellStyle name="Style 382 6" xfId="11704" xr:uid="{00000000-0005-0000-0000-00003B280000}"/>
    <cellStyle name="Style 383" xfId="386" xr:uid="{00000000-0005-0000-0000-00003C280000}"/>
    <cellStyle name="Style 384" xfId="387" xr:uid="{00000000-0005-0000-0000-00003D280000}"/>
    <cellStyle name="Style 384 2" xfId="3165" xr:uid="{00000000-0005-0000-0000-00003E280000}"/>
    <cellStyle name="Style 384 2 2" xfId="4202" xr:uid="{00000000-0005-0000-0000-00003F280000}"/>
    <cellStyle name="Style 384 2 2 2" xfId="6608" xr:uid="{00000000-0005-0000-0000-000040280000}"/>
    <cellStyle name="Style 384 2 2 2 2" xfId="14354" xr:uid="{00000000-0005-0000-0000-000041280000}"/>
    <cellStyle name="Style 384 2 2 3" xfId="10727" xr:uid="{00000000-0005-0000-0000-000042280000}"/>
    <cellStyle name="Style 384 2 3" xfId="4127" xr:uid="{00000000-0005-0000-0000-000043280000}"/>
    <cellStyle name="Style 384 2 3 2" xfId="12977" xr:uid="{00000000-0005-0000-0000-000044280000}"/>
    <cellStyle name="Style 384 2 4" xfId="7527" xr:uid="{00000000-0005-0000-0000-000045280000}"/>
    <cellStyle name="Style 384 3" xfId="2003" xr:uid="{00000000-0005-0000-0000-000046280000}"/>
    <cellStyle name="Style 384 3 2" xfId="5321" xr:uid="{00000000-0005-0000-0000-000047280000}"/>
    <cellStyle name="Style 384 3 2 2" xfId="11764" xr:uid="{00000000-0005-0000-0000-000048280000}"/>
    <cellStyle name="Style 384 3 3" xfId="12667" xr:uid="{00000000-0005-0000-0000-000049280000}"/>
    <cellStyle name="Style 384 4" xfId="2363" xr:uid="{00000000-0005-0000-0000-00004A280000}"/>
    <cellStyle name="Style 384 4 2" xfId="5530" xr:uid="{00000000-0005-0000-0000-00004B280000}"/>
    <cellStyle name="Style 384 4 2 2" xfId="7535" xr:uid="{00000000-0005-0000-0000-00004C280000}"/>
    <cellStyle name="Style 384 4 3" xfId="8600" xr:uid="{00000000-0005-0000-0000-00004D280000}"/>
    <cellStyle name="Style 384 5" xfId="4576" xr:uid="{00000000-0005-0000-0000-00004E280000}"/>
    <cellStyle name="Style 384 5 2" xfId="11715" xr:uid="{00000000-0005-0000-0000-00004F280000}"/>
    <cellStyle name="Style 384 6" xfId="11665" xr:uid="{00000000-0005-0000-0000-000050280000}"/>
    <cellStyle name="Style 385" xfId="388" xr:uid="{00000000-0005-0000-0000-000051280000}"/>
    <cellStyle name="Style 385 2" xfId="3166" xr:uid="{00000000-0005-0000-0000-000052280000}"/>
    <cellStyle name="Style 385 2 2" xfId="4203" xr:uid="{00000000-0005-0000-0000-000053280000}"/>
    <cellStyle name="Style 385 2 2 2" xfId="6609" xr:uid="{00000000-0005-0000-0000-000054280000}"/>
    <cellStyle name="Style 385 2 2 2 2" xfId="14355" xr:uid="{00000000-0005-0000-0000-000055280000}"/>
    <cellStyle name="Style 385 2 2 3" xfId="9735" xr:uid="{00000000-0005-0000-0000-000056280000}"/>
    <cellStyle name="Style 385 2 3" xfId="4302" xr:uid="{00000000-0005-0000-0000-000057280000}"/>
    <cellStyle name="Style 385 2 3 2" xfId="9308" xr:uid="{00000000-0005-0000-0000-000058280000}"/>
    <cellStyle name="Style 385 2 4" xfId="7287" xr:uid="{00000000-0005-0000-0000-000059280000}"/>
    <cellStyle name="Style 385 3" xfId="2004" xr:uid="{00000000-0005-0000-0000-00005A280000}"/>
    <cellStyle name="Style 385 3 2" xfId="5322" xr:uid="{00000000-0005-0000-0000-00005B280000}"/>
    <cellStyle name="Style 385 3 2 2" xfId="10114" xr:uid="{00000000-0005-0000-0000-00005C280000}"/>
    <cellStyle name="Style 385 3 3" xfId="9909" xr:uid="{00000000-0005-0000-0000-00005D280000}"/>
    <cellStyle name="Style 385 4" xfId="2362" xr:uid="{00000000-0005-0000-0000-00005E280000}"/>
    <cellStyle name="Style 385 4 2" xfId="5529" xr:uid="{00000000-0005-0000-0000-00005F280000}"/>
    <cellStyle name="Style 385 4 2 2" xfId="8016" xr:uid="{00000000-0005-0000-0000-000060280000}"/>
    <cellStyle name="Style 385 4 3" xfId="8992" xr:uid="{00000000-0005-0000-0000-000061280000}"/>
    <cellStyle name="Style 385 5" xfId="2062" xr:uid="{00000000-0005-0000-0000-000062280000}"/>
    <cellStyle name="Style 385 5 2" xfId="13271" xr:uid="{00000000-0005-0000-0000-000063280000}"/>
    <cellStyle name="Style 385 6" xfId="10153" xr:uid="{00000000-0005-0000-0000-000064280000}"/>
    <cellStyle name="Style 386" xfId="389" xr:uid="{00000000-0005-0000-0000-000065280000}"/>
    <cellStyle name="Style 386 2" xfId="3167" xr:uid="{00000000-0005-0000-0000-000066280000}"/>
    <cellStyle name="Style 386 2 2" xfId="4204" xr:uid="{00000000-0005-0000-0000-000067280000}"/>
    <cellStyle name="Style 386 2 2 2" xfId="6610" xr:uid="{00000000-0005-0000-0000-000068280000}"/>
    <cellStyle name="Style 386 2 2 2 2" xfId="14356" xr:uid="{00000000-0005-0000-0000-000069280000}"/>
    <cellStyle name="Style 386 2 2 3" xfId="11723" xr:uid="{00000000-0005-0000-0000-00006A280000}"/>
    <cellStyle name="Style 386 2 3" xfId="2198" xr:uid="{00000000-0005-0000-0000-00006B280000}"/>
    <cellStyle name="Style 386 2 3 2" xfId="13262" xr:uid="{00000000-0005-0000-0000-00006C280000}"/>
    <cellStyle name="Style 386 2 4" xfId="9091" xr:uid="{00000000-0005-0000-0000-00006D280000}"/>
    <cellStyle name="Style 386 3" xfId="2005" xr:uid="{00000000-0005-0000-0000-00006E280000}"/>
    <cellStyle name="Style 386 3 2" xfId="5323" xr:uid="{00000000-0005-0000-0000-00006F280000}"/>
    <cellStyle name="Style 386 3 2 2" xfId="12137" xr:uid="{00000000-0005-0000-0000-000070280000}"/>
    <cellStyle name="Style 386 3 3" xfId="9952" xr:uid="{00000000-0005-0000-0000-000071280000}"/>
    <cellStyle name="Style 386 4" xfId="2361" xr:uid="{00000000-0005-0000-0000-000072280000}"/>
    <cellStyle name="Style 386 4 2" xfId="5528" xr:uid="{00000000-0005-0000-0000-000073280000}"/>
    <cellStyle name="Style 386 4 2 2" xfId="8222" xr:uid="{00000000-0005-0000-0000-000074280000}"/>
    <cellStyle name="Style 386 4 3" xfId="7145" xr:uid="{00000000-0005-0000-0000-000075280000}"/>
    <cellStyle name="Style 386 5" xfId="3703" xr:uid="{00000000-0005-0000-0000-000076280000}"/>
    <cellStyle name="Style 386 5 2" xfId="9968" xr:uid="{00000000-0005-0000-0000-000077280000}"/>
    <cellStyle name="Style 386 6" xfId="9905" xr:uid="{00000000-0005-0000-0000-000078280000}"/>
    <cellStyle name="Style 387" xfId="390" xr:uid="{00000000-0005-0000-0000-000079280000}"/>
    <cellStyle name="Style 387 2" xfId="3168" xr:uid="{00000000-0005-0000-0000-00007A280000}"/>
    <cellStyle name="Style 387 2 2" xfId="4205" xr:uid="{00000000-0005-0000-0000-00007B280000}"/>
    <cellStyle name="Style 387 2 2 2" xfId="6611" xr:uid="{00000000-0005-0000-0000-00007C280000}"/>
    <cellStyle name="Style 387 2 2 2 2" xfId="14357" xr:uid="{00000000-0005-0000-0000-00007D280000}"/>
    <cellStyle name="Style 387 2 2 3" xfId="12964" xr:uid="{00000000-0005-0000-0000-00007E280000}"/>
    <cellStyle name="Style 387 2 3" xfId="3672" xr:uid="{00000000-0005-0000-0000-00007F280000}"/>
    <cellStyle name="Style 387 2 3 2" xfId="11699" xr:uid="{00000000-0005-0000-0000-000080280000}"/>
    <cellStyle name="Style 387 2 4" xfId="13352" xr:uid="{00000000-0005-0000-0000-000081280000}"/>
    <cellStyle name="Style 387 3" xfId="2006" xr:uid="{00000000-0005-0000-0000-000082280000}"/>
    <cellStyle name="Style 387 3 2" xfId="5324" xr:uid="{00000000-0005-0000-0000-000083280000}"/>
    <cellStyle name="Style 387 3 2 2" xfId="10622" xr:uid="{00000000-0005-0000-0000-000084280000}"/>
    <cellStyle name="Style 387 3 3" xfId="9412" xr:uid="{00000000-0005-0000-0000-000085280000}"/>
    <cellStyle name="Style 387 4" xfId="2360" xr:uid="{00000000-0005-0000-0000-000086280000}"/>
    <cellStyle name="Style 387 4 2" xfId="5527" xr:uid="{00000000-0005-0000-0000-000087280000}"/>
    <cellStyle name="Style 387 4 2 2" xfId="7276" xr:uid="{00000000-0005-0000-0000-000088280000}"/>
    <cellStyle name="Style 387 4 3" xfId="13253" xr:uid="{00000000-0005-0000-0000-000089280000}"/>
    <cellStyle name="Style 387 5" xfId="4809" xr:uid="{00000000-0005-0000-0000-00008A280000}"/>
    <cellStyle name="Style 387 5 2" xfId="10156" xr:uid="{00000000-0005-0000-0000-00008B280000}"/>
    <cellStyle name="Style 387 6" xfId="7551" xr:uid="{00000000-0005-0000-0000-00008C280000}"/>
    <cellStyle name="Style 388" xfId="391" xr:uid="{00000000-0005-0000-0000-00008D280000}"/>
    <cellStyle name="Style 388 2" xfId="3169" xr:uid="{00000000-0005-0000-0000-00008E280000}"/>
    <cellStyle name="Style 388 2 2" xfId="4206" xr:uid="{00000000-0005-0000-0000-00008F280000}"/>
    <cellStyle name="Style 388 2 2 2" xfId="6612" xr:uid="{00000000-0005-0000-0000-000090280000}"/>
    <cellStyle name="Style 388 2 2 2 2" xfId="14358" xr:uid="{00000000-0005-0000-0000-000091280000}"/>
    <cellStyle name="Style 388 2 2 3" xfId="8876" xr:uid="{00000000-0005-0000-0000-000092280000}"/>
    <cellStyle name="Style 388 2 3" xfId="4000" xr:uid="{00000000-0005-0000-0000-000093280000}"/>
    <cellStyle name="Style 388 2 3 2" xfId="10400" xr:uid="{00000000-0005-0000-0000-000094280000}"/>
    <cellStyle name="Style 388 2 4" xfId="7674" xr:uid="{00000000-0005-0000-0000-000095280000}"/>
    <cellStyle name="Style 388 3" xfId="2007" xr:uid="{00000000-0005-0000-0000-000096280000}"/>
    <cellStyle name="Style 388 3 2" xfId="5325" xr:uid="{00000000-0005-0000-0000-000097280000}"/>
    <cellStyle name="Style 388 3 2 2" xfId="9604" xr:uid="{00000000-0005-0000-0000-000098280000}"/>
    <cellStyle name="Style 388 3 3" xfId="12691" xr:uid="{00000000-0005-0000-0000-000099280000}"/>
    <cellStyle name="Style 388 4" xfId="2359" xr:uid="{00000000-0005-0000-0000-00009A280000}"/>
    <cellStyle name="Style 388 4 2" xfId="5526" xr:uid="{00000000-0005-0000-0000-00009B280000}"/>
    <cellStyle name="Style 388 4 2 2" xfId="12603" xr:uid="{00000000-0005-0000-0000-00009C280000}"/>
    <cellStyle name="Style 388 4 3" xfId="7651" xr:uid="{00000000-0005-0000-0000-00009D280000}"/>
    <cellStyle name="Style 388 5" xfId="4631" xr:uid="{00000000-0005-0000-0000-00009E280000}"/>
    <cellStyle name="Style 388 5 2" xfId="9889" xr:uid="{00000000-0005-0000-0000-00009F280000}"/>
    <cellStyle name="Style 388 6" xfId="7319" xr:uid="{00000000-0005-0000-0000-0000A0280000}"/>
    <cellStyle name="Style 389" xfId="392" xr:uid="{00000000-0005-0000-0000-0000A1280000}"/>
    <cellStyle name="Style 389 2" xfId="3170" xr:uid="{00000000-0005-0000-0000-0000A2280000}"/>
    <cellStyle name="Style 389 2 2" xfId="4207" xr:uid="{00000000-0005-0000-0000-0000A3280000}"/>
    <cellStyle name="Style 389 2 2 2" xfId="6613" xr:uid="{00000000-0005-0000-0000-0000A4280000}"/>
    <cellStyle name="Style 389 2 2 2 2" xfId="14359" xr:uid="{00000000-0005-0000-0000-0000A5280000}"/>
    <cellStyle name="Style 389 2 2 3" xfId="11502" xr:uid="{00000000-0005-0000-0000-0000A6280000}"/>
    <cellStyle name="Style 389 2 3" xfId="4046" xr:uid="{00000000-0005-0000-0000-0000A7280000}"/>
    <cellStyle name="Style 389 2 3 2" xfId="9647" xr:uid="{00000000-0005-0000-0000-0000A8280000}"/>
    <cellStyle name="Style 389 2 4" xfId="8996" xr:uid="{00000000-0005-0000-0000-0000A9280000}"/>
    <cellStyle name="Style 389 3" xfId="2008" xr:uid="{00000000-0005-0000-0000-0000AA280000}"/>
    <cellStyle name="Style 389 3 2" xfId="5326" xr:uid="{00000000-0005-0000-0000-0000AB280000}"/>
    <cellStyle name="Style 389 3 2 2" xfId="10402" xr:uid="{00000000-0005-0000-0000-0000AC280000}"/>
    <cellStyle name="Style 389 3 3" xfId="9446" xr:uid="{00000000-0005-0000-0000-0000AD280000}"/>
    <cellStyle name="Style 389 4" xfId="2358" xr:uid="{00000000-0005-0000-0000-0000AE280000}"/>
    <cellStyle name="Style 389 4 2" xfId="5525" xr:uid="{00000000-0005-0000-0000-0000AF280000}"/>
    <cellStyle name="Style 389 4 2 2" xfId="8154" xr:uid="{00000000-0005-0000-0000-0000B0280000}"/>
    <cellStyle name="Style 389 4 3" xfId="10272" xr:uid="{00000000-0005-0000-0000-0000B1280000}"/>
    <cellStyle name="Style 389 5" xfId="4857" xr:uid="{00000000-0005-0000-0000-0000B2280000}"/>
    <cellStyle name="Style 389 5 2" xfId="10789" xr:uid="{00000000-0005-0000-0000-0000B3280000}"/>
    <cellStyle name="Style 389 6" xfId="10740" xr:uid="{00000000-0005-0000-0000-0000B4280000}"/>
    <cellStyle name="Style 390" xfId="393" xr:uid="{00000000-0005-0000-0000-0000B5280000}"/>
    <cellStyle name="Style 391" xfId="394" xr:uid="{00000000-0005-0000-0000-0000B6280000}"/>
    <cellStyle name="Style 391 10" xfId="1347" xr:uid="{00000000-0005-0000-0000-0000B7280000}"/>
    <cellStyle name="Style 391 10 2" xfId="2638" xr:uid="{00000000-0005-0000-0000-0000B8280000}"/>
    <cellStyle name="Style 391 10 2 2" xfId="5779" xr:uid="{00000000-0005-0000-0000-0000B9280000}"/>
    <cellStyle name="Style 391 10 2 2 2" xfId="13626" xr:uid="{00000000-0005-0000-0000-0000BA280000}"/>
    <cellStyle name="Style 391 10 3" xfId="2209" xr:uid="{00000000-0005-0000-0000-0000BB280000}"/>
    <cellStyle name="Style 391 10 3 2" xfId="5445" xr:uid="{00000000-0005-0000-0000-0000BC280000}"/>
    <cellStyle name="Style 391 10 3 2 2" xfId="11314" xr:uid="{00000000-0005-0000-0000-0000BD280000}"/>
    <cellStyle name="Style 391 10 3 2 3" xfId="9304" xr:uid="{00000000-0005-0000-0000-0000BE280000}"/>
    <cellStyle name="Style 391 10 3 2 4" xfId="8709" xr:uid="{00000000-0005-0000-0000-0000BF280000}"/>
    <cellStyle name="Style 391 10 3 2 5" xfId="15278" xr:uid="{00000000-0005-0000-0000-0000C0280000}"/>
    <cellStyle name="Style 391 10 3 3" xfId="8740" xr:uid="{00000000-0005-0000-0000-0000C1280000}"/>
    <cellStyle name="Style 391 10 3 4" xfId="10846" xr:uid="{00000000-0005-0000-0000-0000C2280000}"/>
    <cellStyle name="Style 391 10 3 5" xfId="8848" xr:uid="{00000000-0005-0000-0000-0000C3280000}"/>
    <cellStyle name="Style 391 10 4" xfId="4998" xr:uid="{00000000-0005-0000-0000-0000C4280000}"/>
    <cellStyle name="Style 391 10 4 2" xfId="10909" xr:uid="{00000000-0005-0000-0000-0000C5280000}"/>
    <cellStyle name="Style 391 10 4 3" xfId="9631" xr:uid="{00000000-0005-0000-0000-0000C6280000}"/>
    <cellStyle name="Style 391 10 4 4" xfId="12711" xr:uid="{00000000-0005-0000-0000-0000C7280000}"/>
    <cellStyle name="Style 391 10 4 5" xfId="15024" xr:uid="{00000000-0005-0000-0000-0000C8280000}"/>
    <cellStyle name="Style 391 10 5" xfId="8028" xr:uid="{00000000-0005-0000-0000-0000C9280000}"/>
    <cellStyle name="Style 391 10 6" xfId="13077" xr:uid="{00000000-0005-0000-0000-0000CA280000}"/>
    <cellStyle name="Style 391 10 7" xfId="11712" xr:uid="{00000000-0005-0000-0000-0000CB280000}"/>
    <cellStyle name="Style 391 11" xfId="2009" xr:uid="{00000000-0005-0000-0000-0000CC280000}"/>
    <cellStyle name="Style 391 11 2" xfId="5327" xr:uid="{00000000-0005-0000-0000-0000CD280000}"/>
    <cellStyle name="Style 391 11 2 2" xfId="12357" xr:uid="{00000000-0005-0000-0000-0000CE280000}"/>
    <cellStyle name="Style 391 12" xfId="2061" xr:uid="{00000000-0005-0000-0000-0000CF280000}"/>
    <cellStyle name="Style 391 12 2" xfId="5368" xr:uid="{00000000-0005-0000-0000-0000D0280000}"/>
    <cellStyle name="Style 391 12 2 2" xfId="11247" xr:uid="{00000000-0005-0000-0000-0000D1280000}"/>
    <cellStyle name="Style 391 12 2 3" xfId="10746" xr:uid="{00000000-0005-0000-0000-0000D2280000}"/>
    <cellStyle name="Style 391 12 2 4" xfId="9749" xr:uid="{00000000-0005-0000-0000-0000D3280000}"/>
    <cellStyle name="Style 391 12 2 5" xfId="15262" xr:uid="{00000000-0005-0000-0000-0000D4280000}"/>
    <cellStyle name="Style 391 12 3" xfId="8629" xr:uid="{00000000-0005-0000-0000-0000D5280000}"/>
    <cellStyle name="Style 391 12 4" xfId="12188" xr:uid="{00000000-0005-0000-0000-0000D6280000}"/>
    <cellStyle name="Style 391 12 5" xfId="8711" xr:uid="{00000000-0005-0000-0000-0000D7280000}"/>
    <cellStyle name="Style 391 2" xfId="1150" xr:uid="{00000000-0005-0000-0000-0000D8280000}"/>
    <cellStyle name="Style 391 2 2" xfId="3333" xr:uid="{00000000-0005-0000-0000-0000D9280000}"/>
    <cellStyle name="Style 391 2 2 2" xfId="8015" xr:uid="{00000000-0005-0000-0000-0000DA280000}"/>
    <cellStyle name="Style 391 2 3" xfId="2443" xr:uid="{00000000-0005-0000-0000-0000DB280000}"/>
    <cellStyle name="Style 391 2 3 2" xfId="10309" xr:uid="{00000000-0005-0000-0000-0000DC280000}"/>
    <cellStyle name="Style 391 2 4" xfId="13370" xr:uid="{00000000-0005-0000-0000-0000DD280000}"/>
    <cellStyle name="Style 391 3" xfId="1339" xr:uid="{00000000-0005-0000-0000-0000DE280000}"/>
    <cellStyle name="Style 391 3 2" xfId="3434" xr:uid="{00000000-0005-0000-0000-0000DF280000}"/>
    <cellStyle name="Style 391 3 2 2" xfId="4456" xr:uid="{00000000-0005-0000-0000-0000E0280000}"/>
    <cellStyle name="Style 391 3 2 2 2" xfId="6822" xr:uid="{00000000-0005-0000-0000-0000E1280000}"/>
    <cellStyle name="Style 391 3 2 2 2 2" xfId="14550" xr:uid="{00000000-0005-0000-0000-0000E2280000}"/>
    <cellStyle name="Style 391 3 2 3" xfId="4134" xr:uid="{00000000-0005-0000-0000-0000E3280000}"/>
    <cellStyle name="Style 391 3 2 3 2" xfId="6543" xr:uid="{00000000-0005-0000-0000-0000E4280000}"/>
    <cellStyle name="Style 391 3 2 3 2 2" xfId="12177" xr:uid="{00000000-0005-0000-0000-0000E5280000}"/>
    <cellStyle name="Style 391 3 2 3 2 3" xfId="13213" xr:uid="{00000000-0005-0000-0000-0000E6280000}"/>
    <cellStyle name="Style 391 3 2 3 2 4" xfId="14291" xr:uid="{00000000-0005-0000-0000-0000E7280000}"/>
    <cellStyle name="Style 391 3 2 3 2 5" xfId="15365" xr:uid="{00000000-0005-0000-0000-0000E8280000}"/>
    <cellStyle name="Style 391 3 2 3 3" xfId="10207" xr:uid="{00000000-0005-0000-0000-0000E9280000}"/>
    <cellStyle name="Style 391 3 2 3 4" xfId="9693" xr:uid="{00000000-0005-0000-0000-0000EA280000}"/>
    <cellStyle name="Style 391 3 2 3 5" xfId="14797" xr:uid="{00000000-0005-0000-0000-0000EB280000}"/>
    <cellStyle name="Style 391 3 2 4" xfId="6237" xr:uid="{00000000-0005-0000-0000-0000EC280000}"/>
    <cellStyle name="Style 391 3 2 4 2" xfId="14006" xr:uid="{00000000-0005-0000-0000-0000ED280000}"/>
    <cellStyle name="Style 391 3 3" xfId="2630" xr:uid="{00000000-0005-0000-0000-0000EE280000}"/>
    <cellStyle name="Style 391 3 3 2" xfId="5772" xr:uid="{00000000-0005-0000-0000-0000EF280000}"/>
    <cellStyle name="Style 391 3 3 2 2" xfId="13623" xr:uid="{00000000-0005-0000-0000-0000F0280000}"/>
    <cellStyle name="Style 391 3 4" xfId="2143" xr:uid="{00000000-0005-0000-0000-0000F1280000}"/>
    <cellStyle name="Style 391 3 4 2" xfId="5432" xr:uid="{00000000-0005-0000-0000-0000F2280000}"/>
    <cellStyle name="Style 391 3 4 2 2" xfId="11301" xr:uid="{00000000-0005-0000-0000-0000F3280000}"/>
    <cellStyle name="Style 391 3 4 2 3" xfId="11587" xr:uid="{00000000-0005-0000-0000-0000F4280000}"/>
    <cellStyle name="Style 391 3 4 2 4" xfId="9514" xr:uid="{00000000-0005-0000-0000-0000F5280000}"/>
    <cellStyle name="Style 391 3 4 2 5" xfId="15272" xr:uid="{00000000-0005-0000-0000-0000F6280000}"/>
    <cellStyle name="Style 391 3 4 3" xfId="8694" xr:uid="{00000000-0005-0000-0000-0000F7280000}"/>
    <cellStyle name="Style 391 3 4 4" xfId="7572" xr:uid="{00000000-0005-0000-0000-0000F8280000}"/>
    <cellStyle name="Style 391 3 4 5" xfId="12878" xr:uid="{00000000-0005-0000-0000-0000F9280000}"/>
    <cellStyle name="Style 391 3 5" xfId="4997" xr:uid="{00000000-0005-0000-0000-0000FA280000}"/>
    <cellStyle name="Style 391 3 5 2" xfId="10908" xr:uid="{00000000-0005-0000-0000-0000FB280000}"/>
    <cellStyle name="Style 391 3 5 3" xfId="8964" xr:uid="{00000000-0005-0000-0000-0000FC280000}"/>
    <cellStyle name="Style 391 3 5 4" xfId="10468" xr:uid="{00000000-0005-0000-0000-0000FD280000}"/>
    <cellStyle name="Style 391 3 5 5" xfId="15023" xr:uid="{00000000-0005-0000-0000-0000FE280000}"/>
    <cellStyle name="Style 391 3 6" xfId="8021" xr:uid="{00000000-0005-0000-0000-0000FF280000}"/>
    <cellStyle name="Style 391 3 7" xfId="10450" xr:uid="{00000000-0005-0000-0000-000000290000}"/>
    <cellStyle name="Style 391 3 8" xfId="11927" xr:uid="{00000000-0005-0000-0000-000001290000}"/>
    <cellStyle name="Style 391 3 9" xfId="13372" xr:uid="{00000000-0005-0000-0000-000002290000}"/>
    <cellStyle name="Style 391 4" xfId="1321" xr:uid="{00000000-0005-0000-0000-000003290000}"/>
    <cellStyle name="Style 391 4 2" xfId="2612" xr:uid="{00000000-0005-0000-0000-000004290000}"/>
    <cellStyle name="Style 391 4 2 2" xfId="5755" xr:uid="{00000000-0005-0000-0000-000005290000}"/>
    <cellStyle name="Style 391 4 2 2 2" xfId="13611" xr:uid="{00000000-0005-0000-0000-000006290000}"/>
    <cellStyle name="Style 391 4 3" xfId="2218" xr:uid="{00000000-0005-0000-0000-000007290000}"/>
    <cellStyle name="Style 391 4 3 2" xfId="5447" xr:uid="{00000000-0005-0000-0000-000008290000}"/>
    <cellStyle name="Style 391 4 3 2 2" xfId="11316" xr:uid="{00000000-0005-0000-0000-000009290000}"/>
    <cellStyle name="Style 391 4 3 2 3" xfId="9988" xr:uid="{00000000-0005-0000-0000-00000A290000}"/>
    <cellStyle name="Style 391 4 3 2 4" xfId="9750" xr:uid="{00000000-0005-0000-0000-00000B290000}"/>
    <cellStyle name="Style 391 4 3 2 5" xfId="15279" xr:uid="{00000000-0005-0000-0000-00000C290000}"/>
    <cellStyle name="Style 391 4 3 3" xfId="8748" xr:uid="{00000000-0005-0000-0000-00000D290000}"/>
    <cellStyle name="Style 391 4 3 4" xfId="13260" xr:uid="{00000000-0005-0000-0000-00000E290000}"/>
    <cellStyle name="Style 391 4 3 5" xfId="8446" xr:uid="{00000000-0005-0000-0000-00000F290000}"/>
    <cellStyle name="Style 391 4 4" xfId="4992" xr:uid="{00000000-0005-0000-0000-000010290000}"/>
    <cellStyle name="Style 391 4 4 2" xfId="10903" xr:uid="{00000000-0005-0000-0000-000011290000}"/>
    <cellStyle name="Style 391 4 4 3" xfId="9160" xr:uid="{00000000-0005-0000-0000-000012290000}"/>
    <cellStyle name="Style 391 4 4 4" xfId="9958" xr:uid="{00000000-0005-0000-0000-000013290000}"/>
    <cellStyle name="Style 391 4 4 5" xfId="15018" xr:uid="{00000000-0005-0000-0000-000014290000}"/>
    <cellStyle name="Style 391 4 5" xfId="8007" xr:uid="{00000000-0005-0000-0000-000015290000}"/>
    <cellStyle name="Style 391 4 6" xfId="9610" xr:uid="{00000000-0005-0000-0000-000016290000}"/>
    <cellStyle name="Style 391 5" xfId="1346" xr:uid="{00000000-0005-0000-0000-000017290000}"/>
    <cellStyle name="Style 391 5 2" xfId="2637" xr:uid="{00000000-0005-0000-0000-000018290000}"/>
    <cellStyle name="Style 391 5 2 2" xfId="7351" xr:uid="{00000000-0005-0000-0000-000019290000}"/>
    <cellStyle name="Style 391 6" xfId="1382" xr:uid="{00000000-0005-0000-0000-00001A290000}"/>
    <cellStyle name="Style 391 6 2" xfId="2673" xr:uid="{00000000-0005-0000-0000-00001B290000}"/>
    <cellStyle name="Style 391 6 2 2" xfId="5814" xr:uid="{00000000-0005-0000-0000-00001C290000}"/>
    <cellStyle name="Style 391 6 2 2 2" xfId="13661" xr:uid="{00000000-0005-0000-0000-00001D290000}"/>
    <cellStyle name="Style 391 6 3" xfId="3832" xr:uid="{00000000-0005-0000-0000-00001E290000}"/>
    <cellStyle name="Style 391 6 3 2" xfId="6397" xr:uid="{00000000-0005-0000-0000-00001F290000}"/>
    <cellStyle name="Style 391 6 3 2 2" xfId="12045" xr:uid="{00000000-0005-0000-0000-000020290000}"/>
    <cellStyle name="Style 391 6 3 2 3" xfId="13129" xr:uid="{00000000-0005-0000-0000-000021290000}"/>
    <cellStyle name="Style 391 6 3 2 4" xfId="14164" xr:uid="{00000000-0005-0000-0000-000022290000}"/>
    <cellStyle name="Style 391 6 3 2 5" xfId="15322" xr:uid="{00000000-0005-0000-0000-000023290000}"/>
    <cellStyle name="Style 391 6 3 3" xfId="9957" xr:uid="{00000000-0005-0000-0000-000024290000}"/>
    <cellStyle name="Style 391 6 3 4" xfId="8858" xr:uid="{00000000-0005-0000-0000-000025290000}"/>
    <cellStyle name="Style 391 6 3 5" xfId="14754" xr:uid="{00000000-0005-0000-0000-000026290000}"/>
    <cellStyle name="Style 391 6 4" xfId="5001" xr:uid="{00000000-0005-0000-0000-000027290000}"/>
    <cellStyle name="Style 391 6 4 2" xfId="10912" xr:uid="{00000000-0005-0000-0000-000028290000}"/>
    <cellStyle name="Style 391 6 4 3" xfId="8773" xr:uid="{00000000-0005-0000-0000-000029290000}"/>
    <cellStyle name="Style 391 6 4 4" xfId="8507" xr:uid="{00000000-0005-0000-0000-00002A290000}"/>
    <cellStyle name="Style 391 6 4 5" xfId="15027" xr:uid="{00000000-0005-0000-0000-00002B290000}"/>
    <cellStyle name="Style 391 6 5" xfId="8052" xr:uid="{00000000-0005-0000-0000-00002C290000}"/>
    <cellStyle name="Style 391 6 6" xfId="8856" xr:uid="{00000000-0005-0000-0000-00002D290000}"/>
    <cellStyle name="Style 391 6 7" xfId="11420" xr:uid="{00000000-0005-0000-0000-00002E290000}"/>
    <cellStyle name="Style 391 7" xfId="1348" xr:uid="{00000000-0005-0000-0000-00002F290000}"/>
    <cellStyle name="Style 391 7 2" xfId="2639" xr:uid="{00000000-0005-0000-0000-000030290000}"/>
    <cellStyle name="Style 391 7 2 2" xfId="5780" xr:uid="{00000000-0005-0000-0000-000031290000}"/>
    <cellStyle name="Style 391 7 2 2 2" xfId="13627" xr:uid="{00000000-0005-0000-0000-000032290000}"/>
    <cellStyle name="Style 391 7 3" xfId="3668" xr:uid="{00000000-0005-0000-0000-000033290000}"/>
    <cellStyle name="Style 391 7 3 2" xfId="6316" xr:uid="{00000000-0005-0000-0000-000034290000}"/>
    <cellStyle name="Style 391 7 3 2 2" xfId="11976" xr:uid="{00000000-0005-0000-0000-000035290000}"/>
    <cellStyle name="Style 391 7 3 2 3" xfId="13070" xr:uid="{00000000-0005-0000-0000-000036290000}"/>
    <cellStyle name="Style 391 7 3 2 4" xfId="14085" xr:uid="{00000000-0005-0000-0000-000037290000}"/>
    <cellStyle name="Style 391 7 3 2 5" xfId="15303" xr:uid="{00000000-0005-0000-0000-000038290000}"/>
    <cellStyle name="Style 391 7 3 3" xfId="9835" xr:uid="{00000000-0005-0000-0000-000039290000}"/>
    <cellStyle name="Style 391 7 3 4" xfId="9761" xr:uid="{00000000-0005-0000-0000-00003A290000}"/>
    <cellStyle name="Style 391 7 3 5" xfId="14735" xr:uid="{00000000-0005-0000-0000-00003B290000}"/>
    <cellStyle name="Style 391 7 4" xfId="4999" xr:uid="{00000000-0005-0000-0000-00003C290000}"/>
    <cellStyle name="Style 391 7 4 2" xfId="10910" xr:uid="{00000000-0005-0000-0000-00003D290000}"/>
    <cellStyle name="Style 391 7 4 3" xfId="7915" xr:uid="{00000000-0005-0000-0000-00003E290000}"/>
    <cellStyle name="Style 391 7 4 4" xfId="8864" xr:uid="{00000000-0005-0000-0000-00003F290000}"/>
    <cellStyle name="Style 391 7 4 5" xfId="15025" xr:uid="{00000000-0005-0000-0000-000040290000}"/>
    <cellStyle name="Style 391 7 5" xfId="8029" xr:uid="{00000000-0005-0000-0000-000041290000}"/>
    <cellStyle name="Style 391 7 6" xfId="10836" xr:uid="{00000000-0005-0000-0000-000042290000}"/>
    <cellStyle name="Style 391 7 7" xfId="12815" xr:uid="{00000000-0005-0000-0000-000043290000}"/>
    <cellStyle name="Style 391 8" xfId="1698" xr:uid="{00000000-0005-0000-0000-000044290000}"/>
    <cellStyle name="Style 391 8 2" xfId="2979" xr:uid="{00000000-0005-0000-0000-000045290000}"/>
    <cellStyle name="Style 391 8 2 2" xfId="6085" xr:uid="{00000000-0005-0000-0000-000046290000}"/>
    <cellStyle name="Style 391 8 2 2 2" xfId="13870" xr:uid="{00000000-0005-0000-0000-000047290000}"/>
    <cellStyle name="Style 391 8 3" xfId="2219" xr:uid="{00000000-0005-0000-0000-000048290000}"/>
    <cellStyle name="Style 391 8 3 2" xfId="5448" xr:uid="{00000000-0005-0000-0000-000049290000}"/>
    <cellStyle name="Style 391 8 3 2 2" xfId="11317" xr:uid="{00000000-0005-0000-0000-00004A290000}"/>
    <cellStyle name="Style 391 8 3 2 3" xfId="11633" xr:uid="{00000000-0005-0000-0000-00004B290000}"/>
    <cellStyle name="Style 391 8 3 2 4" xfId="7814" xr:uid="{00000000-0005-0000-0000-00004C290000}"/>
    <cellStyle name="Style 391 8 3 2 5" xfId="15280" xr:uid="{00000000-0005-0000-0000-00004D290000}"/>
    <cellStyle name="Style 391 8 3 3" xfId="8749" xr:uid="{00000000-0005-0000-0000-00004E290000}"/>
    <cellStyle name="Style 391 8 3 4" xfId="12577" xr:uid="{00000000-0005-0000-0000-00004F290000}"/>
    <cellStyle name="Style 391 8 3 5" xfId="9333" xr:uid="{00000000-0005-0000-0000-000050290000}"/>
    <cellStyle name="Style 391 8 4" xfId="5102" xr:uid="{00000000-0005-0000-0000-000051290000}"/>
    <cellStyle name="Style 391 8 4 2" xfId="11013" xr:uid="{00000000-0005-0000-0000-000052290000}"/>
    <cellStyle name="Style 391 8 4 3" xfId="11670" xr:uid="{00000000-0005-0000-0000-000053290000}"/>
    <cellStyle name="Style 391 8 4 4" xfId="9366" xr:uid="{00000000-0005-0000-0000-000054290000}"/>
    <cellStyle name="Style 391 8 4 5" xfId="15127" xr:uid="{00000000-0005-0000-0000-000055290000}"/>
    <cellStyle name="Style 391 8 5" xfId="8321" xr:uid="{00000000-0005-0000-0000-000056290000}"/>
    <cellStyle name="Style 391 8 6" xfId="8544" xr:uid="{00000000-0005-0000-0000-000057290000}"/>
    <cellStyle name="Style 391 8 7" xfId="9976" xr:uid="{00000000-0005-0000-0000-000058290000}"/>
    <cellStyle name="Style 391 9" xfId="1413" xr:uid="{00000000-0005-0000-0000-000059290000}"/>
    <cellStyle name="Style 391 9 2" xfId="2704" xr:uid="{00000000-0005-0000-0000-00005A290000}"/>
    <cellStyle name="Style 391 9 2 2" xfId="5845" xr:uid="{00000000-0005-0000-0000-00005B290000}"/>
    <cellStyle name="Style 391 9 2 2 2" xfId="13681" xr:uid="{00000000-0005-0000-0000-00005C290000}"/>
    <cellStyle name="Style 391 9 3" xfId="3888" xr:uid="{00000000-0005-0000-0000-00005D290000}"/>
    <cellStyle name="Style 391 9 3 2" xfId="6426" xr:uid="{00000000-0005-0000-0000-00005E290000}"/>
    <cellStyle name="Style 391 9 3 2 2" xfId="12071" xr:uid="{00000000-0005-0000-0000-00005F290000}"/>
    <cellStyle name="Style 391 9 3 2 3" xfId="13153" xr:uid="{00000000-0005-0000-0000-000060290000}"/>
    <cellStyle name="Style 391 9 3 2 4" xfId="14193" xr:uid="{00000000-0005-0000-0000-000061290000}"/>
    <cellStyle name="Style 391 9 3 2 5" xfId="15334" xr:uid="{00000000-0005-0000-0000-000062290000}"/>
    <cellStyle name="Style 391 9 3 3" xfId="10005" xr:uid="{00000000-0005-0000-0000-000063290000}"/>
    <cellStyle name="Style 391 9 3 4" xfId="9269" xr:uid="{00000000-0005-0000-0000-000064290000}"/>
    <cellStyle name="Style 391 9 3 5" xfId="14766" xr:uid="{00000000-0005-0000-0000-000065290000}"/>
    <cellStyle name="Style 391 9 4" xfId="5014" xr:uid="{00000000-0005-0000-0000-000066290000}"/>
    <cellStyle name="Style 391 9 4 2" xfId="10925" xr:uid="{00000000-0005-0000-0000-000067290000}"/>
    <cellStyle name="Style 391 9 4 3" xfId="11672" xr:uid="{00000000-0005-0000-0000-000068290000}"/>
    <cellStyle name="Style 391 9 4 4" xfId="7647" xr:uid="{00000000-0005-0000-0000-000069290000}"/>
    <cellStyle name="Style 391 9 4 5" xfId="15040" xr:uid="{00000000-0005-0000-0000-00006A290000}"/>
    <cellStyle name="Style 391 9 5" xfId="8078" xr:uid="{00000000-0005-0000-0000-00006B290000}"/>
    <cellStyle name="Style 391 9 6" xfId="12581" xr:uid="{00000000-0005-0000-0000-00006C290000}"/>
    <cellStyle name="Style 391 9 7" xfId="9018" xr:uid="{00000000-0005-0000-0000-00006D290000}"/>
    <cellStyle name="Style 392" xfId="395" xr:uid="{00000000-0005-0000-0000-00006E290000}"/>
    <cellStyle name="Style 392 2" xfId="1340" xr:uid="{00000000-0005-0000-0000-00006F290000}"/>
    <cellStyle name="Style 392 2 2" xfId="2631" xr:uid="{00000000-0005-0000-0000-000070290000}"/>
    <cellStyle name="Style 392 2 2 2" xfId="5773" xr:uid="{00000000-0005-0000-0000-000071290000}"/>
    <cellStyle name="Style 392 2 2 2 2" xfId="13624" xr:uid="{00000000-0005-0000-0000-000072290000}"/>
    <cellStyle name="Style 392 2 2 3" xfId="9264" xr:uid="{00000000-0005-0000-0000-000073290000}"/>
    <cellStyle name="Style 392 2 3" xfId="1912" xr:uid="{00000000-0005-0000-0000-000074290000}"/>
    <cellStyle name="Style 392 2 3 2" xfId="8506" xr:uid="{00000000-0005-0000-0000-000075290000}"/>
    <cellStyle name="Style 392 2 4" xfId="7514" xr:uid="{00000000-0005-0000-0000-000076290000}"/>
    <cellStyle name="Style 392 3" xfId="1320" xr:uid="{00000000-0005-0000-0000-000077290000}"/>
    <cellStyle name="Style 392 3 2" xfId="2611" xr:uid="{00000000-0005-0000-0000-000078290000}"/>
    <cellStyle name="Style 392 3 2 2" xfId="5754" xr:uid="{00000000-0005-0000-0000-000079290000}"/>
    <cellStyle name="Style 392 3 2 2 2" xfId="13610" xr:uid="{00000000-0005-0000-0000-00007A290000}"/>
    <cellStyle name="Style 392 3 2 3" xfId="13111" xr:uid="{00000000-0005-0000-0000-00007B290000}"/>
    <cellStyle name="Style 392 3 3" xfId="4551" xr:uid="{00000000-0005-0000-0000-00007C290000}"/>
    <cellStyle name="Style 392 3 3 2" xfId="10334" xr:uid="{00000000-0005-0000-0000-00007D290000}"/>
    <cellStyle name="Style 392 3 4" xfId="8189" xr:uid="{00000000-0005-0000-0000-00007E290000}"/>
    <cellStyle name="Style 392 4" xfId="1262" xr:uid="{00000000-0005-0000-0000-00007F290000}"/>
    <cellStyle name="Style 392 4 2" xfId="2555" xr:uid="{00000000-0005-0000-0000-000080290000}"/>
    <cellStyle name="Style 392 4 2 2" xfId="5698" xr:uid="{00000000-0005-0000-0000-000081290000}"/>
    <cellStyle name="Style 392 4 2 2 2" xfId="11299" xr:uid="{00000000-0005-0000-0000-000082290000}"/>
    <cellStyle name="Style 392 4 2 3" xfId="7517" xr:uid="{00000000-0005-0000-0000-000083290000}"/>
    <cellStyle name="Style 392 4 3" xfId="3907" xr:uid="{00000000-0005-0000-0000-000084290000}"/>
    <cellStyle name="Style 392 4 3 2" xfId="9119" xr:uid="{00000000-0005-0000-0000-000085290000}"/>
    <cellStyle name="Style 392 4 4" xfId="7325" xr:uid="{00000000-0005-0000-0000-000086290000}"/>
    <cellStyle name="Style 392 5" xfId="3171" xr:uid="{00000000-0005-0000-0000-000087290000}"/>
    <cellStyle name="Style 392 5 2" xfId="4208" xr:uid="{00000000-0005-0000-0000-000088290000}"/>
    <cellStyle name="Style 392 5 2 2" xfId="6614" xr:uid="{00000000-0005-0000-0000-000089290000}"/>
    <cellStyle name="Style 392 5 2 2 2" xfId="14360" xr:uid="{00000000-0005-0000-0000-00008A290000}"/>
    <cellStyle name="Style 392 5 2 3" xfId="11583" xr:uid="{00000000-0005-0000-0000-00008B290000}"/>
    <cellStyle name="Style 392 5 3" xfId="4084" xr:uid="{00000000-0005-0000-0000-00008C290000}"/>
    <cellStyle name="Style 392 5 3 2" xfId="8539" xr:uid="{00000000-0005-0000-0000-00008D290000}"/>
    <cellStyle name="Style 392 5 4" xfId="11882" xr:uid="{00000000-0005-0000-0000-00008E290000}"/>
    <cellStyle name="Style 392 6" xfId="2010" xr:uid="{00000000-0005-0000-0000-00008F290000}"/>
    <cellStyle name="Style 392 6 2" xfId="5328" xr:uid="{00000000-0005-0000-0000-000090290000}"/>
    <cellStyle name="Style 392 6 2 2" xfId="8615" xr:uid="{00000000-0005-0000-0000-000091290000}"/>
    <cellStyle name="Style 392 6 3" xfId="11207" xr:uid="{00000000-0005-0000-0000-000092290000}"/>
    <cellStyle name="Style 392 7" xfId="3719" xr:uid="{00000000-0005-0000-0000-000093290000}"/>
    <cellStyle name="Style 392 7 2" xfId="11698" xr:uid="{00000000-0005-0000-0000-000094290000}"/>
    <cellStyle name="Style 392 8" xfId="12367" xr:uid="{00000000-0005-0000-0000-000095290000}"/>
    <cellStyle name="Style 392 9" xfId="10374" xr:uid="{00000000-0005-0000-0000-000096290000}"/>
    <cellStyle name="Style 393" xfId="396" xr:uid="{00000000-0005-0000-0000-000097290000}"/>
    <cellStyle name="Style 393 2" xfId="3172" xr:uid="{00000000-0005-0000-0000-000098290000}"/>
    <cellStyle name="Style 393 2 2" xfId="4209" xr:uid="{00000000-0005-0000-0000-000099290000}"/>
    <cellStyle name="Style 393 2 2 2" xfId="6615" xr:uid="{00000000-0005-0000-0000-00009A290000}"/>
    <cellStyle name="Style 393 2 2 2 2" xfId="14361" xr:uid="{00000000-0005-0000-0000-00009B290000}"/>
    <cellStyle name="Style 393 2 2 3" xfId="12943" xr:uid="{00000000-0005-0000-0000-00009C290000}"/>
    <cellStyle name="Style 393 2 3" xfId="4101" xr:uid="{00000000-0005-0000-0000-00009D290000}"/>
    <cellStyle name="Style 393 2 3 2" xfId="11831" xr:uid="{00000000-0005-0000-0000-00009E290000}"/>
    <cellStyle name="Style 393 2 4" xfId="13139" xr:uid="{00000000-0005-0000-0000-00009F290000}"/>
    <cellStyle name="Style 393 3" xfId="2011" xr:uid="{00000000-0005-0000-0000-0000A0290000}"/>
    <cellStyle name="Style 393 3 2" xfId="5329" xr:uid="{00000000-0005-0000-0000-0000A1290000}"/>
    <cellStyle name="Style 393 3 2 2" xfId="8941" xr:uid="{00000000-0005-0000-0000-0000A2290000}"/>
    <cellStyle name="Style 393 3 3" xfId="9723" xr:uid="{00000000-0005-0000-0000-0000A3290000}"/>
    <cellStyle name="Style 393 4" xfId="2357" xr:uid="{00000000-0005-0000-0000-0000A4290000}"/>
    <cellStyle name="Style 393 4 2" xfId="5524" xr:uid="{00000000-0005-0000-0000-0000A5290000}"/>
    <cellStyle name="Style 393 4 2 2" xfId="11252" xr:uid="{00000000-0005-0000-0000-0000A6290000}"/>
    <cellStyle name="Style 393 4 3" xfId="7071" xr:uid="{00000000-0005-0000-0000-0000A7290000}"/>
    <cellStyle name="Style 393 5" xfId="4808" xr:uid="{00000000-0005-0000-0000-0000A8290000}"/>
    <cellStyle name="Style 393 5 2" xfId="9012" xr:uid="{00000000-0005-0000-0000-0000A9290000}"/>
    <cellStyle name="Style 393 6" xfId="9095" xr:uid="{00000000-0005-0000-0000-0000AA290000}"/>
    <cellStyle name="Style 394" xfId="397" xr:uid="{00000000-0005-0000-0000-0000AB290000}"/>
    <cellStyle name="Style 394 2" xfId="3173" xr:uid="{00000000-0005-0000-0000-0000AC290000}"/>
    <cellStyle name="Style 394 2 2" xfId="4210" xr:uid="{00000000-0005-0000-0000-0000AD290000}"/>
    <cellStyle name="Style 394 2 2 2" xfId="6616" xr:uid="{00000000-0005-0000-0000-0000AE290000}"/>
    <cellStyle name="Style 394 2 2 2 2" xfId="14362" xr:uid="{00000000-0005-0000-0000-0000AF290000}"/>
    <cellStyle name="Style 394 2 2 3" xfId="9894" xr:uid="{00000000-0005-0000-0000-0000B0290000}"/>
    <cellStyle name="Style 394 2 3" xfId="4113" xr:uid="{00000000-0005-0000-0000-0000B1290000}"/>
    <cellStyle name="Style 394 2 3 2" xfId="10254" xr:uid="{00000000-0005-0000-0000-0000B2290000}"/>
    <cellStyle name="Style 394 2 4" xfId="9115" xr:uid="{00000000-0005-0000-0000-0000B3290000}"/>
    <cellStyle name="Style 394 3" xfId="2012" xr:uid="{00000000-0005-0000-0000-0000B4290000}"/>
    <cellStyle name="Style 394 3 2" xfId="5330" xr:uid="{00000000-0005-0000-0000-0000B5290000}"/>
    <cellStyle name="Style 394 3 2 2" xfId="11453" xr:uid="{00000000-0005-0000-0000-0000B6290000}"/>
    <cellStyle name="Style 394 3 3" xfId="10427" xr:uid="{00000000-0005-0000-0000-0000B7290000}"/>
    <cellStyle name="Style 394 4" xfId="2356" xr:uid="{00000000-0005-0000-0000-0000B8290000}"/>
    <cellStyle name="Style 394 4 2" xfId="5523" xr:uid="{00000000-0005-0000-0000-0000B9290000}"/>
    <cellStyle name="Style 394 4 2 2" xfId="10237" xr:uid="{00000000-0005-0000-0000-0000BA290000}"/>
    <cellStyle name="Style 394 4 3" xfId="9437" xr:uid="{00000000-0005-0000-0000-0000BB290000}"/>
    <cellStyle name="Style 394 5" xfId="4632" xr:uid="{00000000-0005-0000-0000-0000BC290000}"/>
    <cellStyle name="Style 394 5 2" xfId="7867" xr:uid="{00000000-0005-0000-0000-0000BD290000}"/>
    <cellStyle name="Style 394 6" xfId="13161" xr:uid="{00000000-0005-0000-0000-0000BE290000}"/>
    <cellStyle name="Style 395" xfId="398" xr:uid="{00000000-0005-0000-0000-0000BF290000}"/>
    <cellStyle name="Style 395 2" xfId="3174" xr:uid="{00000000-0005-0000-0000-0000C0290000}"/>
    <cellStyle name="Style 395 2 2" xfId="4211" xr:uid="{00000000-0005-0000-0000-0000C1290000}"/>
    <cellStyle name="Style 395 2 2 2" xfId="6617" xr:uid="{00000000-0005-0000-0000-0000C2290000}"/>
    <cellStyle name="Style 395 2 2 2 2" xfId="14363" xr:uid="{00000000-0005-0000-0000-0000C3290000}"/>
    <cellStyle name="Style 395 2 2 3" xfId="9946" xr:uid="{00000000-0005-0000-0000-0000C4290000}"/>
    <cellStyle name="Style 395 2 3" xfId="3750" xr:uid="{00000000-0005-0000-0000-0000C5290000}"/>
    <cellStyle name="Style 395 2 3 2" xfId="10190" xr:uid="{00000000-0005-0000-0000-0000C6290000}"/>
    <cellStyle name="Style 395 2 4" xfId="12742" xr:uid="{00000000-0005-0000-0000-0000C7290000}"/>
    <cellStyle name="Style 395 3" xfId="2013" xr:uid="{00000000-0005-0000-0000-0000C8290000}"/>
    <cellStyle name="Style 395 3 2" xfId="5331" xr:uid="{00000000-0005-0000-0000-0000C9290000}"/>
    <cellStyle name="Style 395 3 2 2" xfId="9809" xr:uid="{00000000-0005-0000-0000-0000CA290000}"/>
    <cellStyle name="Style 395 3 3" xfId="12645" xr:uid="{00000000-0005-0000-0000-0000CB290000}"/>
    <cellStyle name="Style 395 4" xfId="1914" xr:uid="{00000000-0005-0000-0000-0000CC290000}"/>
    <cellStyle name="Style 395 4 2" xfId="5246" xr:uid="{00000000-0005-0000-0000-0000CD290000}"/>
    <cellStyle name="Style 395 4 2 2" xfId="9916" xr:uid="{00000000-0005-0000-0000-0000CE290000}"/>
    <cellStyle name="Style 395 4 3" xfId="12640" xr:uid="{00000000-0005-0000-0000-0000CF290000}"/>
    <cellStyle name="Style 395 5" xfId="4856" xr:uid="{00000000-0005-0000-0000-0000D0290000}"/>
    <cellStyle name="Style 395 5 2" xfId="12704" xr:uid="{00000000-0005-0000-0000-0000D1290000}"/>
    <cellStyle name="Style 395 6" xfId="7793" xr:uid="{00000000-0005-0000-0000-0000D2290000}"/>
    <cellStyle name="Style 396" xfId="399" xr:uid="{00000000-0005-0000-0000-0000D3290000}"/>
    <cellStyle name="Style 397" xfId="400" xr:uid="{00000000-0005-0000-0000-0000D4290000}"/>
    <cellStyle name="Style 398" xfId="401" xr:uid="{00000000-0005-0000-0000-0000D5290000}"/>
    <cellStyle name="Style 398 10" xfId="1913" xr:uid="{00000000-0005-0000-0000-0000D6290000}"/>
    <cellStyle name="Style 398 10 2" xfId="11245" xr:uid="{00000000-0005-0000-0000-0000D7290000}"/>
    <cellStyle name="Style 398 11" xfId="11774" xr:uid="{00000000-0005-0000-0000-0000D8290000}"/>
    <cellStyle name="Style 398 2" xfId="1151" xr:uid="{00000000-0005-0000-0000-0000D9290000}"/>
    <cellStyle name="Style 398 2 10" xfId="3608" xr:uid="{00000000-0005-0000-0000-0000DA290000}"/>
    <cellStyle name="Style 398 2 10 2" xfId="12189" xr:uid="{00000000-0005-0000-0000-0000DB290000}"/>
    <cellStyle name="Style 398 2 11" xfId="11263" xr:uid="{00000000-0005-0000-0000-0000DC290000}"/>
    <cellStyle name="Style 398 2 2" xfId="1699" xr:uid="{00000000-0005-0000-0000-0000DD290000}"/>
    <cellStyle name="Style 398 2 2 2" xfId="3521" xr:uid="{00000000-0005-0000-0000-0000DE290000}"/>
    <cellStyle name="Style 398 2 2 2 2" xfId="4538" xr:uid="{00000000-0005-0000-0000-0000DF290000}"/>
    <cellStyle name="Style 398 2 2 2 2 2" xfId="9257" xr:uid="{00000000-0005-0000-0000-0000E0290000}"/>
    <cellStyle name="Style 398 2 2 2 3" xfId="10599" xr:uid="{00000000-0005-0000-0000-0000E1290000}"/>
    <cellStyle name="Style 398 2 2 3" xfId="2980" xr:uid="{00000000-0005-0000-0000-0000E2290000}"/>
    <cellStyle name="Style 398 2 2 3 2" xfId="6086" xr:uid="{00000000-0005-0000-0000-0000E3290000}"/>
    <cellStyle name="Style 398 2 2 3 2 2" xfId="12901" xr:uid="{00000000-0005-0000-0000-0000E4290000}"/>
    <cellStyle name="Style 398 2 2 3 3" xfId="8786" xr:uid="{00000000-0005-0000-0000-0000E5290000}"/>
    <cellStyle name="Style 398 2 2 4" xfId="4071" xr:uid="{00000000-0005-0000-0000-0000E6290000}"/>
    <cellStyle name="Style 398 2 2 4 2" xfId="7713" xr:uid="{00000000-0005-0000-0000-0000E7290000}"/>
    <cellStyle name="Style 398 2 2 5" xfId="7388" xr:uid="{00000000-0005-0000-0000-0000E8290000}"/>
    <cellStyle name="Style 398 2 3" xfId="1591" xr:uid="{00000000-0005-0000-0000-0000E9290000}"/>
    <cellStyle name="Style 398 2 3 2" xfId="3510" xr:uid="{00000000-0005-0000-0000-0000EA290000}"/>
    <cellStyle name="Style 398 2 3 2 2" xfId="4527" xr:uid="{00000000-0005-0000-0000-0000EB290000}"/>
    <cellStyle name="Style 398 2 3 2 2 2" xfId="11809" xr:uid="{00000000-0005-0000-0000-0000EC290000}"/>
    <cellStyle name="Style 398 2 3 2 3" xfId="8536" xr:uid="{00000000-0005-0000-0000-0000ED290000}"/>
    <cellStyle name="Style 398 2 3 3" xfId="2873" xr:uid="{00000000-0005-0000-0000-0000EE290000}"/>
    <cellStyle name="Style 398 2 3 3 2" xfId="6003" xr:uid="{00000000-0005-0000-0000-0000EF290000}"/>
    <cellStyle name="Style 398 2 3 3 2 2" xfId="12849" xr:uid="{00000000-0005-0000-0000-0000F0290000}"/>
    <cellStyle name="Style 398 2 3 3 3" xfId="10563" xr:uid="{00000000-0005-0000-0000-0000F1290000}"/>
    <cellStyle name="Style 398 2 3 4" xfId="3984" xr:uid="{00000000-0005-0000-0000-0000F2290000}"/>
    <cellStyle name="Style 398 2 3 4 2" xfId="7746" xr:uid="{00000000-0005-0000-0000-0000F3290000}"/>
    <cellStyle name="Style 398 2 3 5" xfId="10387" xr:uid="{00000000-0005-0000-0000-0000F4290000}"/>
    <cellStyle name="Style 398 2 4" xfId="1685" xr:uid="{00000000-0005-0000-0000-0000F5290000}"/>
    <cellStyle name="Style 398 2 4 2" xfId="3515" xr:uid="{00000000-0005-0000-0000-0000F6290000}"/>
    <cellStyle name="Style 398 2 4 2 2" xfId="4532" xr:uid="{00000000-0005-0000-0000-0000F7290000}"/>
    <cellStyle name="Style 398 2 4 2 2 2" xfId="9349" xr:uid="{00000000-0005-0000-0000-0000F8290000}"/>
    <cellStyle name="Style 398 2 4 2 3" xfId="8445" xr:uid="{00000000-0005-0000-0000-0000F9290000}"/>
    <cellStyle name="Style 398 2 4 3" xfId="2966" xr:uid="{00000000-0005-0000-0000-0000FA290000}"/>
    <cellStyle name="Style 398 2 4 3 2" xfId="6072" xr:uid="{00000000-0005-0000-0000-0000FB290000}"/>
    <cellStyle name="Style 398 2 4 3 2 2" xfId="12889" xr:uid="{00000000-0005-0000-0000-0000FC290000}"/>
    <cellStyle name="Style 398 2 4 3 3" xfId="12205" xr:uid="{00000000-0005-0000-0000-0000FD290000}"/>
    <cellStyle name="Style 398 2 4 4" xfId="4058" xr:uid="{00000000-0005-0000-0000-0000FE290000}"/>
    <cellStyle name="Style 398 2 4 4 2" xfId="18" xr:uid="{00000000-0005-0000-0000-0000FF290000}"/>
    <cellStyle name="Style 398 2 4 5" xfId="9477" xr:uid="{00000000-0005-0000-0000-0000002A0000}"/>
    <cellStyle name="Style 398 2 5" xfId="1430" xr:uid="{00000000-0005-0000-0000-0000012A0000}"/>
    <cellStyle name="Style 398 2 5 2" xfId="3452" xr:uid="{00000000-0005-0000-0000-0000022A0000}"/>
    <cellStyle name="Style 398 2 5 2 2" xfId="4473" xr:uid="{00000000-0005-0000-0000-0000032A0000}"/>
    <cellStyle name="Style 398 2 5 2 2 2" xfId="9301" xr:uid="{00000000-0005-0000-0000-0000042A0000}"/>
    <cellStyle name="Style 398 2 5 2 3" xfId="12030" xr:uid="{00000000-0005-0000-0000-0000052A0000}"/>
    <cellStyle name="Style 398 2 5 3" xfId="2721" xr:uid="{00000000-0005-0000-0000-0000062A0000}"/>
    <cellStyle name="Style 398 2 5 3 2" xfId="5862" xr:uid="{00000000-0005-0000-0000-0000072A0000}"/>
    <cellStyle name="Style 398 2 5 3 2 2" xfId="12735" xr:uid="{00000000-0005-0000-0000-0000082A0000}"/>
    <cellStyle name="Style 398 2 5 3 3" xfId="11578" xr:uid="{00000000-0005-0000-0000-0000092A0000}"/>
    <cellStyle name="Style 398 2 5 4" xfId="3845" xr:uid="{00000000-0005-0000-0000-00000A2A0000}"/>
    <cellStyle name="Style 398 2 5 4 2" xfId="10136" xr:uid="{00000000-0005-0000-0000-00000B2A0000}"/>
    <cellStyle name="Style 398 2 5 5" xfId="12350" xr:uid="{00000000-0005-0000-0000-00000C2A0000}"/>
    <cellStyle name="Style 398 2 6" xfId="1731" xr:uid="{00000000-0005-0000-0000-00000D2A0000}"/>
    <cellStyle name="Style 398 2 6 2" xfId="3528" xr:uid="{00000000-0005-0000-0000-00000E2A0000}"/>
    <cellStyle name="Style 398 2 6 2 2" xfId="4545" xr:uid="{00000000-0005-0000-0000-00000F2A0000}"/>
    <cellStyle name="Style 398 2 6 2 2 2" xfId="12393" xr:uid="{00000000-0005-0000-0000-0000102A0000}"/>
    <cellStyle name="Style 398 2 6 2 3" xfId="10366" xr:uid="{00000000-0005-0000-0000-0000112A0000}"/>
    <cellStyle name="Style 398 2 6 3" xfId="3012" xr:uid="{00000000-0005-0000-0000-0000122A0000}"/>
    <cellStyle name="Style 398 2 6 3 2" xfId="6117" xr:uid="{00000000-0005-0000-0000-0000132A0000}"/>
    <cellStyle name="Style 398 2 6 3 2 2" xfId="12926" xr:uid="{00000000-0005-0000-0000-0000142A0000}"/>
    <cellStyle name="Style 398 2 6 3 3" xfId="9825" xr:uid="{00000000-0005-0000-0000-0000152A0000}"/>
    <cellStyle name="Style 398 2 6 4" xfId="4091" xr:uid="{00000000-0005-0000-0000-0000162A0000}"/>
    <cellStyle name="Style 398 2 6 4 2" xfId="10745" xr:uid="{00000000-0005-0000-0000-0000172A0000}"/>
    <cellStyle name="Style 398 2 6 5" xfId="7367" xr:uid="{00000000-0005-0000-0000-0000182A0000}"/>
    <cellStyle name="Style 398 2 7" xfId="1575" xr:uid="{00000000-0005-0000-0000-0000192A0000}"/>
    <cellStyle name="Style 398 2 7 2" xfId="3502" xr:uid="{00000000-0005-0000-0000-00001A2A0000}"/>
    <cellStyle name="Style 398 2 7 2 2" xfId="4519" xr:uid="{00000000-0005-0000-0000-00001B2A0000}"/>
    <cellStyle name="Style 398 2 7 2 2 2" xfId="8798" xr:uid="{00000000-0005-0000-0000-00001C2A0000}"/>
    <cellStyle name="Style 398 2 7 2 3" xfId="9126" xr:uid="{00000000-0005-0000-0000-00001D2A0000}"/>
    <cellStyle name="Style 398 2 7 3" xfId="2858" xr:uid="{00000000-0005-0000-0000-00001E2A0000}"/>
    <cellStyle name="Style 398 2 7 3 2" xfId="5989" xr:uid="{00000000-0005-0000-0000-00001F2A0000}"/>
    <cellStyle name="Style 398 2 7 3 2 2" xfId="12836" xr:uid="{00000000-0005-0000-0000-0000202A0000}"/>
    <cellStyle name="Style 398 2 7 3 3" xfId="10719" xr:uid="{00000000-0005-0000-0000-0000212A0000}"/>
    <cellStyle name="Style 398 2 7 4" xfId="3972" xr:uid="{00000000-0005-0000-0000-0000222A0000}"/>
    <cellStyle name="Style 398 2 7 4 2" xfId="7756" xr:uid="{00000000-0005-0000-0000-0000232A0000}"/>
    <cellStyle name="Style 398 2 7 5" xfId="12257" xr:uid="{00000000-0005-0000-0000-0000242A0000}"/>
    <cellStyle name="Style 398 2 8" xfId="3334" xr:uid="{00000000-0005-0000-0000-0000252A0000}"/>
    <cellStyle name="Style 398 2 8 2" xfId="4362" xr:uid="{00000000-0005-0000-0000-0000262A0000}"/>
    <cellStyle name="Style 398 2 8 2 2" xfId="11480" xr:uid="{00000000-0005-0000-0000-0000272A0000}"/>
    <cellStyle name="Style 398 2 8 3" xfId="8789" xr:uid="{00000000-0005-0000-0000-0000282A0000}"/>
    <cellStyle name="Style 398 2 9" xfId="2444" xr:uid="{00000000-0005-0000-0000-0000292A0000}"/>
    <cellStyle name="Style 398 2 9 2" xfId="5605" xr:uid="{00000000-0005-0000-0000-00002A2A0000}"/>
    <cellStyle name="Style 398 2 9 2 2" xfId="7027" xr:uid="{00000000-0005-0000-0000-00002B2A0000}"/>
    <cellStyle name="Style 398 2 9 3" xfId="10167" xr:uid="{00000000-0005-0000-0000-00002C2A0000}"/>
    <cellStyle name="Style 398 3" xfId="1263" xr:uid="{00000000-0005-0000-0000-00002D2A0000}"/>
    <cellStyle name="Style 398 3 2" xfId="3417" xr:uid="{00000000-0005-0000-0000-00002E2A0000}"/>
    <cellStyle name="Style 398 3 2 2" xfId="4441" xr:uid="{00000000-0005-0000-0000-00002F2A0000}"/>
    <cellStyle name="Style 398 3 2 2 2" xfId="9399" xr:uid="{00000000-0005-0000-0000-0000302A0000}"/>
    <cellStyle name="Style 398 3 2 3" xfId="10225" xr:uid="{00000000-0005-0000-0000-0000312A0000}"/>
    <cellStyle name="Style 398 3 3" xfId="2556" xr:uid="{00000000-0005-0000-0000-0000322A0000}"/>
    <cellStyle name="Style 398 3 3 2" xfId="5699" xr:uid="{00000000-0005-0000-0000-0000332A0000}"/>
    <cellStyle name="Style 398 3 3 2 2" xfId="12601" xr:uid="{00000000-0005-0000-0000-0000342A0000}"/>
    <cellStyle name="Style 398 3 3 3" xfId="10252" xr:uid="{00000000-0005-0000-0000-0000352A0000}"/>
    <cellStyle name="Style 398 3 4" xfId="3707" xr:uid="{00000000-0005-0000-0000-0000362A0000}"/>
    <cellStyle name="Style 398 3 4 2" xfId="10006" xr:uid="{00000000-0005-0000-0000-0000372A0000}"/>
    <cellStyle name="Style 398 3 5" xfId="10503" xr:uid="{00000000-0005-0000-0000-0000382A0000}"/>
    <cellStyle name="Style 398 4" xfId="1586" xr:uid="{00000000-0005-0000-0000-0000392A0000}"/>
    <cellStyle name="Style 398 4 2" xfId="3508" xr:uid="{00000000-0005-0000-0000-00003A2A0000}"/>
    <cellStyle name="Style 398 4 2 2" xfId="4525" xr:uid="{00000000-0005-0000-0000-00003B2A0000}"/>
    <cellStyle name="Style 398 4 2 2 2" xfId="11883" xr:uid="{00000000-0005-0000-0000-00003C2A0000}"/>
    <cellStyle name="Style 398 4 2 3" xfId="8886" xr:uid="{00000000-0005-0000-0000-00003D2A0000}"/>
    <cellStyle name="Style 398 4 3" xfId="2868" xr:uid="{00000000-0005-0000-0000-00003E2A0000}"/>
    <cellStyle name="Style 398 4 3 2" xfId="5998" xr:uid="{00000000-0005-0000-0000-00003F2A0000}"/>
    <cellStyle name="Style 398 4 3 2 2" xfId="12844" xr:uid="{00000000-0005-0000-0000-0000402A0000}"/>
    <cellStyle name="Style 398 4 3 3" xfId="10844" xr:uid="{00000000-0005-0000-0000-0000412A0000}"/>
    <cellStyle name="Style 398 4 4" xfId="3981" xr:uid="{00000000-0005-0000-0000-0000422A0000}"/>
    <cellStyle name="Style 398 4 4 2" xfId="7748" xr:uid="{00000000-0005-0000-0000-0000432A0000}"/>
    <cellStyle name="Style 398 4 5" xfId="9794" xr:uid="{00000000-0005-0000-0000-0000442A0000}"/>
    <cellStyle name="Style 398 5" xfId="1264" xr:uid="{00000000-0005-0000-0000-0000452A0000}"/>
    <cellStyle name="Style 398 5 2" xfId="3418" xr:uid="{00000000-0005-0000-0000-0000462A0000}"/>
    <cellStyle name="Style 398 5 2 2" xfId="4442" xr:uid="{00000000-0005-0000-0000-0000472A0000}"/>
    <cellStyle name="Style 398 5 2 2 2" xfId="11872" xr:uid="{00000000-0005-0000-0000-0000482A0000}"/>
    <cellStyle name="Style 398 5 2 3" xfId="9424" xr:uid="{00000000-0005-0000-0000-0000492A0000}"/>
    <cellStyle name="Style 398 5 3" xfId="2557" xr:uid="{00000000-0005-0000-0000-00004A2A0000}"/>
    <cellStyle name="Style 398 5 3 2" xfId="5700" xr:uid="{00000000-0005-0000-0000-00004B2A0000}"/>
    <cellStyle name="Style 398 5 3 2 2" xfId="12602" xr:uid="{00000000-0005-0000-0000-00004C2A0000}"/>
    <cellStyle name="Style 398 5 3 3" xfId="9451" xr:uid="{00000000-0005-0000-0000-00004D2A0000}"/>
    <cellStyle name="Style 398 5 4" xfId="3708" xr:uid="{00000000-0005-0000-0000-00004E2A0000}"/>
    <cellStyle name="Style 398 5 4 2" xfId="12037" xr:uid="{00000000-0005-0000-0000-00004F2A0000}"/>
    <cellStyle name="Style 398 5 5" xfId="9718" xr:uid="{00000000-0005-0000-0000-0000502A0000}"/>
    <cellStyle name="Style 398 6" xfId="1345" xr:uid="{00000000-0005-0000-0000-0000512A0000}"/>
    <cellStyle name="Style 398 6 2" xfId="3438" xr:uid="{00000000-0005-0000-0000-0000522A0000}"/>
    <cellStyle name="Style 398 6 2 2" xfId="4460" xr:uid="{00000000-0005-0000-0000-0000532A0000}"/>
    <cellStyle name="Style 398 6 2 2 2" xfId="12387" xr:uid="{00000000-0005-0000-0000-0000542A0000}"/>
    <cellStyle name="Style 398 6 2 3" xfId="9124" xr:uid="{00000000-0005-0000-0000-0000552A0000}"/>
    <cellStyle name="Style 398 6 3" xfId="2636" xr:uid="{00000000-0005-0000-0000-0000562A0000}"/>
    <cellStyle name="Style 398 6 3 2" xfId="5778" xr:uid="{00000000-0005-0000-0000-0000572A0000}"/>
    <cellStyle name="Style 398 6 3 2 2" xfId="12665" xr:uid="{00000000-0005-0000-0000-0000582A0000}"/>
    <cellStyle name="Style 398 6 3 3" xfId="8861" xr:uid="{00000000-0005-0000-0000-0000592A0000}"/>
    <cellStyle name="Style 398 6 4" xfId="3775" xr:uid="{00000000-0005-0000-0000-00005A2A0000}"/>
    <cellStyle name="Style 398 6 4 2" xfId="9078" xr:uid="{00000000-0005-0000-0000-00005B2A0000}"/>
    <cellStyle name="Style 398 6 5" xfId="10507" xr:uid="{00000000-0005-0000-0000-00005C2A0000}"/>
    <cellStyle name="Style 398 7" xfId="1457" xr:uid="{00000000-0005-0000-0000-00005D2A0000}"/>
    <cellStyle name="Style 398 7 2" xfId="3455" xr:uid="{00000000-0005-0000-0000-00005E2A0000}"/>
    <cellStyle name="Style 398 7 2 2" xfId="4476" xr:uid="{00000000-0005-0000-0000-00005F2A0000}"/>
    <cellStyle name="Style 398 7 2 2 2" xfId="9259" xr:uid="{00000000-0005-0000-0000-0000602A0000}"/>
    <cellStyle name="Style 398 7 2 3" xfId="9070" xr:uid="{00000000-0005-0000-0000-0000612A0000}"/>
    <cellStyle name="Style 398 7 3" xfId="2748" xr:uid="{00000000-0005-0000-0000-0000622A0000}"/>
    <cellStyle name="Style 398 7 3 2" xfId="5889" xr:uid="{00000000-0005-0000-0000-0000632A0000}"/>
    <cellStyle name="Style 398 7 3 2 2" xfId="12757" xr:uid="{00000000-0005-0000-0000-0000642A0000}"/>
    <cellStyle name="Style 398 7 3 3" xfId="8019" xr:uid="{00000000-0005-0000-0000-0000652A0000}"/>
    <cellStyle name="Style 398 7 4" xfId="3871" xr:uid="{00000000-0005-0000-0000-0000662A0000}"/>
    <cellStyle name="Style 398 7 4 2" xfId="8898" xr:uid="{00000000-0005-0000-0000-0000672A0000}"/>
    <cellStyle name="Style 398 7 5" xfId="11948" xr:uid="{00000000-0005-0000-0000-0000682A0000}"/>
    <cellStyle name="Style 398 8" xfId="1585" xr:uid="{00000000-0005-0000-0000-0000692A0000}"/>
    <cellStyle name="Style 398 8 2" xfId="3507" xr:uid="{00000000-0005-0000-0000-00006A2A0000}"/>
    <cellStyle name="Style 398 8 2 2" xfId="4524" xr:uid="{00000000-0005-0000-0000-00006B2A0000}"/>
    <cellStyle name="Style 398 8 2 2 2" xfId="9644" xr:uid="{00000000-0005-0000-0000-00006C2A0000}"/>
    <cellStyle name="Style 398 8 2 3" xfId="11403" xr:uid="{00000000-0005-0000-0000-00006D2A0000}"/>
    <cellStyle name="Style 398 8 3" xfId="2867" xr:uid="{00000000-0005-0000-0000-00006E2A0000}"/>
    <cellStyle name="Style 398 8 3 2" xfId="5997" xr:uid="{00000000-0005-0000-0000-00006F2A0000}"/>
    <cellStyle name="Style 398 8 3 2 2" xfId="12843" xr:uid="{00000000-0005-0000-0000-0000702A0000}"/>
    <cellStyle name="Style 398 8 3 3" xfId="7230" xr:uid="{00000000-0005-0000-0000-0000712A0000}"/>
    <cellStyle name="Style 398 8 4" xfId="3980" xr:uid="{00000000-0005-0000-0000-0000722A0000}"/>
    <cellStyle name="Style 398 8 4 2" xfId="7169" xr:uid="{00000000-0005-0000-0000-0000732A0000}"/>
    <cellStyle name="Style 398 8 5" xfId="11944" xr:uid="{00000000-0005-0000-0000-0000742A0000}"/>
    <cellStyle name="Style 398 9" xfId="2014" xr:uid="{00000000-0005-0000-0000-0000752A0000}"/>
    <cellStyle name="Style 398 9 2" xfId="5332" xr:uid="{00000000-0005-0000-0000-0000762A0000}"/>
    <cellStyle name="Style 398 9 2 2" xfId="7061" xr:uid="{00000000-0005-0000-0000-0000772A0000}"/>
    <cellStyle name="Style 398 9 3" xfId="10477" xr:uid="{00000000-0005-0000-0000-0000782A0000}"/>
    <cellStyle name="Style 399" xfId="402" xr:uid="{00000000-0005-0000-0000-0000792A0000}"/>
    <cellStyle name="Style 399 10" xfId="2353" xr:uid="{00000000-0005-0000-0000-00007A2A0000}"/>
    <cellStyle name="Style 399 10 2" xfId="10084" xr:uid="{00000000-0005-0000-0000-00007B2A0000}"/>
    <cellStyle name="Style 399 11" xfId="9282" xr:uid="{00000000-0005-0000-0000-00007C2A0000}"/>
    <cellStyle name="Style 399 2" xfId="1152" xr:uid="{00000000-0005-0000-0000-00007D2A0000}"/>
    <cellStyle name="Style 399 2 10" xfId="3609" xr:uid="{00000000-0005-0000-0000-00007E2A0000}"/>
    <cellStyle name="Style 399 2 10 2" xfId="10220" xr:uid="{00000000-0005-0000-0000-00007F2A0000}"/>
    <cellStyle name="Style 399 2 11" xfId="8647" xr:uid="{00000000-0005-0000-0000-0000802A0000}"/>
    <cellStyle name="Style 399 2 2" xfId="1700" xr:uid="{00000000-0005-0000-0000-0000812A0000}"/>
    <cellStyle name="Style 399 2 2 2" xfId="3522" xr:uid="{00000000-0005-0000-0000-0000822A0000}"/>
    <cellStyle name="Style 399 2 2 2 2" xfId="4539" xr:uid="{00000000-0005-0000-0000-0000832A0000}"/>
    <cellStyle name="Style 399 2 2 2 2 2" xfId="11475" xr:uid="{00000000-0005-0000-0000-0000842A0000}"/>
    <cellStyle name="Style 399 2 2 2 3" xfId="11928" xr:uid="{00000000-0005-0000-0000-0000852A0000}"/>
    <cellStyle name="Style 399 2 2 3" xfId="2981" xr:uid="{00000000-0005-0000-0000-0000862A0000}"/>
    <cellStyle name="Style 399 2 2 3 2" xfId="6087" xr:uid="{00000000-0005-0000-0000-0000872A0000}"/>
    <cellStyle name="Style 399 2 2 3 2 2" xfId="12902" xr:uid="{00000000-0005-0000-0000-0000882A0000}"/>
    <cellStyle name="Style 399 2 2 3 3" xfId="12342" xr:uid="{00000000-0005-0000-0000-0000892A0000}"/>
    <cellStyle name="Style 399 2 2 4" xfId="4072" xr:uid="{00000000-0005-0000-0000-00008A2A0000}"/>
    <cellStyle name="Style 399 2 2 4 2" xfId="7712" xr:uid="{00000000-0005-0000-0000-00008B2A0000}"/>
    <cellStyle name="Style 399 2 2 5" xfId="7387" xr:uid="{00000000-0005-0000-0000-00008C2A0000}"/>
    <cellStyle name="Style 399 2 3" xfId="1403" xr:uid="{00000000-0005-0000-0000-00008D2A0000}"/>
    <cellStyle name="Style 399 2 3 2" xfId="3445" xr:uid="{00000000-0005-0000-0000-00008E2A0000}"/>
    <cellStyle name="Style 399 2 3 2 2" xfId="4467" xr:uid="{00000000-0005-0000-0000-00008F2A0000}"/>
    <cellStyle name="Style 399 2 3 2 2 2" xfId="11861" xr:uid="{00000000-0005-0000-0000-0000902A0000}"/>
    <cellStyle name="Style 399 2 3 2 3" xfId="11177" xr:uid="{00000000-0005-0000-0000-0000912A0000}"/>
    <cellStyle name="Style 399 2 3 3" xfId="2694" xr:uid="{00000000-0005-0000-0000-0000922A0000}"/>
    <cellStyle name="Style 399 2 3 3 2" xfId="5835" xr:uid="{00000000-0005-0000-0000-0000932A0000}"/>
    <cellStyle name="Style 399 2 3 3 2 2" xfId="12710" xr:uid="{00000000-0005-0000-0000-0000942A0000}"/>
    <cellStyle name="Style 399 2 3 3 3" xfId="11387" xr:uid="{00000000-0005-0000-0000-0000952A0000}"/>
    <cellStyle name="Style 399 2 3 4" xfId="3825" xr:uid="{00000000-0005-0000-0000-0000962A0000}"/>
    <cellStyle name="Style 399 2 3 4 2" xfId="7191" xr:uid="{00000000-0005-0000-0000-0000972A0000}"/>
    <cellStyle name="Style 399 2 3 5" xfId="8642" xr:uid="{00000000-0005-0000-0000-0000982A0000}"/>
    <cellStyle name="Style 399 2 4" xfId="1686" xr:uid="{00000000-0005-0000-0000-0000992A0000}"/>
    <cellStyle name="Style 399 2 4 2" xfId="3516" xr:uid="{00000000-0005-0000-0000-00009A2A0000}"/>
    <cellStyle name="Style 399 2 4 2 2" xfId="4533" xr:uid="{00000000-0005-0000-0000-00009B2A0000}"/>
    <cellStyle name="Style 399 2 4 2 2 2" xfId="11817" xr:uid="{00000000-0005-0000-0000-00009C2A0000}"/>
    <cellStyle name="Style 399 2 4 2 3" xfId="12032" xr:uid="{00000000-0005-0000-0000-00009D2A0000}"/>
    <cellStyle name="Style 399 2 4 3" xfId="2967" xr:uid="{00000000-0005-0000-0000-00009E2A0000}"/>
    <cellStyle name="Style 399 2 4 3 2" xfId="6073" xr:uid="{00000000-0005-0000-0000-00009F2A0000}"/>
    <cellStyle name="Style 399 2 4 3 2 2" xfId="12890" xr:uid="{00000000-0005-0000-0000-0000A02A0000}"/>
    <cellStyle name="Style 399 2 4 3 3" xfId="10233" xr:uid="{00000000-0005-0000-0000-0000A12A0000}"/>
    <cellStyle name="Style 399 2 4 4" xfId="4059" xr:uid="{00000000-0005-0000-0000-0000A22A0000}"/>
    <cellStyle name="Style 399 2 4 4 2" xfId="7158" xr:uid="{00000000-0005-0000-0000-0000A32A0000}"/>
    <cellStyle name="Style 399 2 4 5" xfId="7392" xr:uid="{00000000-0005-0000-0000-0000A42A0000}"/>
    <cellStyle name="Style 399 2 5" xfId="1408" xr:uid="{00000000-0005-0000-0000-0000A52A0000}"/>
    <cellStyle name="Style 399 2 5 2" xfId="3449" xr:uid="{00000000-0005-0000-0000-0000A62A0000}"/>
    <cellStyle name="Style 399 2 5 2 2" xfId="4470" xr:uid="{00000000-0005-0000-0000-0000A72A0000}"/>
    <cellStyle name="Style 399 2 5 2 2 2" xfId="9351" xr:uid="{00000000-0005-0000-0000-0000A82A0000}"/>
    <cellStyle name="Style 399 2 5 2 3" xfId="10224" xr:uid="{00000000-0005-0000-0000-0000A92A0000}"/>
    <cellStyle name="Style 399 2 5 3" xfId="2699" xr:uid="{00000000-0005-0000-0000-0000AA2A0000}"/>
    <cellStyle name="Style 399 2 5 3 2" xfId="5840" xr:uid="{00000000-0005-0000-0000-0000AB2A0000}"/>
    <cellStyle name="Style 399 2 5 3 2 2" xfId="12715" xr:uid="{00000000-0005-0000-0000-0000AC2A0000}"/>
    <cellStyle name="Style 399 2 5 3 3" xfId="12218" xr:uid="{00000000-0005-0000-0000-0000AD2A0000}"/>
    <cellStyle name="Style 399 2 5 4" xfId="3829" xr:uid="{00000000-0005-0000-0000-0000AE2A0000}"/>
    <cellStyle name="Style 399 2 5 4 2" xfId="11166" xr:uid="{00000000-0005-0000-0000-0000AF2A0000}"/>
    <cellStyle name="Style 399 2 5 5" xfId="7404" xr:uid="{00000000-0005-0000-0000-0000B02A0000}"/>
    <cellStyle name="Style 399 2 6" xfId="1474" xr:uid="{00000000-0005-0000-0000-0000B12A0000}"/>
    <cellStyle name="Style 399 2 6 2" xfId="3462" xr:uid="{00000000-0005-0000-0000-0000B22A0000}"/>
    <cellStyle name="Style 399 2 6 2 2" xfId="4483" xr:uid="{00000000-0005-0000-0000-0000B32A0000}"/>
    <cellStyle name="Style 399 2 6 2 2 2" xfId="12386" xr:uid="{00000000-0005-0000-0000-0000B42A0000}"/>
    <cellStyle name="Style 399 2 6 2 3" xfId="9764" xr:uid="{00000000-0005-0000-0000-0000B52A0000}"/>
    <cellStyle name="Style 399 2 6 3" xfId="2765" xr:uid="{00000000-0005-0000-0000-0000B62A0000}"/>
    <cellStyle name="Style 399 2 6 3 2" xfId="5904" xr:uid="{00000000-0005-0000-0000-0000B72A0000}"/>
    <cellStyle name="Style 399 2 6 3 2 2" xfId="12772" xr:uid="{00000000-0005-0000-0000-0000B82A0000}"/>
    <cellStyle name="Style 399 2 6 3 3" xfId="7237" xr:uid="{00000000-0005-0000-0000-0000B92A0000}"/>
    <cellStyle name="Style 399 2 6 4" xfId="3885" xr:uid="{00000000-0005-0000-0000-0000BA2A0000}"/>
    <cellStyle name="Style 399 2 6 4 2" xfId="11532" xr:uid="{00000000-0005-0000-0000-0000BB2A0000}"/>
    <cellStyle name="Style 399 2 6 5" xfId="11355" xr:uid="{00000000-0005-0000-0000-0000BC2A0000}"/>
    <cellStyle name="Style 399 2 7" xfId="1328" xr:uid="{00000000-0005-0000-0000-0000BD2A0000}"/>
    <cellStyle name="Style 399 2 7 2" xfId="3433" xr:uid="{00000000-0005-0000-0000-0000BE2A0000}"/>
    <cellStyle name="Style 399 2 7 2 2" xfId="4455" xr:uid="{00000000-0005-0000-0000-0000BF2A0000}"/>
    <cellStyle name="Style 399 2 7 2 2 2" xfId="8979" xr:uid="{00000000-0005-0000-0000-0000C02A0000}"/>
    <cellStyle name="Style 399 2 7 2 3" xfId="9571" xr:uid="{00000000-0005-0000-0000-0000C12A0000}"/>
    <cellStyle name="Style 399 2 7 3" xfId="2619" xr:uid="{00000000-0005-0000-0000-0000C22A0000}"/>
    <cellStyle name="Style 399 2 7 3 2" xfId="5762" xr:uid="{00000000-0005-0000-0000-0000C32A0000}"/>
    <cellStyle name="Style 399 2 7 3 2 2" xfId="12650" xr:uid="{00000000-0005-0000-0000-0000C42A0000}"/>
    <cellStyle name="Style 399 2 7 3 3" xfId="10166" xr:uid="{00000000-0005-0000-0000-0000C52A0000}"/>
    <cellStyle name="Style 399 2 7 4" xfId="3762" xr:uid="{00000000-0005-0000-0000-0000C62A0000}"/>
    <cellStyle name="Style 399 2 7 4 2" xfId="10587" xr:uid="{00000000-0005-0000-0000-0000C72A0000}"/>
    <cellStyle name="Style 399 2 7 5" xfId="9093" xr:uid="{00000000-0005-0000-0000-0000C82A0000}"/>
    <cellStyle name="Style 399 2 8" xfId="3335" xr:uid="{00000000-0005-0000-0000-0000C92A0000}"/>
    <cellStyle name="Style 399 2 8 2" xfId="4363" xr:uid="{00000000-0005-0000-0000-0000CA2A0000}"/>
    <cellStyle name="Style 399 2 8 2 2" xfId="8981" xr:uid="{00000000-0005-0000-0000-0000CB2A0000}"/>
    <cellStyle name="Style 399 2 8 3" xfId="12335" xr:uid="{00000000-0005-0000-0000-0000CC2A0000}"/>
    <cellStyle name="Style 399 2 9" xfId="2445" xr:uid="{00000000-0005-0000-0000-0000CD2A0000}"/>
    <cellStyle name="Style 399 2 9 2" xfId="5606" xr:uid="{00000000-0005-0000-0000-0000CE2A0000}"/>
    <cellStyle name="Style 399 2 9 2 2" xfId="7026" xr:uid="{00000000-0005-0000-0000-0000CF2A0000}"/>
    <cellStyle name="Style 399 2 9 3" xfId="12233" xr:uid="{00000000-0005-0000-0000-0000D02A0000}"/>
    <cellStyle name="Style 399 3" xfId="1459" xr:uid="{00000000-0005-0000-0000-0000D12A0000}"/>
    <cellStyle name="Style 399 3 2" xfId="3457" xr:uid="{00000000-0005-0000-0000-0000D22A0000}"/>
    <cellStyle name="Style 399 3 2 2" xfId="4478" xr:uid="{00000000-0005-0000-0000-0000D32A0000}"/>
    <cellStyle name="Style 399 3 2 2 2" xfId="8978" xr:uid="{00000000-0005-0000-0000-0000D42A0000}"/>
    <cellStyle name="Style 399 3 2 3" xfId="10774" xr:uid="{00000000-0005-0000-0000-0000D52A0000}"/>
    <cellStyle name="Style 399 3 3" xfId="2750" xr:uid="{00000000-0005-0000-0000-0000D62A0000}"/>
    <cellStyle name="Style 399 3 3 2" xfId="5891" xr:uid="{00000000-0005-0000-0000-0000D72A0000}"/>
    <cellStyle name="Style 399 3 3 2 2" xfId="12759" xr:uid="{00000000-0005-0000-0000-0000D82A0000}"/>
    <cellStyle name="Style 399 3 3 3" xfId="11942" xr:uid="{00000000-0005-0000-0000-0000D92A0000}"/>
    <cellStyle name="Style 399 3 4" xfId="3873" xr:uid="{00000000-0005-0000-0000-0000DA2A0000}"/>
    <cellStyle name="Style 399 3 4 2" xfId="11611" xr:uid="{00000000-0005-0000-0000-0000DB2A0000}"/>
    <cellStyle name="Style 399 3 5" xfId="11443" xr:uid="{00000000-0005-0000-0000-0000DC2A0000}"/>
    <cellStyle name="Style 399 4" xfId="1343" xr:uid="{00000000-0005-0000-0000-0000DD2A0000}"/>
    <cellStyle name="Style 399 4 2" xfId="3436" xr:uid="{00000000-0005-0000-0000-0000DE2A0000}"/>
    <cellStyle name="Style 399 4 2 2" xfId="4458" xr:uid="{00000000-0005-0000-0000-0000DF2A0000}"/>
    <cellStyle name="Style 399 4 2 2 2" xfId="9540" xr:uid="{00000000-0005-0000-0000-0000E02A0000}"/>
    <cellStyle name="Style 399 4 2 3" xfId="9973" xr:uid="{00000000-0005-0000-0000-0000E12A0000}"/>
    <cellStyle name="Style 399 4 3" xfId="2634" xr:uid="{00000000-0005-0000-0000-0000E22A0000}"/>
    <cellStyle name="Style 399 4 3 2" xfId="5776" xr:uid="{00000000-0005-0000-0000-0000E32A0000}"/>
    <cellStyle name="Style 399 4 3 2 2" xfId="12663" xr:uid="{00000000-0005-0000-0000-0000E42A0000}"/>
    <cellStyle name="Style 399 4 3 3" xfId="10812" xr:uid="{00000000-0005-0000-0000-0000E52A0000}"/>
    <cellStyle name="Style 399 4 4" xfId="3773" xr:uid="{00000000-0005-0000-0000-0000E62A0000}"/>
    <cellStyle name="Style 399 4 4 2" xfId="9934" xr:uid="{00000000-0005-0000-0000-0000E72A0000}"/>
    <cellStyle name="Style 399 4 5" xfId="11738" xr:uid="{00000000-0005-0000-0000-0000E82A0000}"/>
    <cellStyle name="Style 399 5" xfId="1460" xr:uid="{00000000-0005-0000-0000-0000E92A0000}"/>
    <cellStyle name="Style 399 5 2" xfId="3458" xr:uid="{00000000-0005-0000-0000-0000EA2A0000}"/>
    <cellStyle name="Style 399 5 2 2" xfId="4479" xr:uid="{00000000-0005-0000-0000-0000EB2A0000}"/>
    <cellStyle name="Style 399 5 2 2 2" xfId="7670" xr:uid="{00000000-0005-0000-0000-0000EC2A0000}"/>
    <cellStyle name="Style 399 5 2 3" xfId="11929" xr:uid="{00000000-0005-0000-0000-0000ED2A0000}"/>
    <cellStyle name="Style 399 5 3" xfId="2751" xr:uid="{00000000-0005-0000-0000-0000EE2A0000}"/>
    <cellStyle name="Style 399 5 3 2" xfId="5892" xr:uid="{00000000-0005-0000-0000-0000EF2A0000}"/>
    <cellStyle name="Style 399 5 3 2 2" xfId="12760" xr:uid="{00000000-0005-0000-0000-0000F02A0000}"/>
    <cellStyle name="Style 399 5 3 3" xfId="9788" xr:uid="{00000000-0005-0000-0000-0000F12A0000}"/>
    <cellStyle name="Style 399 5 4" xfId="3874" xr:uid="{00000000-0005-0000-0000-0000F22A0000}"/>
    <cellStyle name="Style 399 5 4 2" xfId="9111" xr:uid="{00000000-0005-0000-0000-0000F32A0000}"/>
    <cellStyle name="Style 399 5 5" xfId="8930" xr:uid="{00000000-0005-0000-0000-0000F42A0000}"/>
    <cellStyle name="Style 399 6" xfId="1344" xr:uid="{00000000-0005-0000-0000-0000F52A0000}"/>
    <cellStyle name="Style 399 6 2" xfId="3437" xr:uid="{00000000-0005-0000-0000-0000F62A0000}"/>
    <cellStyle name="Style 399 6 2 2" xfId="4459" xr:uid="{00000000-0005-0000-0000-0000F72A0000}"/>
    <cellStyle name="Style 399 6 2 2 2" xfId="11908" xr:uid="{00000000-0005-0000-0000-0000F82A0000}"/>
    <cellStyle name="Style 399 6 2 3" xfId="11621" xr:uid="{00000000-0005-0000-0000-0000F92A0000}"/>
    <cellStyle name="Style 399 6 3" xfId="2635" xr:uid="{00000000-0005-0000-0000-0000FA2A0000}"/>
    <cellStyle name="Style 399 6 3 2" xfId="5777" xr:uid="{00000000-0005-0000-0000-0000FB2A0000}"/>
    <cellStyle name="Style 399 6 3 2 2" xfId="12664" xr:uid="{00000000-0005-0000-0000-0000FC2A0000}"/>
    <cellStyle name="Style 399 6 3 3" xfId="11385" xr:uid="{00000000-0005-0000-0000-0000FD2A0000}"/>
    <cellStyle name="Style 399 6 4" xfId="3774" xr:uid="{00000000-0005-0000-0000-0000FE2A0000}"/>
    <cellStyle name="Style 399 6 4 2" xfId="11576" xr:uid="{00000000-0005-0000-0000-0000FF2A0000}"/>
    <cellStyle name="Style 399 6 5" xfId="9243" xr:uid="{00000000-0005-0000-0000-0000002B0000}"/>
    <cellStyle name="Style 399 7" xfId="1458" xr:uid="{00000000-0005-0000-0000-0000012B0000}"/>
    <cellStyle name="Style 399 7 2" xfId="3456" xr:uid="{00000000-0005-0000-0000-0000022B0000}"/>
    <cellStyle name="Style 399 7 2 2" xfId="4477" xr:uid="{00000000-0005-0000-0000-0000032B0000}"/>
    <cellStyle name="Style 399 7 2 2 2" xfId="11476" xr:uid="{00000000-0005-0000-0000-0000042B0000}"/>
    <cellStyle name="Style 399 7 2 3" xfId="8041" xr:uid="{00000000-0005-0000-0000-0000052B0000}"/>
    <cellStyle name="Style 399 7 3" xfId="2749" xr:uid="{00000000-0005-0000-0000-0000062B0000}"/>
    <cellStyle name="Style 399 7 3 2" xfId="5890" xr:uid="{00000000-0005-0000-0000-0000072B0000}"/>
    <cellStyle name="Style 399 7 3 2 2" xfId="12758" xr:uid="{00000000-0005-0000-0000-0000082B0000}"/>
    <cellStyle name="Style 399 7 3 3" xfId="10771" xr:uid="{00000000-0005-0000-0000-0000092B0000}"/>
    <cellStyle name="Style 399 7 4" xfId="3872" xr:uid="{00000000-0005-0000-0000-00000A2B0000}"/>
    <cellStyle name="Style 399 7 4 2" xfId="9962" xr:uid="{00000000-0005-0000-0000-00000B2B0000}"/>
    <cellStyle name="Style 399 7 5" xfId="9798" xr:uid="{00000000-0005-0000-0000-00000C2B0000}"/>
    <cellStyle name="Style 399 8" xfId="1342" xr:uid="{00000000-0005-0000-0000-00000D2B0000}"/>
    <cellStyle name="Style 399 8 2" xfId="3435" xr:uid="{00000000-0005-0000-0000-00000E2B0000}"/>
    <cellStyle name="Style 399 8 2 2" xfId="4457" xr:uid="{00000000-0005-0000-0000-00000F2B0000}"/>
    <cellStyle name="Style 399 8 2 2 2" xfId="8800" xr:uid="{00000000-0005-0000-0000-0000102B0000}"/>
    <cellStyle name="Style 399 8 2 3" xfId="12053" xr:uid="{00000000-0005-0000-0000-0000112B0000}"/>
    <cellStyle name="Style 399 8 3" xfId="2633" xr:uid="{00000000-0005-0000-0000-0000122B0000}"/>
    <cellStyle name="Style 399 8 3 2" xfId="5775" xr:uid="{00000000-0005-0000-0000-0000132B0000}"/>
    <cellStyle name="Style 399 8 3 2 2" xfId="12662" xr:uid="{00000000-0005-0000-0000-0000142B0000}"/>
    <cellStyle name="Style 399 8 3 3" xfId="7253" xr:uid="{00000000-0005-0000-0000-0000152B0000}"/>
    <cellStyle name="Style 399 8 4" xfId="3772" xr:uid="{00000000-0005-0000-0000-0000162B0000}"/>
    <cellStyle name="Style 399 8 4 2" xfId="12039" xr:uid="{00000000-0005-0000-0000-0000172B0000}"/>
    <cellStyle name="Style 399 8 5" xfId="10092" xr:uid="{00000000-0005-0000-0000-0000182B0000}"/>
    <cellStyle name="Style 399 9" xfId="2015" xr:uid="{00000000-0005-0000-0000-0000192B0000}"/>
    <cellStyle name="Style 399 9 2" xfId="5333" xr:uid="{00000000-0005-0000-0000-00001A2B0000}"/>
    <cellStyle name="Style 399 9 2 2" xfId="7060" xr:uid="{00000000-0005-0000-0000-00001B2B0000}"/>
    <cellStyle name="Style 399 9 3" xfId="11517" xr:uid="{00000000-0005-0000-0000-00001C2B0000}"/>
    <cellStyle name="Style 400" xfId="403" xr:uid="{00000000-0005-0000-0000-00001D2B0000}"/>
    <cellStyle name="Style 401" xfId="404" xr:uid="{00000000-0005-0000-0000-00001E2B0000}"/>
    <cellStyle name="Style 402" xfId="405" xr:uid="{00000000-0005-0000-0000-00001F2B0000}"/>
    <cellStyle name="Style 403" xfId="406" xr:uid="{00000000-0005-0000-0000-0000202B0000}"/>
    <cellStyle name="Style 404" xfId="407" xr:uid="{00000000-0005-0000-0000-0000212B0000}"/>
    <cellStyle name="Style 405" xfId="408" xr:uid="{00000000-0005-0000-0000-0000222B0000}"/>
    <cellStyle name="Style 406" xfId="409" xr:uid="{00000000-0005-0000-0000-0000232B0000}"/>
    <cellStyle name="Style 407" xfId="410" xr:uid="{00000000-0005-0000-0000-0000242B0000}"/>
    <cellStyle name="Style 408" xfId="411" xr:uid="{00000000-0005-0000-0000-0000252B0000}"/>
    <cellStyle name="Style 409" xfId="412" xr:uid="{00000000-0005-0000-0000-0000262B0000}"/>
    <cellStyle name="Style 410" xfId="413" xr:uid="{00000000-0005-0000-0000-0000272B0000}"/>
    <cellStyle name="Style 410 2" xfId="3175" xr:uid="{00000000-0005-0000-0000-0000282B0000}"/>
    <cellStyle name="Style 410 2 2" xfId="4212" xr:uid="{00000000-0005-0000-0000-0000292B0000}"/>
    <cellStyle name="Style 410 2 2 2" xfId="6618" xr:uid="{00000000-0005-0000-0000-00002A2B0000}"/>
    <cellStyle name="Style 410 2 2 2 2" xfId="14364" xr:uid="{00000000-0005-0000-0000-00002B2B0000}"/>
    <cellStyle name="Style 410 2 2 3" xfId="9256" xr:uid="{00000000-0005-0000-0000-00002C2B0000}"/>
    <cellStyle name="Style 410 2 3" xfId="4128" xr:uid="{00000000-0005-0000-0000-00002D2B0000}"/>
    <cellStyle name="Style 410 2 3 2" xfId="9784" xr:uid="{00000000-0005-0000-0000-00002E2B0000}"/>
    <cellStyle name="Style 410 2 4" xfId="7239" xr:uid="{00000000-0005-0000-0000-00002F2B0000}"/>
    <cellStyle name="Style 410 3" xfId="2018" xr:uid="{00000000-0005-0000-0000-0000302B0000}"/>
    <cellStyle name="Style 410 3 2" xfId="5334" xr:uid="{00000000-0005-0000-0000-0000312B0000}"/>
    <cellStyle name="Style 410 3 2 2" xfId="7446" xr:uid="{00000000-0005-0000-0000-0000322B0000}"/>
    <cellStyle name="Style 410 3 3" xfId="12223" xr:uid="{00000000-0005-0000-0000-0000332B0000}"/>
    <cellStyle name="Style 410 4" xfId="1820" xr:uid="{00000000-0005-0000-0000-0000342B0000}"/>
    <cellStyle name="Style 410 4 2" xfId="5203" xr:uid="{00000000-0005-0000-0000-0000352B0000}"/>
    <cellStyle name="Style 410 4 2 2" xfId="9743" xr:uid="{00000000-0005-0000-0000-0000362B0000}"/>
    <cellStyle name="Style 410 4 3" xfId="13286" xr:uid="{00000000-0005-0000-0000-0000372B0000}"/>
    <cellStyle name="Style 410 5" xfId="3765" xr:uid="{00000000-0005-0000-0000-0000382B0000}"/>
    <cellStyle name="Style 410 5 2" xfId="8051" xr:uid="{00000000-0005-0000-0000-0000392B0000}"/>
    <cellStyle name="Style 410 6" xfId="7162" xr:uid="{00000000-0005-0000-0000-00003A2B0000}"/>
    <cellStyle name="Style 411" xfId="414" xr:uid="{00000000-0005-0000-0000-00003B2B0000}"/>
    <cellStyle name="Style 438" xfId="415" xr:uid="{00000000-0005-0000-0000-00003C2B0000}"/>
    <cellStyle name="Style 439" xfId="416" xr:uid="{00000000-0005-0000-0000-00003D2B0000}"/>
    <cellStyle name="Style 439 2" xfId="1349" xr:uid="{00000000-0005-0000-0000-00003E2B0000}"/>
    <cellStyle name="Style 439 2 2" xfId="2640" xr:uid="{00000000-0005-0000-0000-00003F2B0000}"/>
    <cellStyle name="Style 439 2 2 2" xfId="5781" xr:uid="{00000000-0005-0000-0000-0000402B0000}"/>
    <cellStyle name="Style 439 2 2 2 2" xfId="13628" xr:uid="{00000000-0005-0000-0000-0000412B0000}"/>
    <cellStyle name="Style 439 2 2 3" xfId="9017" xr:uid="{00000000-0005-0000-0000-0000422B0000}"/>
    <cellStyle name="Style 439 2 3" xfId="4422" xr:uid="{00000000-0005-0000-0000-0000432B0000}"/>
    <cellStyle name="Style 439 2 3 2" xfId="12986" xr:uid="{00000000-0005-0000-0000-0000442B0000}"/>
    <cellStyle name="Style 439 2 4" xfId="12579" xr:uid="{00000000-0005-0000-0000-0000452B0000}"/>
    <cellStyle name="Style 439 3" xfId="1316" xr:uid="{00000000-0005-0000-0000-0000462B0000}"/>
    <cellStyle name="Style 439 3 2" xfId="2607" xr:uid="{00000000-0005-0000-0000-0000472B0000}"/>
    <cellStyle name="Style 439 3 2 2" xfId="5750" xr:uid="{00000000-0005-0000-0000-0000482B0000}"/>
    <cellStyle name="Style 439 3 2 2 2" xfId="13609" xr:uid="{00000000-0005-0000-0000-0000492B0000}"/>
    <cellStyle name="Style 439 3 2 3" xfId="13238" xr:uid="{00000000-0005-0000-0000-00004A2B0000}"/>
    <cellStyle name="Style 439 3 3" xfId="1852" xr:uid="{00000000-0005-0000-0000-00004B2B0000}"/>
    <cellStyle name="Style 439 3 3 2" xfId="7950" xr:uid="{00000000-0005-0000-0000-00004C2B0000}"/>
    <cellStyle name="Style 439 3 4" xfId="9291" xr:uid="{00000000-0005-0000-0000-00004D2B0000}"/>
    <cellStyle name="Style 439 4" xfId="1383" xr:uid="{00000000-0005-0000-0000-00004E2B0000}"/>
    <cellStyle name="Style 439 4 2" xfId="2674" xr:uid="{00000000-0005-0000-0000-00004F2B0000}"/>
    <cellStyle name="Style 439 4 2 2" xfId="5815" xr:uid="{00000000-0005-0000-0000-0000502B0000}"/>
    <cellStyle name="Style 439 4 2 2 2" xfId="13662" xr:uid="{00000000-0005-0000-0000-0000512B0000}"/>
    <cellStyle name="Style 439 4 2 3" xfId="7728" xr:uid="{00000000-0005-0000-0000-0000522B0000}"/>
    <cellStyle name="Style 439 4 3" xfId="3732" xr:uid="{00000000-0005-0000-0000-0000532B0000}"/>
    <cellStyle name="Style 439 4 3 2" xfId="13412" xr:uid="{00000000-0005-0000-0000-0000542B0000}"/>
    <cellStyle name="Style 439 4 4" xfId="8210" xr:uid="{00000000-0005-0000-0000-0000552B0000}"/>
    <cellStyle name="Style 439 5" xfId="3176" xr:uid="{00000000-0005-0000-0000-0000562B0000}"/>
    <cellStyle name="Style 439 5 2" xfId="4213" xr:uid="{00000000-0005-0000-0000-0000572B0000}"/>
    <cellStyle name="Style 439 5 2 2" xfId="6619" xr:uid="{00000000-0005-0000-0000-0000582B0000}"/>
    <cellStyle name="Style 439 5 2 2 2" xfId="14365" xr:uid="{00000000-0005-0000-0000-0000592B0000}"/>
    <cellStyle name="Style 439 5 2 3" xfId="12922" xr:uid="{00000000-0005-0000-0000-00005A2B0000}"/>
    <cellStyle name="Style 439 5 3" xfId="4303" xr:uid="{00000000-0005-0000-0000-00005B2B0000}"/>
    <cellStyle name="Style 439 5 3 2" xfId="8970" xr:uid="{00000000-0005-0000-0000-00005C2B0000}"/>
    <cellStyle name="Style 439 5 4" xfId="10739" xr:uid="{00000000-0005-0000-0000-00005D2B0000}"/>
    <cellStyle name="Style 439 6" xfId="2020" xr:uid="{00000000-0005-0000-0000-00005E2B0000}"/>
    <cellStyle name="Style 439 6 2" xfId="5336" xr:uid="{00000000-0005-0000-0000-00005F2B0000}"/>
    <cellStyle name="Style 439 6 2 2" xfId="7799" xr:uid="{00000000-0005-0000-0000-0000602B0000}"/>
    <cellStyle name="Style 439 6 3" xfId="10600" xr:uid="{00000000-0005-0000-0000-0000612B0000}"/>
    <cellStyle name="Style 439 7" xfId="4855" xr:uid="{00000000-0005-0000-0000-0000622B0000}"/>
    <cellStyle name="Style 439 7 2" xfId="11784" xr:uid="{00000000-0005-0000-0000-0000632B0000}"/>
    <cellStyle name="Style 439 8" xfId="12081" xr:uid="{00000000-0005-0000-0000-0000642B0000}"/>
    <cellStyle name="Style 439 9" xfId="12345" xr:uid="{00000000-0005-0000-0000-0000652B0000}"/>
    <cellStyle name="Style 440" xfId="417" xr:uid="{00000000-0005-0000-0000-0000662B0000}"/>
    <cellStyle name="Style 440 2" xfId="3177" xr:uid="{00000000-0005-0000-0000-0000672B0000}"/>
    <cellStyle name="Style 440 2 2" xfId="4214" xr:uid="{00000000-0005-0000-0000-0000682B0000}"/>
    <cellStyle name="Style 440 2 2 2" xfId="6620" xr:uid="{00000000-0005-0000-0000-0000692B0000}"/>
    <cellStyle name="Style 440 2 2 2 2" xfId="14366" xr:uid="{00000000-0005-0000-0000-00006A2B0000}"/>
    <cellStyle name="Style 440 2 2 3" xfId="8031" xr:uid="{00000000-0005-0000-0000-00006B2B0000}"/>
    <cellStyle name="Style 440 2 3" xfId="3610" xr:uid="{00000000-0005-0000-0000-00006C2B0000}"/>
    <cellStyle name="Style 440 2 3 2" xfId="10724" xr:uid="{00000000-0005-0000-0000-00006D2B0000}"/>
    <cellStyle name="Style 440 2 4" xfId="10048" xr:uid="{00000000-0005-0000-0000-00006E2B0000}"/>
    <cellStyle name="Style 440 3" xfId="2021" xr:uid="{00000000-0005-0000-0000-00006F2B0000}"/>
    <cellStyle name="Style 440 3 2" xfId="5337" xr:uid="{00000000-0005-0000-0000-0000702B0000}"/>
    <cellStyle name="Style 440 3 2 2" xfId="7800" xr:uid="{00000000-0005-0000-0000-0000712B0000}"/>
    <cellStyle name="Style 440 3 3" xfId="13399" xr:uid="{00000000-0005-0000-0000-0000722B0000}"/>
    <cellStyle name="Style 440 4" xfId="2163" xr:uid="{00000000-0005-0000-0000-0000732B0000}"/>
    <cellStyle name="Style 440 4 2" xfId="5439" xr:uid="{00000000-0005-0000-0000-0000742B0000}"/>
    <cellStyle name="Style 440 4 2 2" xfId="12287" xr:uid="{00000000-0005-0000-0000-0000752B0000}"/>
    <cellStyle name="Style 440 4 3" xfId="8922" xr:uid="{00000000-0005-0000-0000-0000762B0000}"/>
    <cellStyle name="Style 440 5" xfId="2125" xr:uid="{00000000-0005-0000-0000-0000772B0000}"/>
    <cellStyle name="Style 440 5 2" xfId="9320" xr:uid="{00000000-0005-0000-0000-0000782B0000}"/>
    <cellStyle name="Style 440 6" xfId="10050" xr:uid="{00000000-0005-0000-0000-0000792B0000}"/>
    <cellStyle name="Style 441" xfId="418" xr:uid="{00000000-0005-0000-0000-00007A2B0000}"/>
    <cellStyle name="Style 441 2" xfId="3178" xr:uid="{00000000-0005-0000-0000-00007B2B0000}"/>
    <cellStyle name="Style 441 2 2" xfId="4215" xr:uid="{00000000-0005-0000-0000-00007C2B0000}"/>
    <cellStyle name="Style 441 2 2 2" xfId="6621" xr:uid="{00000000-0005-0000-0000-00007D2B0000}"/>
    <cellStyle name="Style 441 2 2 2 2" xfId="14367" xr:uid="{00000000-0005-0000-0000-00007E2B0000}"/>
    <cellStyle name="Style 441 2 2 3" xfId="7373" xr:uid="{00000000-0005-0000-0000-00007F2B0000}"/>
    <cellStyle name="Style 441 2 3" xfId="4364" xr:uid="{00000000-0005-0000-0000-0000802B0000}"/>
    <cellStyle name="Style 441 2 3 2" xfId="12920" xr:uid="{00000000-0005-0000-0000-0000812B0000}"/>
    <cellStyle name="Style 441 2 4" xfId="11335" xr:uid="{00000000-0005-0000-0000-0000822B0000}"/>
    <cellStyle name="Style 441 3" xfId="2022" xr:uid="{00000000-0005-0000-0000-0000832B0000}"/>
    <cellStyle name="Style 441 3 2" xfId="5338" xr:uid="{00000000-0005-0000-0000-0000842B0000}"/>
    <cellStyle name="Style 441 3 2 2" xfId="7448" xr:uid="{00000000-0005-0000-0000-0000852B0000}"/>
    <cellStyle name="Style 441 3 3" xfId="7671" xr:uid="{00000000-0005-0000-0000-0000862B0000}"/>
    <cellStyle name="Style 441 4" xfId="2154" xr:uid="{00000000-0005-0000-0000-0000872B0000}"/>
    <cellStyle name="Style 441 4 2" xfId="5437" xr:uid="{00000000-0005-0000-0000-0000882B0000}"/>
    <cellStyle name="Style 441 4 2 2" xfId="9187" xr:uid="{00000000-0005-0000-0000-0000892B0000}"/>
    <cellStyle name="Style 441 4 3" xfId="12652" xr:uid="{00000000-0005-0000-0000-00008A2B0000}"/>
    <cellStyle name="Style 441 5" xfId="2060" xr:uid="{00000000-0005-0000-0000-00008B2B0000}"/>
    <cellStyle name="Style 441 5 2" xfId="7339" xr:uid="{00000000-0005-0000-0000-00008C2B0000}"/>
    <cellStyle name="Style 441 6" xfId="10037" xr:uid="{00000000-0005-0000-0000-00008D2B0000}"/>
    <cellStyle name="Style 442" xfId="419" xr:uid="{00000000-0005-0000-0000-00008E2B0000}"/>
    <cellStyle name="Style 442 2" xfId="3179" xr:uid="{00000000-0005-0000-0000-00008F2B0000}"/>
    <cellStyle name="Style 442 2 2" xfId="4216" xr:uid="{00000000-0005-0000-0000-0000902B0000}"/>
    <cellStyle name="Style 442 2 2 2" xfId="6622" xr:uid="{00000000-0005-0000-0000-0000912B0000}"/>
    <cellStyle name="Style 442 2 2 2 2" xfId="14368" xr:uid="{00000000-0005-0000-0000-0000922B0000}"/>
    <cellStyle name="Style 442 2 2 3" xfId="7211" xr:uid="{00000000-0005-0000-0000-0000932B0000}"/>
    <cellStyle name="Style 442 2 3" xfId="3806" xr:uid="{00000000-0005-0000-0000-0000942B0000}"/>
    <cellStyle name="Style 442 2 3 2" xfId="12615" xr:uid="{00000000-0005-0000-0000-0000952B0000}"/>
    <cellStyle name="Style 442 2 4" xfId="12056" xr:uid="{00000000-0005-0000-0000-0000962B0000}"/>
    <cellStyle name="Style 442 3" xfId="2023" xr:uid="{00000000-0005-0000-0000-0000972B0000}"/>
    <cellStyle name="Style 442 3 2" xfId="5339" xr:uid="{00000000-0005-0000-0000-0000982B0000}"/>
    <cellStyle name="Style 442 3 2 2" xfId="7801" xr:uid="{00000000-0005-0000-0000-0000992B0000}"/>
    <cellStyle name="Style 442 3 3" xfId="10636" xr:uid="{00000000-0005-0000-0000-00009A2B0000}"/>
    <cellStyle name="Style 442 4" xfId="2146" xr:uid="{00000000-0005-0000-0000-00009B2B0000}"/>
    <cellStyle name="Style 442 4 2" xfId="5434" xr:uid="{00000000-0005-0000-0000-00009C2B0000}"/>
    <cellStyle name="Style 442 4 2 2" xfId="8701" xr:uid="{00000000-0005-0000-0000-00009D2B0000}"/>
    <cellStyle name="Style 442 4 3" xfId="13265" xr:uid="{00000000-0005-0000-0000-00009E2B0000}"/>
    <cellStyle name="Style 442 5" xfId="1999" xr:uid="{00000000-0005-0000-0000-00009F2B0000}"/>
    <cellStyle name="Style 442 5 2" xfId="12900" xr:uid="{00000000-0005-0000-0000-0000A02B0000}"/>
    <cellStyle name="Style 442 6" xfId="12033" xr:uid="{00000000-0005-0000-0000-0000A12B0000}"/>
    <cellStyle name="Style 443" xfId="420" xr:uid="{00000000-0005-0000-0000-0000A22B0000}"/>
    <cellStyle name="Style 444" xfId="421" xr:uid="{00000000-0005-0000-0000-0000A32B0000}"/>
    <cellStyle name="Style 445" xfId="422" xr:uid="{00000000-0005-0000-0000-0000A42B0000}"/>
    <cellStyle name="Style 446" xfId="423" xr:uid="{00000000-0005-0000-0000-0000A52B0000}"/>
    <cellStyle name="Style 447" xfId="424" xr:uid="{00000000-0005-0000-0000-0000A62B0000}"/>
    <cellStyle name="Style 448" xfId="425" xr:uid="{00000000-0005-0000-0000-0000A72B0000}"/>
    <cellStyle name="Style 449" xfId="426" xr:uid="{00000000-0005-0000-0000-0000A82B0000}"/>
    <cellStyle name="Style 450" xfId="427" xr:uid="{00000000-0005-0000-0000-0000A92B0000}"/>
    <cellStyle name="Style 451" xfId="428" xr:uid="{00000000-0005-0000-0000-0000AA2B0000}"/>
    <cellStyle name="Style 451 2" xfId="3180" xr:uid="{00000000-0005-0000-0000-0000AB2B0000}"/>
    <cellStyle name="Style 451 2 2" xfId="4217" xr:uid="{00000000-0005-0000-0000-0000AC2B0000}"/>
    <cellStyle name="Style 451 2 2 2" xfId="6623" xr:uid="{00000000-0005-0000-0000-0000AD2B0000}"/>
    <cellStyle name="Style 451 2 2 2 2" xfId="14369" xr:uid="{00000000-0005-0000-0000-0000AE2B0000}"/>
    <cellStyle name="Style 451 2 2 3" xfId="7393" xr:uid="{00000000-0005-0000-0000-0000AF2B0000}"/>
    <cellStyle name="Style 451 2 3" xfId="3743" xr:uid="{00000000-0005-0000-0000-0000B02B0000}"/>
    <cellStyle name="Style 451 2 3 2" xfId="10392" xr:uid="{00000000-0005-0000-0000-0000B12B0000}"/>
    <cellStyle name="Style 451 2 4" xfId="7596" xr:uid="{00000000-0005-0000-0000-0000B22B0000}"/>
    <cellStyle name="Style 451 3" xfId="2030" xr:uid="{00000000-0005-0000-0000-0000B32B0000}"/>
    <cellStyle name="Style 451 3 2" xfId="5343" xr:uid="{00000000-0005-0000-0000-0000B42B0000}"/>
    <cellStyle name="Style 451 3 2 2" xfId="7803" xr:uid="{00000000-0005-0000-0000-0000B52B0000}"/>
    <cellStyle name="Style 451 3 3" xfId="9461" xr:uid="{00000000-0005-0000-0000-0000B62B0000}"/>
    <cellStyle name="Style 451 4" xfId="1910" xr:uid="{00000000-0005-0000-0000-0000B72B0000}"/>
    <cellStyle name="Style 451 4 2" xfId="5245" xr:uid="{00000000-0005-0000-0000-0000B82B0000}"/>
    <cellStyle name="Style 451 4 2 2" xfId="10281" xr:uid="{00000000-0005-0000-0000-0000B92B0000}"/>
    <cellStyle name="Style 451 4 3" xfId="12692" xr:uid="{00000000-0005-0000-0000-0000BA2B0000}"/>
    <cellStyle name="Style 451 5" xfId="4807" xr:uid="{00000000-0005-0000-0000-0000BB2B0000}"/>
    <cellStyle name="Style 451 5 2" xfId="9753" xr:uid="{00000000-0005-0000-0000-0000BC2B0000}"/>
    <cellStyle name="Style 451 6" xfId="7124" xr:uid="{00000000-0005-0000-0000-0000BD2B0000}"/>
    <cellStyle name="Style 452" xfId="429" xr:uid="{00000000-0005-0000-0000-0000BE2B0000}"/>
    <cellStyle name="Style 452 2" xfId="3181" xr:uid="{00000000-0005-0000-0000-0000BF2B0000}"/>
    <cellStyle name="Style 452 2 2" xfId="4218" xr:uid="{00000000-0005-0000-0000-0000C02B0000}"/>
    <cellStyle name="Style 452 2 2 2" xfId="6624" xr:uid="{00000000-0005-0000-0000-0000C12B0000}"/>
    <cellStyle name="Style 452 2 2 2 2" xfId="14370" xr:uid="{00000000-0005-0000-0000-0000C22B0000}"/>
    <cellStyle name="Style 452 2 2 3" xfId="12301" xr:uid="{00000000-0005-0000-0000-0000C32B0000}"/>
    <cellStyle name="Style 452 2 3" xfId="3763" xr:uid="{00000000-0005-0000-0000-0000C42B0000}"/>
    <cellStyle name="Style 452 2 3 2" xfId="8901" xr:uid="{00000000-0005-0000-0000-0000C52B0000}"/>
    <cellStyle name="Style 452 2 4" xfId="7360" xr:uid="{00000000-0005-0000-0000-0000C62B0000}"/>
    <cellStyle name="Style 452 3" xfId="2031" xr:uid="{00000000-0005-0000-0000-0000C72B0000}"/>
    <cellStyle name="Style 452 3 2" xfId="5344" xr:uid="{00000000-0005-0000-0000-0000C82B0000}"/>
    <cellStyle name="Style 452 3 2 2" xfId="11959" xr:uid="{00000000-0005-0000-0000-0000C92B0000}"/>
    <cellStyle name="Style 452 3 3" xfId="12666" xr:uid="{00000000-0005-0000-0000-0000CA2B0000}"/>
    <cellStyle name="Style 452 4" xfId="1909" xr:uid="{00000000-0005-0000-0000-0000CB2B0000}"/>
    <cellStyle name="Style 452 4 2" xfId="5244" xr:uid="{00000000-0005-0000-0000-0000CC2B0000}"/>
    <cellStyle name="Style 452 4 2 2" xfId="10536" xr:uid="{00000000-0005-0000-0000-0000CD2B0000}"/>
    <cellStyle name="Style 452 4 3" xfId="8520" xr:uid="{00000000-0005-0000-0000-0000CE2B0000}"/>
    <cellStyle name="Style 452 5" xfId="3766" xr:uid="{00000000-0005-0000-0000-0000CF2B0000}"/>
    <cellStyle name="Style 452 5 2" xfId="8221" xr:uid="{00000000-0005-0000-0000-0000D02B0000}"/>
    <cellStyle name="Style 452 6" xfId="13162" xr:uid="{00000000-0005-0000-0000-0000D12B0000}"/>
    <cellStyle name="Style 453" xfId="430" xr:uid="{00000000-0005-0000-0000-0000D22B0000}"/>
    <cellStyle name="Style 453 2" xfId="3182" xr:uid="{00000000-0005-0000-0000-0000D32B0000}"/>
    <cellStyle name="Style 453 2 2" xfId="4219" xr:uid="{00000000-0005-0000-0000-0000D42B0000}"/>
    <cellStyle name="Style 453 2 2 2" xfId="6625" xr:uid="{00000000-0005-0000-0000-0000D52B0000}"/>
    <cellStyle name="Style 453 2 2 2 2" xfId="14371" xr:uid="{00000000-0005-0000-0000-0000D62B0000}"/>
    <cellStyle name="Style 453 2 2 3" xfId="12867" xr:uid="{00000000-0005-0000-0000-0000D72B0000}"/>
    <cellStyle name="Style 453 2 3" xfId="3709" xr:uid="{00000000-0005-0000-0000-0000D82B0000}"/>
    <cellStyle name="Style 453 2 3 2" xfId="10398" xr:uid="{00000000-0005-0000-0000-0000D92B0000}"/>
    <cellStyle name="Style 453 2 4" xfId="7580" xr:uid="{00000000-0005-0000-0000-0000DA2B0000}"/>
    <cellStyle name="Style 453 3" xfId="2032" xr:uid="{00000000-0005-0000-0000-0000DB2B0000}"/>
    <cellStyle name="Style 453 3 2" xfId="5345" xr:uid="{00000000-0005-0000-0000-0000DC2B0000}"/>
    <cellStyle name="Style 453 3 2 2" xfId="10097" xr:uid="{00000000-0005-0000-0000-0000DD2B0000}"/>
    <cellStyle name="Style 453 3 3" xfId="8575" xr:uid="{00000000-0005-0000-0000-0000DE2B0000}"/>
    <cellStyle name="Style 453 4" xfId="2348" xr:uid="{00000000-0005-0000-0000-0000DF2B0000}"/>
    <cellStyle name="Style 453 4 2" xfId="5520" xr:uid="{00000000-0005-0000-0000-0000E02B0000}"/>
    <cellStyle name="Style 453 4 2 2" xfId="11484" xr:uid="{00000000-0005-0000-0000-0000E12B0000}"/>
    <cellStyle name="Style 453 4 3" xfId="9472" xr:uid="{00000000-0005-0000-0000-0000E22B0000}"/>
    <cellStyle name="Style 453 5" xfId="4806" xr:uid="{00000000-0005-0000-0000-0000E32B0000}"/>
    <cellStyle name="Style 453 5 2" xfId="11380" xr:uid="{00000000-0005-0000-0000-0000E42B0000}"/>
    <cellStyle name="Style 453 6" xfId="7792" xr:uid="{00000000-0005-0000-0000-0000E52B0000}"/>
    <cellStyle name="Style 459" xfId="431" xr:uid="{00000000-0005-0000-0000-0000E62B0000}"/>
    <cellStyle name="Style 460" xfId="432" xr:uid="{00000000-0005-0000-0000-0000E72B0000}"/>
    <cellStyle name="Style 461" xfId="433" xr:uid="{00000000-0005-0000-0000-0000E82B0000}"/>
    <cellStyle name="Style 462" xfId="434" xr:uid="{00000000-0005-0000-0000-0000E92B0000}"/>
    <cellStyle name="Style 463" xfId="435" xr:uid="{00000000-0005-0000-0000-0000EA2B0000}"/>
    <cellStyle name="Style 464" xfId="436" xr:uid="{00000000-0005-0000-0000-0000EB2B0000}"/>
    <cellStyle name="Style 465" xfId="437" xr:uid="{00000000-0005-0000-0000-0000EC2B0000}"/>
    <cellStyle name="Style 466" xfId="438" xr:uid="{00000000-0005-0000-0000-0000ED2B0000}"/>
    <cellStyle name="Style 467" xfId="439" xr:uid="{00000000-0005-0000-0000-0000EE2B0000}"/>
    <cellStyle name="Style 468" xfId="440" xr:uid="{00000000-0005-0000-0000-0000EF2B0000}"/>
    <cellStyle name="Style 469" xfId="441" xr:uid="{00000000-0005-0000-0000-0000F02B0000}"/>
    <cellStyle name="Style 469 2" xfId="3183" xr:uid="{00000000-0005-0000-0000-0000F12B0000}"/>
    <cellStyle name="Style 469 2 2" xfId="4220" xr:uid="{00000000-0005-0000-0000-0000F22B0000}"/>
    <cellStyle name="Style 469 2 2 2" xfId="6626" xr:uid="{00000000-0005-0000-0000-0000F32B0000}"/>
    <cellStyle name="Style 469 2 2 2 2" xfId="14372" xr:uid="{00000000-0005-0000-0000-0000F42B0000}"/>
    <cellStyle name="Style 469 2 2 3" xfId="7216" xr:uid="{00000000-0005-0000-0000-0000F52B0000}"/>
    <cellStyle name="Style 469 2 3" xfId="3748" xr:uid="{00000000-0005-0000-0000-0000F62B0000}"/>
    <cellStyle name="Style 469 2 3 2" xfId="7843" xr:uid="{00000000-0005-0000-0000-0000F72B0000}"/>
    <cellStyle name="Style 469 2 4" xfId="7357" xr:uid="{00000000-0005-0000-0000-0000F82B0000}"/>
    <cellStyle name="Style 469 3" xfId="2036" xr:uid="{00000000-0005-0000-0000-0000F92B0000}"/>
    <cellStyle name="Style 469 3 2" xfId="5347" xr:uid="{00000000-0005-0000-0000-0000FA2B0000}"/>
    <cellStyle name="Style 469 3 2 2" xfId="9203" xr:uid="{00000000-0005-0000-0000-0000FB2B0000}"/>
    <cellStyle name="Style 469 3 3" xfId="12300" xr:uid="{00000000-0005-0000-0000-0000FC2B0000}"/>
    <cellStyle name="Style 469 4" xfId="2339" xr:uid="{00000000-0005-0000-0000-0000FD2B0000}"/>
    <cellStyle name="Style 469 4 2" xfId="5516" xr:uid="{00000000-0005-0000-0000-0000FE2B0000}"/>
    <cellStyle name="Style 469 4 2 2" xfId="9064" xr:uid="{00000000-0005-0000-0000-0000FF2B0000}"/>
    <cellStyle name="Style 469 4 3" xfId="12587" xr:uid="{00000000-0005-0000-0000-0000002C0000}"/>
    <cellStyle name="Style 469 5" xfId="3535" xr:uid="{00000000-0005-0000-0000-0000012C0000}"/>
    <cellStyle name="Style 469 5 2" xfId="7764" xr:uid="{00000000-0005-0000-0000-0000022C0000}"/>
    <cellStyle name="Style 469 6" xfId="9354" xr:uid="{00000000-0005-0000-0000-0000032C0000}"/>
    <cellStyle name="Style 470" xfId="442" xr:uid="{00000000-0005-0000-0000-0000042C0000}"/>
    <cellStyle name="Style 471" xfId="443" xr:uid="{00000000-0005-0000-0000-0000052C0000}"/>
    <cellStyle name="Style 482" xfId="444" xr:uid="{00000000-0005-0000-0000-0000062C0000}"/>
    <cellStyle name="Style 483" xfId="445" xr:uid="{00000000-0005-0000-0000-0000072C0000}"/>
    <cellStyle name="Style 483 2" xfId="3184" xr:uid="{00000000-0005-0000-0000-0000082C0000}"/>
    <cellStyle name="Style 483 2 2" xfId="4221" xr:uid="{00000000-0005-0000-0000-0000092C0000}"/>
    <cellStyle name="Style 483 2 2 2" xfId="6627" xr:uid="{00000000-0005-0000-0000-00000A2C0000}"/>
    <cellStyle name="Style 483 2 2 2 2" xfId="14373" xr:uid="{00000000-0005-0000-0000-00000B2C0000}"/>
    <cellStyle name="Style 483 2 2 3" xfId="12346" xr:uid="{00000000-0005-0000-0000-00000C2C0000}"/>
    <cellStyle name="Style 483 2 3" xfId="3875" xr:uid="{00000000-0005-0000-0000-00000D2C0000}"/>
    <cellStyle name="Style 483 2 3 2" xfId="12154" xr:uid="{00000000-0005-0000-0000-00000E2C0000}"/>
    <cellStyle name="Style 483 2 4" xfId="11748" xr:uid="{00000000-0005-0000-0000-00000F2C0000}"/>
    <cellStyle name="Style 483 3" xfId="2037" xr:uid="{00000000-0005-0000-0000-0000102C0000}"/>
    <cellStyle name="Style 483 3 2" xfId="5348" xr:uid="{00000000-0005-0000-0000-0000112C0000}"/>
    <cellStyle name="Style 483 3 2 2" xfId="11695" xr:uid="{00000000-0005-0000-0000-0000122C0000}"/>
    <cellStyle name="Style 483 3 3" xfId="8355" xr:uid="{00000000-0005-0000-0000-0000132C0000}"/>
    <cellStyle name="Style 483 4" xfId="1908" xr:uid="{00000000-0005-0000-0000-0000142C0000}"/>
    <cellStyle name="Style 483 4 2" xfId="5243" xr:uid="{00000000-0005-0000-0000-0000152C0000}"/>
    <cellStyle name="Style 483 4 2 2" xfId="12801" xr:uid="{00000000-0005-0000-0000-0000162C0000}"/>
    <cellStyle name="Style 483 4 3" xfId="10340" xr:uid="{00000000-0005-0000-0000-0000172C0000}"/>
    <cellStyle name="Style 483 5" xfId="3536" xr:uid="{00000000-0005-0000-0000-0000182C0000}"/>
    <cellStyle name="Style 483 5 2" xfId="13409" xr:uid="{00000000-0005-0000-0000-0000192C0000}"/>
    <cellStyle name="Style 483 6" xfId="7163" xr:uid="{00000000-0005-0000-0000-00001A2C0000}"/>
    <cellStyle name="Style 484" xfId="446" xr:uid="{00000000-0005-0000-0000-00001B2C0000}"/>
    <cellStyle name="Style 484 2" xfId="3185" xr:uid="{00000000-0005-0000-0000-00001C2C0000}"/>
    <cellStyle name="Style 484 2 2" xfId="4222" xr:uid="{00000000-0005-0000-0000-00001D2C0000}"/>
    <cellStyle name="Style 484 2 2 2" xfId="6628" xr:uid="{00000000-0005-0000-0000-00001E2C0000}"/>
    <cellStyle name="Style 484 2 2 2 2" xfId="14374" xr:uid="{00000000-0005-0000-0000-00001F2C0000}"/>
    <cellStyle name="Style 484 2 2 3" xfId="7179" xr:uid="{00000000-0005-0000-0000-0000202C0000}"/>
    <cellStyle name="Style 484 2 3" xfId="4043" xr:uid="{00000000-0005-0000-0000-0000212C0000}"/>
    <cellStyle name="Style 484 2 3 2" xfId="13024" xr:uid="{00000000-0005-0000-0000-0000222C0000}"/>
    <cellStyle name="Style 484 2 4" xfId="13225" xr:uid="{00000000-0005-0000-0000-0000232C0000}"/>
    <cellStyle name="Style 484 3" xfId="2038" xr:uid="{00000000-0005-0000-0000-0000242C0000}"/>
    <cellStyle name="Style 484 3 2" xfId="5349" xr:uid="{00000000-0005-0000-0000-0000252C0000}"/>
    <cellStyle name="Style 484 3 2 2" xfId="10042" xr:uid="{00000000-0005-0000-0000-0000262C0000}"/>
    <cellStyle name="Style 484 3 3" xfId="8224" xr:uid="{00000000-0005-0000-0000-0000272C0000}"/>
    <cellStyle name="Style 484 4" xfId="2337" xr:uid="{00000000-0005-0000-0000-0000282C0000}"/>
    <cellStyle name="Style 484 4 2" xfId="5514" xr:uid="{00000000-0005-0000-0000-0000292C0000}"/>
    <cellStyle name="Style 484 4 2 2" xfId="13215" xr:uid="{00000000-0005-0000-0000-00002A2C0000}"/>
    <cellStyle name="Style 484 4 3" xfId="13083" xr:uid="{00000000-0005-0000-0000-00002B2C0000}"/>
    <cellStyle name="Style 484 5" xfId="3537" xr:uid="{00000000-0005-0000-0000-00002C2C0000}"/>
    <cellStyle name="Style 484 5 2" xfId="8484" xr:uid="{00000000-0005-0000-0000-00002D2C0000}"/>
    <cellStyle name="Style 484 6" xfId="12881" xr:uid="{00000000-0005-0000-0000-00002E2C0000}"/>
    <cellStyle name="Style 485" xfId="447" xr:uid="{00000000-0005-0000-0000-00002F2C0000}"/>
    <cellStyle name="Style 485 2" xfId="3186" xr:uid="{00000000-0005-0000-0000-0000302C0000}"/>
    <cellStyle name="Style 485 2 2" xfId="4223" xr:uid="{00000000-0005-0000-0000-0000312C0000}"/>
    <cellStyle name="Style 485 2 2 2" xfId="6629" xr:uid="{00000000-0005-0000-0000-0000322C0000}"/>
    <cellStyle name="Style 485 2 2 2 2" xfId="14375" xr:uid="{00000000-0005-0000-0000-0000332C0000}"/>
    <cellStyle name="Style 485 2 2 3" xfId="7012" xr:uid="{00000000-0005-0000-0000-0000342C0000}"/>
    <cellStyle name="Style 485 2 3" xfId="2333" xr:uid="{00000000-0005-0000-0000-0000352C0000}"/>
    <cellStyle name="Style 485 2 3 2" xfId="13363" xr:uid="{00000000-0005-0000-0000-0000362C0000}"/>
    <cellStyle name="Style 485 2 4" xfId="8690" xr:uid="{00000000-0005-0000-0000-0000372C0000}"/>
    <cellStyle name="Style 485 3" xfId="2039" xr:uid="{00000000-0005-0000-0000-0000382C0000}"/>
    <cellStyle name="Style 485 3 2" xfId="5350" xr:uid="{00000000-0005-0000-0000-0000392C0000}"/>
    <cellStyle name="Style 485 3 2 2" xfId="12089" xr:uid="{00000000-0005-0000-0000-00003A2C0000}"/>
    <cellStyle name="Style 485 3 3" xfId="7564" xr:uid="{00000000-0005-0000-0000-00003B2C0000}"/>
    <cellStyle name="Style 485 4" xfId="1907" xr:uid="{00000000-0005-0000-0000-00003C2C0000}"/>
    <cellStyle name="Style 485 4 2" xfId="5242" xr:uid="{00000000-0005-0000-0000-00003D2C0000}"/>
    <cellStyle name="Style 485 4 2 2" xfId="11630" xr:uid="{00000000-0005-0000-0000-00003E2C0000}"/>
    <cellStyle name="Style 485 4 3" xfId="7143" xr:uid="{00000000-0005-0000-0000-00003F2C0000}"/>
    <cellStyle name="Style 485 5" xfId="3538" xr:uid="{00000000-0005-0000-0000-0000402C0000}"/>
    <cellStyle name="Style 485 5 2" xfId="9071" xr:uid="{00000000-0005-0000-0000-0000412C0000}"/>
    <cellStyle name="Style 485 6" xfId="12206" xr:uid="{00000000-0005-0000-0000-0000422C0000}"/>
    <cellStyle name="Style 486" xfId="448" xr:uid="{00000000-0005-0000-0000-0000432C0000}"/>
    <cellStyle name="Style 487" xfId="449" xr:uid="{00000000-0005-0000-0000-0000442C0000}"/>
    <cellStyle name="Style 488" xfId="450" xr:uid="{00000000-0005-0000-0000-0000452C0000}"/>
    <cellStyle name="Style 489" xfId="451" xr:uid="{00000000-0005-0000-0000-0000462C0000}"/>
    <cellStyle name="Style 490" xfId="452" xr:uid="{00000000-0005-0000-0000-0000472C0000}"/>
    <cellStyle name="Style 491" xfId="453" xr:uid="{00000000-0005-0000-0000-0000482C0000}"/>
    <cellStyle name="Style 492" xfId="454" xr:uid="{00000000-0005-0000-0000-0000492C0000}"/>
    <cellStyle name="Style 493" xfId="455" xr:uid="{00000000-0005-0000-0000-00004A2C0000}"/>
    <cellStyle name="Style 494" xfId="456" xr:uid="{00000000-0005-0000-0000-00004B2C0000}"/>
    <cellStyle name="Style 495" xfId="457" xr:uid="{00000000-0005-0000-0000-00004C2C0000}"/>
    <cellStyle name="Style 496" xfId="458" xr:uid="{00000000-0005-0000-0000-00004D2C0000}"/>
    <cellStyle name="Style 496 2" xfId="3187" xr:uid="{00000000-0005-0000-0000-00004E2C0000}"/>
    <cellStyle name="Style 496 2 2" xfId="4224" xr:uid="{00000000-0005-0000-0000-00004F2C0000}"/>
    <cellStyle name="Style 496 2 2 2" xfId="6630" xr:uid="{00000000-0005-0000-0000-0000502C0000}"/>
    <cellStyle name="Style 496 2 2 2 2" xfId="14376" xr:uid="{00000000-0005-0000-0000-0000512C0000}"/>
    <cellStyle name="Style 496 2 2 3" xfId="8584" xr:uid="{00000000-0005-0000-0000-0000522C0000}"/>
    <cellStyle name="Style 496 2 3" xfId="3807" xr:uid="{00000000-0005-0000-0000-0000532C0000}"/>
    <cellStyle name="Style 496 2 3 2" xfId="7265" xr:uid="{00000000-0005-0000-0000-0000542C0000}"/>
    <cellStyle name="Style 496 2 4" xfId="11490" xr:uid="{00000000-0005-0000-0000-0000552C0000}"/>
    <cellStyle name="Style 496 3" xfId="2040" xr:uid="{00000000-0005-0000-0000-0000562C0000}"/>
    <cellStyle name="Style 496 3 2" xfId="5351" xr:uid="{00000000-0005-0000-0000-0000572C0000}"/>
    <cellStyle name="Style 496 3 2 2" xfId="10540" xr:uid="{00000000-0005-0000-0000-0000582C0000}"/>
    <cellStyle name="Style 496 3 3" xfId="11234" xr:uid="{00000000-0005-0000-0000-0000592C0000}"/>
    <cellStyle name="Style 496 4" xfId="2334" xr:uid="{00000000-0005-0000-0000-00005A2C0000}"/>
    <cellStyle name="Style 496 4 2" xfId="5511" xr:uid="{00000000-0005-0000-0000-00005B2C0000}"/>
    <cellStyle name="Style 496 4 2 2" xfId="7609" xr:uid="{00000000-0005-0000-0000-00005C2C0000}"/>
    <cellStyle name="Style 496 4 3" xfId="11754" xr:uid="{00000000-0005-0000-0000-00005D2C0000}"/>
    <cellStyle name="Style 496 5" xfId="1993" xr:uid="{00000000-0005-0000-0000-00005E2C0000}"/>
    <cellStyle name="Style 496 5 2" xfId="9659" xr:uid="{00000000-0005-0000-0000-00005F2C0000}"/>
    <cellStyle name="Style 496 6" xfId="11300" xr:uid="{00000000-0005-0000-0000-0000602C0000}"/>
    <cellStyle name="Style 497" xfId="459" xr:uid="{00000000-0005-0000-0000-0000612C0000}"/>
    <cellStyle name="Style 498" xfId="460" xr:uid="{00000000-0005-0000-0000-0000622C0000}"/>
    <cellStyle name="Style 499" xfId="461" xr:uid="{00000000-0005-0000-0000-0000632C0000}"/>
    <cellStyle name="Style 500" xfId="462" xr:uid="{00000000-0005-0000-0000-0000642C0000}"/>
    <cellStyle name="Style 501" xfId="463" xr:uid="{00000000-0005-0000-0000-0000652C0000}"/>
    <cellStyle name="Style 502" xfId="464" xr:uid="{00000000-0005-0000-0000-0000662C0000}"/>
    <cellStyle name="Style 503" xfId="465" xr:uid="{00000000-0005-0000-0000-0000672C0000}"/>
    <cellStyle name="Style 504" xfId="466" xr:uid="{00000000-0005-0000-0000-0000682C0000}"/>
    <cellStyle name="Style 521" xfId="467" xr:uid="{00000000-0005-0000-0000-0000692C0000}"/>
    <cellStyle name="Style 522" xfId="468" xr:uid="{00000000-0005-0000-0000-00006A2C0000}"/>
    <cellStyle name="Style 522 10" xfId="1336" xr:uid="{00000000-0005-0000-0000-00006B2C0000}"/>
    <cellStyle name="Style 522 10 2" xfId="2627" xr:uid="{00000000-0005-0000-0000-00006C2C0000}"/>
    <cellStyle name="Style 522 10 2 2" xfId="5769" xr:uid="{00000000-0005-0000-0000-00006D2C0000}"/>
    <cellStyle name="Style 522 10 2 2 2" xfId="13620" xr:uid="{00000000-0005-0000-0000-00006E2C0000}"/>
    <cellStyle name="Style 522 10 3" xfId="1850" xr:uid="{00000000-0005-0000-0000-00006F2C0000}"/>
    <cellStyle name="Style 522 10 3 2" xfId="5213" xr:uid="{00000000-0005-0000-0000-0000702C0000}"/>
    <cellStyle name="Style 522 10 3 2 2" xfId="11123" xr:uid="{00000000-0005-0000-0000-0000712C0000}"/>
    <cellStyle name="Style 522 10 3 2 3" xfId="7603" xr:uid="{00000000-0005-0000-0000-0000722C0000}"/>
    <cellStyle name="Style 522 10 3 2 4" xfId="12765" xr:uid="{00000000-0005-0000-0000-0000732C0000}"/>
    <cellStyle name="Style 522 10 3 2 5" xfId="15235" xr:uid="{00000000-0005-0000-0000-0000742C0000}"/>
    <cellStyle name="Style 522 10 3 3" xfId="8464" xr:uid="{00000000-0005-0000-0000-0000752C0000}"/>
    <cellStyle name="Style 522 10 3 4" xfId="13284" xr:uid="{00000000-0005-0000-0000-0000762C0000}"/>
    <cellStyle name="Style 522 10 3 5" xfId="12025" xr:uid="{00000000-0005-0000-0000-0000772C0000}"/>
    <cellStyle name="Style 522 10 4" xfId="4996" xr:uid="{00000000-0005-0000-0000-0000782C0000}"/>
    <cellStyle name="Style 522 10 4 2" xfId="10907" xr:uid="{00000000-0005-0000-0000-0000792C0000}"/>
    <cellStyle name="Style 522 10 4 3" xfId="9690" xr:uid="{00000000-0005-0000-0000-00007A2C0000}"/>
    <cellStyle name="Style 522 10 4 4" xfId="11343" xr:uid="{00000000-0005-0000-0000-00007B2C0000}"/>
    <cellStyle name="Style 522 10 4 5" xfId="15022" xr:uid="{00000000-0005-0000-0000-00007C2C0000}"/>
    <cellStyle name="Style 522 10 5" xfId="8018" xr:uid="{00000000-0005-0000-0000-00007D2C0000}"/>
    <cellStyle name="Style 522 10 6" xfId="9028" xr:uid="{00000000-0005-0000-0000-00007E2C0000}"/>
    <cellStyle name="Style 522 10 7" xfId="10408" xr:uid="{00000000-0005-0000-0000-00007F2C0000}"/>
    <cellStyle name="Style 522 11" xfId="2041" xr:uid="{00000000-0005-0000-0000-0000802C0000}"/>
    <cellStyle name="Style 522 11 2" xfId="5352" xr:uid="{00000000-0005-0000-0000-0000812C0000}"/>
    <cellStyle name="Style 522 11 2 2" xfId="9495" xr:uid="{00000000-0005-0000-0000-0000822C0000}"/>
    <cellStyle name="Style 522 12" xfId="4554" xr:uid="{00000000-0005-0000-0000-0000832C0000}"/>
    <cellStyle name="Style 522 12 2" xfId="6847" xr:uid="{00000000-0005-0000-0000-0000842C0000}"/>
    <cellStyle name="Style 522 12 2 2" xfId="12418" xr:uid="{00000000-0005-0000-0000-0000852C0000}"/>
    <cellStyle name="Style 522 12 2 3" xfId="13415" xr:uid="{00000000-0005-0000-0000-0000862C0000}"/>
    <cellStyle name="Style 522 12 2 4" xfId="14558" xr:uid="{00000000-0005-0000-0000-0000872C0000}"/>
    <cellStyle name="Style 522 12 2 5" xfId="15376" xr:uid="{00000000-0005-0000-0000-0000882C0000}"/>
    <cellStyle name="Style 522 12 3" xfId="10526" xr:uid="{00000000-0005-0000-0000-0000892C0000}"/>
    <cellStyle name="Style 522 12 4" xfId="11114" xr:uid="{00000000-0005-0000-0000-00008A2C0000}"/>
    <cellStyle name="Style 522 12 5" xfId="14808" xr:uid="{00000000-0005-0000-0000-00008B2C0000}"/>
    <cellStyle name="Style 522 2" xfId="1153" xr:uid="{00000000-0005-0000-0000-00008C2C0000}"/>
    <cellStyle name="Style 522 2 2" xfId="3336" xr:uid="{00000000-0005-0000-0000-00008D2C0000}"/>
    <cellStyle name="Style 522 2 2 2" xfId="8838" xr:uid="{00000000-0005-0000-0000-00008E2C0000}"/>
    <cellStyle name="Style 522 2 3" xfId="2446" xr:uid="{00000000-0005-0000-0000-00008F2C0000}"/>
    <cellStyle name="Style 522 2 3 2" xfId="8673" xr:uid="{00000000-0005-0000-0000-0000902C0000}"/>
    <cellStyle name="Style 522 2 4" xfId="7323" xr:uid="{00000000-0005-0000-0000-0000912C0000}"/>
    <cellStyle name="Style 522 3" xfId="1379" xr:uid="{00000000-0005-0000-0000-0000922C0000}"/>
    <cellStyle name="Style 522 3 2" xfId="3439" xr:uid="{00000000-0005-0000-0000-0000932C0000}"/>
    <cellStyle name="Style 522 3 2 2" xfId="4461" xr:uid="{00000000-0005-0000-0000-0000942C0000}"/>
    <cellStyle name="Style 522 3 2 2 2" xfId="6823" xr:uid="{00000000-0005-0000-0000-0000952C0000}"/>
    <cellStyle name="Style 522 3 2 2 2 2" xfId="14551" xr:uid="{00000000-0005-0000-0000-0000962C0000}"/>
    <cellStyle name="Style 522 3 2 3" xfId="4053" xr:uid="{00000000-0005-0000-0000-0000972C0000}"/>
    <cellStyle name="Style 522 3 2 3 2" xfId="6524" xr:uid="{00000000-0005-0000-0000-0000982C0000}"/>
    <cellStyle name="Style 522 3 2 3 2 2" xfId="12158" xr:uid="{00000000-0005-0000-0000-0000992C0000}"/>
    <cellStyle name="Style 522 3 2 3 2 3" xfId="13194" xr:uid="{00000000-0005-0000-0000-00009A2C0000}"/>
    <cellStyle name="Style 522 3 2 3 2 4" xfId="14273" xr:uid="{00000000-0005-0000-0000-00009B2C0000}"/>
    <cellStyle name="Style 522 3 2 3 2 5" xfId="15347" xr:uid="{00000000-0005-0000-0000-00009C2C0000}"/>
    <cellStyle name="Style 522 3 2 3 3" xfId="10143" xr:uid="{00000000-0005-0000-0000-00009D2C0000}"/>
    <cellStyle name="Style 522 3 2 3 4" xfId="12979" xr:uid="{00000000-0005-0000-0000-00009E2C0000}"/>
    <cellStyle name="Style 522 3 2 3 5" xfId="14779" xr:uid="{00000000-0005-0000-0000-00009F2C0000}"/>
    <cellStyle name="Style 522 3 2 4" xfId="6238" xr:uid="{00000000-0005-0000-0000-0000A02C0000}"/>
    <cellStyle name="Style 522 3 2 4 2" xfId="14007" xr:uid="{00000000-0005-0000-0000-0000A12C0000}"/>
    <cellStyle name="Style 522 3 3" xfId="2670" xr:uid="{00000000-0005-0000-0000-0000A22C0000}"/>
    <cellStyle name="Style 522 3 3 2" xfId="5811" xr:uid="{00000000-0005-0000-0000-0000A32C0000}"/>
    <cellStyle name="Style 522 3 3 2 2" xfId="13658" xr:uid="{00000000-0005-0000-0000-0000A42C0000}"/>
    <cellStyle name="Style 522 3 4" xfId="2345" xr:uid="{00000000-0005-0000-0000-0000A52C0000}"/>
    <cellStyle name="Style 522 3 4 2" xfId="5519" xr:uid="{00000000-0005-0000-0000-0000A62C0000}"/>
    <cellStyle name="Style 522 3 4 2 2" xfId="11373" xr:uid="{00000000-0005-0000-0000-0000A72C0000}"/>
    <cellStyle name="Style 522 3 4 2 3" xfId="11846" xr:uid="{00000000-0005-0000-0000-0000A82C0000}"/>
    <cellStyle name="Style 522 3 4 2 4" xfId="10783" xr:uid="{00000000-0005-0000-0000-0000A92C0000}"/>
    <cellStyle name="Style 522 3 4 2 5" xfId="15289" xr:uid="{00000000-0005-0000-0000-0000AA2C0000}"/>
    <cellStyle name="Style 522 3 4 3" xfId="8850" xr:uid="{00000000-0005-0000-0000-0000AB2C0000}"/>
    <cellStyle name="Style 522 3 4 4" xfId="8450" xr:uid="{00000000-0005-0000-0000-0000AC2C0000}"/>
    <cellStyle name="Style 522 3 4 5" xfId="14721" xr:uid="{00000000-0005-0000-0000-0000AD2C0000}"/>
    <cellStyle name="Style 522 3 5" xfId="5000" xr:uid="{00000000-0005-0000-0000-0000AE2C0000}"/>
    <cellStyle name="Style 522 3 5 2" xfId="10911" xr:uid="{00000000-0005-0000-0000-0000AF2C0000}"/>
    <cellStyle name="Style 522 3 5 3" xfId="11329" xr:uid="{00000000-0005-0000-0000-0000B02C0000}"/>
    <cellStyle name="Style 522 3 5 4" xfId="8538" xr:uid="{00000000-0005-0000-0000-0000B12C0000}"/>
    <cellStyle name="Style 522 3 5 5" xfId="15026" xr:uid="{00000000-0005-0000-0000-0000B22C0000}"/>
    <cellStyle name="Style 522 3 6" xfId="8049" xr:uid="{00000000-0005-0000-0000-0000B32C0000}"/>
    <cellStyle name="Style 522 3 7" xfId="11139" xr:uid="{00000000-0005-0000-0000-0000B42C0000}"/>
    <cellStyle name="Style 522 3 8" xfId="13078" xr:uid="{00000000-0005-0000-0000-0000B52C0000}"/>
    <cellStyle name="Style 522 3 9" xfId="9020" xr:uid="{00000000-0005-0000-0000-0000B62C0000}"/>
    <cellStyle name="Style 522 4" xfId="1306" xr:uid="{00000000-0005-0000-0000-0000B72C0000}"/>
    <cellStyle name="Style 522 4 2" xfId="2597" xr:uid="{00000000-0005-0000-0000-0000B82C0000}"/>
    <cellStyle name="Style 522 4 2 2" xfId="5740" xr:uid="{00000000-0005-0000-0000-0000B92C0000}"/>
    <cellStyle name="Style 522 4 2 2 2" xfId="13601" xr:uid="{00000000-0005-0000-0000-0000BA2C0000}"/>
    <cellStyle name="Style 522 4 3" xfId="4792" xr:uid="{00000000-0005-0000-0000-0000BB2C0000}"/>
    <cellStyle name="Style 522 4 3 2" xfId="6958" xr:uid="{00000000-0005-0000-0000-0000BC2C0000}"/>
    <cellStyle name="Style 522 4 3 2 2" xfId="12529" xr:uid="{00000000-0005-0000-0000-0000BD2C0000}"/>
    <cellStyle name="Style 522 4 3 2 3" xfId="13526" xr:uid="{00000000-0005-0000-0000-0000BE2C0000}"/>
    <cellStyle name="Style 522 4 3 2 4" xfId="14669" xr:uid="{00000000-0005-0000-0000-0000BF2C0000}"/>
    <cellStyle name="Style 522 4 3 2 5" xfId="15487" xr:uid="{00000000-0005-0000-0000-0000C02C0000}"/>
    <cellStyle name="Style 522 4 3 3" xfId="10726" xr:uid="{00000000-0005-0000-0000-0000C12C0000}"/>
    <cellStyle name="Style 522 4 3 4" xfId="12731" xr:uid="{00000000-0005-0000-0000-0000C22C0000}"/>
    <cellStyle name="Style 522 4 3 5" xfId="14919" xr:uid="{00000000-0005-0000-0000-0000C32C0000}"/>
    <cellStyle name="Style 522 4 4" xfId="4986" xr:uid="{00000000-0005-0000-0000-0000C42C0000}"/>
    <cellStyle name="Style 522 4 4 2" xfId="10897" xr:uid="{00000000-0005-0000-0000-0000C52C0000}"/>
    <cellStyle name="Style 522 4 4 3" xfId="11728" xr:uid="{00000000-0005-0000-0000-0000C62C0000}"/>
    <cellStyle name="Style 522 4 4 4" xfId="12018" xr:uid="{00000000-0005-0000-0000-0000C72C0000}"/>
    <cellStyle name="Style 522 4 4 5" xfId="15012" xr:uid="{00000000-0005-0000-0000-0000C82C0000}"/>
    <cellStyle name="Style 522 4 5" xfId="7993" xr:uid="{00000000-0005-0000-0000-0000C92C0000}"/>
    <cellStyle name="Style 522 4 6" xfId="13309" xr:uid="{00000000-0005-0000-0000-0000CA2C0000}"/>
    <cellStyle name="Style 522 5" xfId="1329" xr:uid="{00000000-0005-0000-0000-0000CB2C0000}"/>
    <cellStyle name="Style 522 5 2" xfId="2620" xr:uid="{00000000-0005-0000-0000-0000CC2C0000}"/>
    <cellStyle name="Style 522 5 2 2" xfId="12234" xr:uid="{00000000-0005-0000-0000-0000CD2C0000}"/>
    <cellStyle name="Style 522 6" xfId="1267" xr:uid="{00000000-0005-0000-0000-0000CE2C0000}"/>
    <cellStyle name="Style 522 6 2" xfId="2559" xr:uid="{00000000-0005-0000-0000-0000CF2C0000}"/>
    <cellStyle name="Style 522 6 2 2" xfId="5702" xr:uid="{00000000-0005-0000-0000-0000D02C0000}"/>
    <cellStyle name="Style 522 6 2 2 2" xfId="9675" xr:uid="{00000000-0005-0000-0000-0000D12C0000}"/>
    <cellStyle name="Style 522 6 3" xfId="3717" xr:uid="{00000000-0005-0000-0000-0000D22C0000}"/>
    <cellStyle name="Style 522 6 3 2" xfId="6347" xr:uid="{00000000-0005-0000-0000-0000D32C0000}"/>
    <cellStyle name="Style 522 6 3 2 2" xfId="12000" xr:uid="{00000000-0005-0000-0000-0000D42C0000}"/>
    <cellStyle name="Style 522 6 3 2 3" xfId="13095" xr:uid="{00000000-0005-0000-0000-0000D52C0000}"/>
    <cellStyle name="Style 522 6 3 2 4" xfId="14115" xr:uid="{00000000-0005-0000-0000-0000D62C0000}"/>
    <cellStyle name="Style 522 6 3 2 5" xfId="15312" xr:uid="{00000000-0005-0000-0000-0000D72C0000}"/>
    <cellStyle name="Style 522 6 3 3" xfId="9872" xr:uid="{00000000-0005-0000-0000-0000D82C0000}"/>
    <cellStyle name="Style 522 6 3 4" xfId="8185" xr:uid="{00000000-0005-0000-0000-0000D92C0000}"/>
    <cellStyle name="Style 522 6 3 5" xfId="14744" xr:uid="{00000000-0005-0000-0000-0000DA2C0000}"/>
    <cellStyle name="Style 522 6 4" xfId="4972" xr:uid="{00000000-0005-0000-0000-0000DB2C0000}"/>
    <cellStyle name="Style 522 6 4 2" xfId="10883" xr:uid="{00000000-0005-0000-0000-0000DC2C0000}"/>
    <cellStyle name="Style 522 6 4 3" xfId="7482" xr:uid="{00000000-0005-0000-0000-0000DD2C0000}"/>
    <cellStyle name="Style 522 6 4 4" xfId="9623" xr:uid="{00000000-0005-0000-0000-0000DE2C0000}"/>
    <cellStyle name="Style 522 6 4 5" xfId="15000" xr:uid="{00000000-0005-0000-0000-0000DF2C0000}"/>
    <cellStyle name="Style 522 6 5" xfId="7964" xr:uid="{00000000-0005-0000-0000-0000E02C0000}"/>
    <cellStyle name="Style 522 6 6" xfId="11536" xr:uid="{00000000-0005-0000-0000-0000E12C0000}"/>
    <cellStyle name="Style 522 6 7" xfId="10465" xr:uid="{00000000-0005-0000-0000-0000E22C0000}"/>
    <cellStyle name="Style 522 7" xfId="1312" xr:uid="{00000000-0005-0000-0000-0000E32C0000}"/>
    <cellStyle name="Style 522 7 2" xfId="2603" xr:uid="{00000000-0005-0000-0000-0000E42C0000}"/>
    <cellStyle name="Style 522 7 2 2" xfId="5746" xr:uid="{00000000-0005-0000-0000-0000E52C0000}"/>
    <cellStyle name="Style 522 7 2 2 2" xfId="13605" xr:uid="{00000000-0005-0000-0000-0000E62C0000}"/>
    <cellStyle name="Style 522 7 3" xfId="3989" xr:uid="{00000000-0005-0000-0000-0000E72C0000}"/>
    <cellStyle name="Style 522 7 3 2" xfId="6484" xr:uid="{00000000-0005-0000-0000-0000E82C0000}"/>
    <cellStyle name="Style 522 7 3 2 2" xfId="12123" xr:uid="{00000000-0005-0000-0000-0000E92C0000}"/>
    <cellStyle name="Style 522 7 3 2 3" xfId="13180" xr:uid="{00000000-0005-0000-0000-0000EA2C0000}"/>
    <cellStyle name="Style 522 7 3 2 4" xfId="14234" xr:uid="{00000000-0005-0000-0000-0000EB2C0000}"/>
    <cellStyle name="Style 522 7 3 2 5" xfId="15342" xr:uid="{00000000-0005-0000-0000-0000EC2C0000}"/>
    <cellStyle name="Style 522 7 3 3" xfId="10091" xr:uid="{00000000-0005-0000-0000-0000ED2C0000}"/>
    <cellStyle name="Style 522 7 3 4" xfId="12597" xr:uid="{00000000-0005-0000-0000-0000EE2C0000}"/>
    <cellStyle name="Style 522 7 3 5" xfId="14774" xr:uid="{00000000-0005-0000-0000-0000EF2C0000}"/>
    <cellStyle name="Style 522 7 4" xfId="4990" xr:uid="{00000000-0005-0000-0000-0000F02C0000}"/>
    <cellStyle name="Style 522 7 4 2" xfId="10901" xr:uid="{00000000-0005-0000-0000-0000F12C0000}"/>
    <cellStyle name="Style 522 7 4 3" xfId="11671" xr:uid="{00000000-0005-0000-0000-0000F22C0000}"/>
    <cellStyle name="Style 522 7 4 4" xfId="8869" xr:uid="{00000000-0005-0000-0000-0000F32C0000}"/>
    <cellStyle name="Style 522 7 4 5" xfId="15016" xr:uid="{00000000-0005-0000-0000-0000F42C0000}"/>
    <cellStyle name="Style 522 7 5" xfId="7999" xr:uid="{00000000-0005-0000-0000-0000F52C0000}"/>
    <cellStyle name="Style 522 7 6" xfId="11874" xr:uid="{00000000-0005-0000-0000-0000F62C0000}"/>
    <cellStyle name="Style 522 7 7" xfId="9896" xr:uid="{00000000-0005-0000-0000-0000F72C0000}"/>
    <cellStyle name="Style 522 8" xfId="1461" xr:uid="{00000000-0005-0000-0000-0000F82C0000}"/>
    <cellStyle name="Style 522 8 2" xfId="2752" xr:uid="{00000000-0005-0000-0000-0000F92C0000}"/>
    <cellStyle name="Style 522 8 2 2" xfId="5893" xr:uid="{00000000-0005-0000-0000-0000FA2C0000}"/>
    <cellStyle name="Style 522 8 2 2 2" xfId="13718" xr:uid="{00000000-0005-0000-0000-0000FB2C0000}"/>
    <cellStyle name="Style 522 8 3" xfId="4763" xr:uid="{00000000-0005-0000-0000-0000FC2C0000}"/>
    <cellStyle name="Style 522 8 3 2" xfId="6944" xr:uid="{00000000-0005-0000-0000-0000FD2C0000}"/>
    <cellStyle name="Style 522 8 3 2 2" xfId="12515" xr:uid="{00000000-0005-0000-0000-0000FE2C0000}"/>
    <cellStyle name="Style 522 8 3 2 3" xfId="13512" xr:uid="{00000000-0005-0000-0000-0000FF2C0000}"/>
    <cellStyle name="Style 522 8 3 2 4" xfId="14655" xr:uid="{00000000-0005-0000-0000-0000002D0000}"/>
    <cellStyle name="Style 522 8 3 2 5" xfId="15473" xr:uid="{00000000-0005-0000-0000-0000012D0000}"/>
    <cellStyle name="Style 522 8 3 3" xfId="10699" xr:uid="{00000000-0005-0000-0000-0000022D0000}"/>
    <cellStyle name="Style 522 8 3 4" xfId="9313" xr:uid="{00000000-0005-0000-0000-0000032D0000}"/>
    <cellStyle name="Style 522 8 3 5" xfId="14905" xr:uid="{00000000-0005-0000-0000-0000042D0000}"/>
    <cellStyle name="Style 522 8 4" xfId="5033" xr:uid="{00000000-0005-0000-0000-0000052D0000}"/>
    <cellStyle name="Style 522 8 4 2" xfId="10944" xr:uid="{00000000-0005-0000-0000-0000062D0000}"/>
    <cellStyle name="Style 522 8 4 3" xfId="9321" xr:uid="{00000000-0005-0000-0000-0000072D0000}"/>
    <cellStyle name="Style 522 8 4 4" xfId="12783" xr:uid="{00000000-0005-0000-0000-0000082D0000}"/>
    <cellStyle name="Style 522 8 4 5" xfId="15059" xr:uid="{00000000-0005-0000-0000-0000092D0000}"/>
    <cellStyle name="Style 522 8 5" xfId="8119" xr:uid="{00000000-0005-0000-0000-00000A2D0000}"/>
    <cellStyle name="Style 522 8 6" xfId="12038" xr:uid="{00000000-0005-0000-0000-00000B2D0000}"/>
    <cellStyle name="Style 522 8 7" xfId="13041" xr:uid="{00000000-0005-0000-0000-00000C2D0000}"/>
    <cellStyle name="Style 522 9" xfId="1664" xr:uid="{00000000-0005-0000-0000-00000D2D0000}"/>
    <cellStyle name="Style 522 9 2" xfId="2945" xr:uid="{00000000-0005-0000-0000-00000E2D0000}"/>
    <cellStyle name="Style 522 9 2 2" xfId="6067" xr:uid="{00000000-0005-0000-0000-00000F2D0000}"/>
    <cellStyle name="Style 522 9 2 2 2" xfId="13863" xr:uid="{00000000-0005-0000-0000-0000102D0000}"/>
    <cellStyle name="Style 522 9 3" xfId="2200" xr:uid="{00000000-0005-0000-0000-0000112D0000}"/>
    <cellStyle name="Style 522 9 3 2" xfId="5442" xr:uid="{00000000-0005-0000-0000-0000122D0000}"/>
    <cellStyle name="Style 522 9 3 2 2" xfId="11311" xr:uid="{00000000-0005-0000-0000-0000132D0000}"/>
    <cellStyle name="Style 522 9 3 2 3" xfId="7958" xr:uid="{00000000-0005-0000-0000-0000142D0000}"/>
    <cellStyle name="Style 522 9 3 2 4" xfId="8685" xr:uid="{00000000-0005-0000-0000-0000152D0000}"/>
    <cellStyle name="Style 522 9 3 2 5" xfId="15275" xr:uid="{00000000-0005-0000-0000-0000162D0000}"/>
    <cellStyle name="Style 522 9 3 3" xfId="8733" xr:uid="{00000000-0005-0000-0000-0000172D0000}"/>
    <cellStyle name="Style 522 9 3 4" xfId="12200" xr:uid="{00000000-0005-0000-0000-0000182D0000}"/>
    <cellStyle name="Style 522 9 3 5" xfId="7906" xr:uid="{00000000-0005-0000-0000-0000192D0000}"/>
    <cellStyle name="Style 522 9 4" xfId="5099" xr:uid="{00000000-0005-0000-0000-00001A2D0000}"/>
    <cellStyle name="Style 522 9 4 2" xfId="11010" xr:uid="{00000000-0005-0000-0000-00001B2D0000}"/>
    <cellStyle name="Style 522 9 4 3" xfId="12292" xr:uid="{00000000-0005-0000-0000-00001C2D0000}"/>
    <cellStyle name="Style 522 9 4 4" xfId="12907" xr:uid="{00000000-0005-0000-0000-00001D2D0000}"/>
    <cellStyle name="Style 522 9 4 5" xfId="15124" xr:uid="{00000000-0005-0000-0000-00001E2D0000}"/>
    <cellStyle name="Style 522 9 5" xfId="8295" xr:uid="{00000000-0005-0000-0000-00001F2D0000}"/>
    <cellStyle name="Style 522 9 6" xfId="10304" xr:uid="{00000000-0005-0000-0000-0000202D0000}"/>
    <cellStyle name="Style 522 9 7" xfId="11970" xr:uid="{00000000-0005-0000-0000-0000212D0000}"/>
    <cellStyle name="Style 523" xfId="469" xr:uid="{00000000-0005-0000-0000-0000222D0000}"/>
    <cellStyle name="Style 523 2" xfId="1380" xr:uid="{00000000-0005-0000-0000-0000232D0000}"/>
    <cellStyle name="Style 523 2 2" xfId="2671" xr:uid="{00000000-0005-0000-0000-0000242D0000}"/>
    <cellStyle name="Style 523 2 2 2" xfId="5812" xr:uid="{00000000-0005-0000-0000-0000252D0000}"/>
    <cellStyle name="Style 523 2 2 2 2" xfId="13659" xr:uid="{00000000-0005-0000-0000-0000262D0000}"/>
    <cellStyle name="Style 523 2 2 3" xfId="13237" xr:uid="{00000000-0005-0000-0000-0000272D0000}"/>
    <cellStyle name="Style 523 2 3" xfId="2344" xr:uid="{00000000-0005-0000-0000-0000282D0000}"/>
    <cellStyle name="Style 523 2 3 2" xfId="8298" xr:uid="{00000000-0005-0000-0000-0000292D0000}"/>
    <cellStyle name="Style 523 2 4" xfId="11925" xr:uid="{00000000-0005-0000-0000-00002A2D0000}"/>
    <cellStyle name="Style 523 3" xfId="1581" xr:uid="{00000000-0005-0000-0000-00002B2D0000}"/>
    <cellStyle name="Style 523 3 2" xfId="2863" xr:uid="{00000000-0005-0000-0000-00002C2D0000}"/>
    <cellStyle name="Style 523 3 2 2" xfId="5993" xr:uid="{00000000-0005-0000-0000-00002D2D0000}"/>
    <cellStyle name="Style 523 3 2 2 2" xfId="13798" xr:uid="{00000000-0005-0000-0000-00002E2D0000}"/>
    <cellStyle name="Style 523 3 2 3" xfId="12250" xr:uid="{00000000-0005-0000-0000-00002F2D0000}"/>
    <cellStyle name="Style 523 3 3" xfId="2225" xr:uid="{00000000-0005-0000-0000-0000302D0000}"/>
    <cellStyle name="Style 523 3 3 2" xfId="8728" xr:uid="{00000000-0005-0000-0000-0000312D0000}"/>
    <cellStyle name="Style 523 3 4" xfId="8282" xr:uid="{00000000-0005-0000-0000-0000322D0000}"/>
    <cellStyle name="Style 523 4" xfId="1291" xr:uid="{00000000-0005-0000-0000-0000332D0000}"/>
    <cellStyle name="Style 523 4 2" xfId="2582" xr:uid="{00000000-0005-0000-0000-0000342D0000}"/>
    <cellStyle name="Style 523 4 2 2" xfId="5725" xr:uid="{00000000-0005-0000-0000-0000352D0000}"/>
    <cellStyle name="Style 523 4 2 2 2" xfId="13590" xr:uid="{00000000-0005-0000-0000-0000362D0000}"/>
    <cellStyle name="Style 523 4 2 3" xfId="7251" xr:uid="{00000000-0005-0000-0000-0000372D0000}"/>
    <cellStyle name="Style 523 4 3" xfId="4491" xr:uid="{00000000-0005-0000-0000-0000382D0000}"/>
    <cellStyle name="Style 523 4 3 2" xfId="9640" xr:uid="{00000000-0005-0000-0000-0000392D0000}"/>
    <cellStyle name="Style 523 4 4" xfId="9955" xr:uid="{00000000-0005-0000-0000-00003A2D0000}"/>
    <cellStyle name="Style 523 5" xfId="3188" xr:uid="{00000000-0005-0000-0000-00003B2D0000}"/>
    <cellStyle name="Style 523 5 2" xfId="4225" xr:uid="{00000000-0005-0000-0000-00003C2D0000}"/>
    <cellStyle name="Style 523 5 2 2" xfId="6631" xr:uid="{00000000-0005-0000-0000-00003D2D0000}"/>
    <cellStyle name="Style 523 5 2 2 2" xfId="14377" xr:uid="{00000000-0005-0000-0000-00003E2D0000}"/>
    <cellStyle name="Style 523 5 2 3" xfId="9205" xr:uid="{00000000-0005-0000-0000-00003F2D0000}"/>
    <cellStyle name="Style 523 5 3" xfId="3977" xr:uid="{00000000-0005-0000-0000-0000402D0000}"/>
    <cellStyle name="Style 523 5 3 2" xfId="7744" xr:uid="{00000000-0005-0000-0000-0000412D0000}"/>
    <cellStyle name="Style 523 5 4" xfId="11361" xr:uid="{00000000-0005-0000-0000-0000422D0000}"/>
    <cellStyle name="Style 523 6" xfId="2042" xr:uid="{00000000-0005-0000-0000-0000432D0000}"/>
    <cellStyle name="Style 523 6 2" xfId="5353" xr:uid="{00000000-0005-0000-0000-0000442D0000}"/>
    <cellStyle name="Style 523 6 2 2" xfId="10297" xr:uid="{00000000-0005-0000-0000-0000452D0000}"/>
    <cellStyle name="Style 523 6 3" xfId="13273" xr:uid="{00000000-0005-0000-0000-0000462D0000}"/>
    <cellStyle name="Style 523 7" xfId="4897" xr:uid="{00000000-0005-0000-0000-0000472D0000}"/>
    <cellStyle name="Style 523 7 2" xfId="9897" xr:uid="{00000000-0005-0000-0000-0000482D0000}"/>
    <cellStyle name="Style 523 8" xfId="7432" xr:uid="{00000000-0005-0000-0000-0000492D0000}"/>
    <cellStyle name="Style 523 9" xfId="7505" xr:uid="{00000000-0005-0000-0000-00004A2D0000}"/>
    <cellStyle name="Style 524" xfId="470" xr:uid="{00000000-0005-0000-0000-00004B2D0000}"/>
    <cellStyle name="Style 524 2" xfId="3189" xr:uid="{00000000-0005-0000-0000-00004C2D0000}"/>
    <cellStyle name="Style 524 2 2" xfId="4226" xr:uid="{00000000-0005-0000-0000-00004D2D0000}"/>
    <cellStyle name="Style 524 2 2 2" xfId="6632" xr:uid="{00000000-0005-0000-0000-00004E2D0000}"/>
    <cellStyle name="Style 524 2 2 2 2" xfId="14378" xr:uid="{00000000-0005-0000-0000-00004F2D0000}"/>
    <cellStyle name="Style 524 2 2 3" xfId="8025" xr:uid="{00000000-0005-0000-0000-0000502D0000}"/>
    <cellStyle name="Style 524 2 3" xfId="2197" xr:uid="{00000000-0005-0000-0000-0000512D0000}"/>
    <cellStyle name="Style 524 2 3 2" xfId="7737" xr:uid="{00000000-0005-0000-0000-0000522D0000}"/>
    <cellStyle name="Style 524 2 4" xfId="13120" xr:uid="{00000000-0005-0000-0000-0000532D0000}"/>
    <cellStyle name="Style 524 3" xfId="2043" xr:uid="{00000000-0005-0000-0000-0000542D0000}"/>
    <cellStyle name="Style 524 3 2" xfId="5354" xr:uid="{00000000-0005-0000-0000-0000552D0000}"/>
    <cellStyle name="Style 524 3 2 2" xfId="12273" xr:uid="{00000000-0005-0000-0000-0000562D0000}"/>
    <cellStyle name="Style 524 3 3" xfId="7492" xr:uid="{00000000-0005-0000-0000-0000572D0000}"/>
    <cellStyle name="Style 524 4" xfId="2332" xr:uid="{00000000-0005-0000-0000-0000582D0000}"/>
    <cellStyle name="Style 524 4 2" xfId="5510" xr:uid="{00000000-0005-0000-0000-0000592D0000}"/>
    <cellStyle name="Style 524 4 2 2" xfId="11827" xr:uid="{00000000-0005-0000-0000-00005A2D0000}"/>
    <cellStyle name="Style 524 4 3" xfId="11558" xr:uid="{00000000-0005-0000-0000-00005B2D0000}"/>
    <cellStyle name="Style 524 5" xfId="4565" xr:uid="{00000000-0005-0000-0000-00005C2D0000}"/>
    <cellStyle name="Style 524 5 2" xfId="8924" xr:uid="{00000000-0005-0000-0000-00005D2D0000}"/>
    <cellStyle name="Style 524 6" xfId="11216" xr:uid="{00000000-0005-0000-0000-00005E2D0000}"/>
    <cellStyle name="Style 525" xfId="471" xr:uid="{00000000-0005-0000-0000-00005F2D0000}"/>
    <cellStyle name="Style 526" xfId="472" xr:uid="{00000000-0005-0000-0000-0000602D0000}"/>
    <cellStyle name="Style 527" xfId="473" xr:uid="{00000000-0005-0000-0000-0000612D0000}"/>
    <cellStyle name="Style 528" xfId="474" xr:uid="{00000000-0005-0000-0000-0000622D0000}"/>
    <cellStyle name="Style 529" xfId="475" xr:uid="{00000000-0005-0000-0000-0000632D0000}"/>
    <cellStyle name="Style 530" xfId="476" xr:uid="{00000000-0005-0000-0000-0000642D0000}"/>
    <cellStyle name="Style 531" xfId="477" xr:uid="{00000000-0005-0000-0000-0000652D0000}"/>
    <cellStyle name="Style 531 2" xfId="3190" xr:uid="{00000000-0005-0000-0000-0000662D0000}"/>
    <cellStyle name="Style 531 2 2" xfId="4227" xr:uid="{00000000-0005-0000-0000-0000672D0000}"/>
    <cellStyle name="Style 531 2 2 2" xfId="6633" xr:uid="{00000000-0005-0000-0000-0000682D0000}"/>
    <cellStyle name="Style 531 2 2 2 2" xfId="14379" xr:uid="{00000000-0005-0000-0000-0000692D0000}"/>
    <cellStyle name="Style 531 2 2 3" xfId="9860" xr:uid="{00000000-0005-0000-0000-00006A2D0000}"/>
    <cellStyle name="Style 531 2 3" xfId="3673" xr:uid="{00000000-0005-0000-0000-00006B2D0000}"/>
    <cellStyle name="Style 531 2 3 2" xfId="11481" xr:uid="{00000000-0005-0000-0000-00006C2D0000}"/>
    <cellStyle name="Style 531 2 4" xfId="12186" xr:uid="{00000000-0005-0000-0000-00006D2D0000}"/>
    <cellStyle name="Style 531 3" xfId="2047" xr:uid="{00000000-0005-0000-0000-00006E2D0000}"/>
    <cellStyle name="Style 531 3 2" xfId="5357" xr:uid="{00000000-0005-0000-0000-00006F2D0000}"/>
    <cellStyle name="Style 531 3 2 2" xfId="11274" xr:uid="{00000000-0005-0000-0000-0000702D0000}"/>
    <cellStyle name="Style 531 3 3" xfId="9987" xr:uid="{00000000-0005-0000-0000-0000712D0000}"/>
    <cellStyle name="Style 531 4" xfId="2412" xr:uid="{00000000-0005-0000-0000-0000722D0000}"/>
    <cellStyle name="Style 531 4 2" xfId="5574" xr:uid="{00000000-0005-0000-0000-0000732D0000}"/>
    <cellStyle name="Style 531 4 2 2" xfId="8998" xr:uid="{00000000-0005-0000-0000-0000742D0000}"/>
    <cellStyle name="Style 531 4 3" xfId="9579" xr:uid="{00000000-0005-0000-0000-0000752D0000}"/>
    <cellStyle name="Style 531 5" xfId="4854" xr:uid="{00000000-0005-0000-0000-0000762D0000}"/>
    <cellStyle name="Style 531 5 2" xfId="9066" xr:uid="{00000000-0005-0000-0000-0000772D0000}"/>
    <cellStyle name="Style 531 6" xfId="7164" xr:uid="{00000000-0005-0000-0000-0000782D0000}"/>
    <cellStyle name="Style 532" xfId="478" xr:uid="{00000000-0005-0000-0000-0000792D0000}"/>
    <cellStyle name="Style 533" xfId="479" xr:uid="{00000000-0005-0000-0000-00007A2D0000}"/>
    <cellStyle name="Style 533 2" xfId="3191" xr:uid="{00000000-0005-0000-0000-00007B2D0000}"/>
    <cellStyle name="Style 533 2 2" xfId="4228" xr:uid="{00000000-0005-0000-0000-00007C2D0000}"/>
    <cellStyle name="Style 533 2 2 2" xfId="6634" xr:uid="{00000000-0005-0000-0000-00007D2D0000}"/>
    <cellStyle name="Style 533 2 2 2 2" xfId="14380" xr:uid="{00000000-0005-0000-0000-00007E2D0000}"/>
    <cellStyle name="Style 533 2 2 3" xfId="13020" xr:uid="{00000000-0005-0000-0000-00007F2D0000}"/>
    <cellStyle name="Style 533 2 3" xfId="4001" xr:uid="{00000000-0005-0000-0000-0000802D0000}"/>
    <cellStyle name="Style 533 2 3 2" xfId="12355" xr:uid="{00000000-0005-0000-0000-0000812D0000}"/>
    <cellStyle name="Style 533 2 4" xfId="12683" xr:uid="{00000000-0005-0000-0000-0000822D0000}"/>
    <cellStyle name="Style 533 3" xfId="2048" xr:uid="{00000000-0005-0000-0000-0000832D0000}"/>
    <cellStyle name="Style 533 3 2" xfId="5358" xr:uid="{00000000-0005-0000-0000-0000842D0000}"/>
    <cellStyle name="Style 533 3 2 2" xfId="8815" xr:uid="{00000000-0005-0000-0000-0000852D0000}"/>
    <cellStyle name="Style 533 3 3" xfId="9865" xr:uid="{00000000-0005-0000-0000-0000862D0000}"/>
    <cellStyle name="Style 533 4" xfId="2328" xr:uid="{00000000-0005-0000-0000-0000872D0000}"/>
    <cellStyle name="Style 533 4 2" xfId="5509" xr:uid="{00000000-0005-0000-0000-0000882D0000}"/>
    <cellStyle name="Style 533 4 2 2" xfId="7465" xr:uid="{00000000-0005-0000-0000-0000892D0000}"/>
    <cellStyle name="Style 533 4 3" xfId="13051" xr:uid="{00000000-0005-0000-0000-00008A2D0000}"/>
    <cellStyle name="Style 533 5" xfId="4730" xr:uid="{00000000-0005-0000-0000-00008B2D0000}"/>
    <cellStyle name="Style 533 5 2" xfId="11214" xr:uid="{00000000-0005-0000-0000-00008C2D0000}"/>
    <cellStyle name="Style 533 6" xfId="10655" xr:uid="{00000000-0005-0000-0000-00008D2D0000}"/>
    <cellStyle name="Style 534" xfId="480" xr:uid="{00000000-0005-0000-0000-00008E2D0000}"/>
    <cellStyle name="Style 534 2" xfId="3192" xr:uid="{00000000-0005-0000-0000-00008F2D0000}"/>
    <cellStyle name="Style 534 2 2" xfId="4229" xr:uid="{00000000-0005-0000-0000-0000902D0000}"/>
    <cellStyle name="Style 534 2 2 2" xfId="6635" xr:uid="{00000000-0005-0000-0000-0000912D0000}"/>
    <cellStyle name="Style 534 2 2 2 2" xfId="14381" xr:uid="{00000000-0005-0000-0000-0000922D0000}"/>
    <cellStyle name="Style 534 2 2 3" xfId="7121" xr:uid="{00000000-0005-0000-0000-0000932D0000}"/>
    <cellStyle name="Style 534 2 3" xfId="4047" xr:uid="{00000000-0005-0000-0000-0000942D0000}"/>
    <cellStyle name="Style 534 2 3 2" xfId="8598" xr:uid="{00000000-0005-0000-0000-0000952D0000}"/>
    <cellStyle name="Style 534 2 4" xfId="9447" xr:uid="{00000000-0005-0000-0000-0000962D0000}"/>
    <cellStyle name="Style 534 3" xfId="2049" xr:uid="{00000000-0005-0000-0000-0000972D0000}"/>
    <cellStyle name="Style 534 3 2" xfId="5359" xr:uid="{00000000-0005-0000-0000-0000982D0000}"/>
    <cellStyle name="Style 534 3 2 2" xfId="7451" xr:uid="{00000000-0005-0000-0000-0000992D0000}"/>
    <cellStyle name="Style 534 3 3" xfId="7565" xr:uid="{00000000-0005-0000-0000-00009A2D0000}"/>
    <cellStyle name="Style 534 4" xfId="1898" xr:uid="{00000000-0005-0000-0000-00009B2D0000}"/>
    <cellStyle name="Style 534 4 2" xfId="5237" xr:uid="{00000000-0005-0000-0000-00009C2D0000}"/>
    <cellStyle name="Style 534 4 2 2" xfId="8543" xr:uid="{00000000-0005-0000-0000-00009D2D0000}"/>
    <cellStyle name="Style 534 4 3" xfId="13280" xr:uid="{00000000-0005-0000-0000-00009E2D0000}"/>
    <cellStyle name="Style 534 5" xfId="4927" xr:uid="{00000000-0005-0000-0000-00009F2D0000}"/>
    <cellStyle name="Style 534 5 2" xfId="11666" xr:uid="{00000000-0005-0000-0000-0000A02D0000}"/>
    <cellStyle name="Style 534 6" xfId="8926" xr:uid="{00000000-0005-0000-0000-0000A12D0000}"/>
    <cellStyle name="Style 535" xfId="481" xr:uid="{00000000-0005-0000-0000-0000A22D0000}"/>
    <cellStyle name="Style 536" xfId="482" xr:uid="{00000000-0005-0000-0000-0000A32D0000}"/>
    <cellStyle name="Style 537" xfId="483" xr:uid="{00000000-0005-0000-0000-0000A42D0000}"/>
    <cellStyle name="Style 538" xfId="484" xr:uid="{00000000-0005-0000-0000-0000A52D0000}"/>
    <cellStyle name="Style 539" xfId="485" xr:uid="{00000000-0005-0000-0000-0000A62D0000}"/>
    <cellStyle name="Style 540" xfId="486" xr:uid="{00000000-0005-0000-0000-0000A72D0000}"/>
    <cellStyle name="Style 541" xfId="487" xr:uid="{00000000-0005-0000-0000-0000A82D0000}"/>
    <cellStyle name="Style 541 2" xfId="3193" xr:uid="{00000000-0005-0000-0000-0000A92D0000}"/>
    <cellStyle name="Style 541 2 2" xfId="4230" xr:uid="{00000000-0005-0000-0000-0000AA2D0000}"/>
    <cellStyle name="Style 541 2 2 2" xfId="6636" xr:uid="{00000000-0005-0000-0000-0000AB2D0000}"/>
    <cellStyle name="Style 541 2 2 2 2" xfId="14382" xr:uid="{00000000-0005-0000-0000-0000AC2D0000}"/>
    <cellStyle name="Style 541 2 2 3" xfId="13390" xr:uid="{00000000-0005-0000-0000-0000AD2D0000}"/>
    <cellStyle name="Style 541 2 3" xfId="4085" xr:uid="{00000000-0005-0000-0000-0000AE2D0000}"/>
    <cellStyle name="Style 541 2 3 2" xfId="7663" xr:uid="{00000000-0005-0000-0000-0000AF2D0000}"/>
    <cellStyle name="Style 541 2 4" xfId="9800" xr:uid="{00000000-0005-0000-0000-0000B02D0000}"/>
    <cellStyle name="Style 541 3" xfId="2053" xr:uid="{00000000-0005-0000-0000-0000B12D0000}"/>
    <cellStyle name="Style 541 3 2" xfId="5361" xr:uid="{00000000-0005-0000-0000-0000B22D0000}"/>
    <cellStyle name="Style 541 3 2 2" xfId="7453" xr:uid="{00000000-0005-0000-0000-0000B32D0000}"/>
    <cellStyle name="Style 541 3 3" xfId="7486" xr:uid="{00000000-0005-0000-0000-0000B42D0000}"/>
    <cellStyle name="Style 541 4" xfId="2327" xr:uid="{00000000-0005-0000-0000-0000B52D0000}"/>
    <cellStyle name="Style 541 4 2" xfId="5508" xr:uid="{00000000-0005-0000-0000-0000B62D0000}"/>
    <cellStyle name="Style 541 4 2 2" xfId="7464" xr:uid="{00000000-0005-0000-0000-0000B72D0000}"/>
    <cellStyle name="Style 541 4 3" xfId="7178" xr:uid="{00000000-0005-0000-0000-0000B82D0000}"/>
    <cellStyle name="Style 541 5" xfId="4654" xr:uid="{00000000-0005-0000-0000-0000B92D0000}"/>
    <cellStyle name="Style 541 5 2" xfId="11938" xr:uid="{00000000-0005-0000-0000-0000BA2D0000}"/>
    <cellStyle name="Style 541 6" xfId="9664" xr:uid="{00000000-0005-0000-0000-0000BB2D0000}"/>
    <cellStyle name="Style 561" xfId="488" xr:uid="{00000000-0005-0000-0000-0000BC2D0000}"/>
    <cellStyle name="Style 590" xfId="489" xr:uid="{00000000-0005-0000-0000-0000BD2D0000}"/>
    <cellStyle name="Style 591" xfId="490" xr:uid="{00000000-0005-0000-0000-0000BE2D0000}"/>
    <cellStyle name="Style 592" xfId="491" xr:uid="{00000000-0005-0000-0000-0000BF2D0000}"/>
    <cellStyle name="Style 592 2" xfId="3194" xr:uid="{00000000-0005-0000-0000-0000C02D0000}"/>
    <cellStyle name="Style 592 2 2" xfId="4231" xr:uid="{00000000-0005-0000-0000-0000C12D0000}"/>
    <cellStyle name="Style 592 2 2 2" xfId="6637" xr:uid="{00000000-0005-0000-0000-0000C22D0000}"/>
    <cellStyle name="Style 592 2 2 2 2" xfId="14383" xr:uid="{00000000-0005-0000-0000-0000C32D0000}"/>
    <cellStyle name="Style 592 2 2 3" xfId="8801" xr:uid="{00000000-0005-0000-0000-0000C42D0000}"/>
    <cellStyle name="Style 592 2 3" xfId="4102" xr:uid="{00000000-0005-0000-0000-0000C52D0000}"/>
    <cellStyle name="Style 592 2 3 2" xfId="12924" xr:uid="{00000000-0005-0000-0000-0000C62D0000}"/>
    <cellStyle name="Style 592 2 4" xfId="7664" xr:uid="{00000000-0005-0000-0000-0000C72D0000}"/>
    <cellStyle name="Style 592 3" xfId="2054" xr:uid="{00000000-0005-0000-0000-0000C82D0000}"/>
    <cellStyle name="Style 592 3 2" xfId="5362" xr:uid="{00000000-0005-0000-0000-0000C92D0000}"/>
    <cellStyle name="Style 592 3 2 2" xfId="11346" xr:uid="{00000000-0005-0000-0000-0000CA2D0000}"/>
    <cellStyle name="Style 592 3 3" xfId="9781" xr:uid="{00000000-0005-0000-0000-0000CB2D0000}"/>
    <cellStyle name="Style 592 4" xfId="2323" xr:uid="{00000000-0005-0000-0000-0000CC2D0000}"/>
    <cellStyle name="Style 592 4 2" xfId="5507" xr:uid="{00000000-0005-0000-0000-0000CD2D0000}"/>
    <cellStyle name="Style 592 4 2 2" xfId="9989" xr:uid="{00000000-0005-0000-0000-0000CE2D0000}"/>
    <cellStyle name="Style 592 4 3" xfId="10218" xr:uid="{00000000-0005-0000-0000-0000CF2D0000}"/>
    <cellStyle name="Style 592 5" xfId="1989" xr:uid="{00000000-0005-0000-0000-0000D02D0000}"/>
    <cellStyle name="Style 592 5 2" xfId="9900" xr:uid="{00000000-0005-0000-0000-0000D12D0000}"/>
    <cellStyle name="Style 592 6" xfId="13313" xr:uid="{00000000-0005-0000-0000-0000D22D0000}"/>
    <cellStyle name="Style 593" xfId="492" xr:uid="{00000000-0005-0000-0000-0000D32D0000}"/>
    <cellStyle name="Style 594" xfId="493" xr:uid="{00000000-0005-0000-0000-0000D42D0000}"/>
    <cellStyle name="Style 594 2" xfId="3195" xr:uid="{00000000-0005-0000-0000-0000D52D0000}"/>
    <cellStyle name="Style 594 2 2" xfId="4232" xr:uid="{00000000-0005-0000-0000-0000D62D0000}"/>
    <cellStyle name="Style 594 2 2 2" xfId="6638" xr:uid="{00000000-0005-0000-0000-0000D72D0000}"/>
    <cellStyle name="Style 594 2 2 2 2" xfId="14384" xr:uid="{00000000-0005-0000-0000-0000D82D0000}"/>
    <cellStyle name="Style 594 2 2 3" xfId="10744" xr:uid="{00000000-0005-0000-0000-0000D92D0000}"/>
    <cellStyle name="Style 594 2 3" xfId="4114" xr:uid="{00000000-0005-0000-0000-0000DA2D0000}"/>
    <cellStyle name="Style 594 2 3 2" xfId="11957" xr:uid="{00000000-0005-0000-0000-0000DB2D0000}"/>
    <cellStyle name="Style 594 2 4" xfId="13038" xr:uid="{00000000-0005-0000-0000-0000DC2D0000}"/>
    <cellStyle name="Style 594 3" xfId="2055" xr:uid="{00000000-0005-0000-0000-0000DD2D0000}"/>
    <cellStyle name="Style 594 3 2" xfId="5363" xr:uid="{00000000-0005-0000-0000-0000DE2D0000}"/>
    <cellStyle name="Style 594 3 2 2" xfId="7454" xr:uid="{00000000-0005-0000-0000-0000DF2D0000}"/>
    <cellStyle name="Style 594 3 3" xfId="9818" xr:uid="{00000000-0005-0000-0000-0000E02D0000}"/>
    <cellStyle name="Style 594 4" xfId="2321" xr:uid="{00000000-0005-0000-0000-0000E12D0000}"/>
    <cellStyle name="Style 594 4 2" xfId="5506" xr:uid="{00000000-0005-0000-0000-0000E22D0000}"/>
    <cellStyle name="Style 594 4 2 2" xfId="8760" xr:uid="{00000000-0005-0000-0000-0000E32D0000}"/>
    <cellStyle name="Style 594 4 3" xfId="10837" xr:uid="{00000000-0005-0000-0000-0000E42D0000}"/>
    <cellStyle name="Style 594 5" xfId="4715" xr:uid="{00000000-0005-0000-0000-0000E52D0000}"/>
    <cellStyle name="Style 594 5 2" xfId="11171" xr:uid="{00000000-0005-0000-0000-0000E62D0000}"/>
    <cellStyle name="Style 594 6" xfId="8912" xr:uid="{00000000-0005-0000-0000-0000E72D0000}"/>
    <cellStyle name="Style 595" xfId="494" xr:uid="{00000000-0005-0000-0000-0000E82D0000}"/>
    <cellStyle name="Style 595 2" xfId="3196" xr:uid="{00000000-0005-0000-0000-0000E92D0000}"/>
    <cellStyle name="Style 595 2 2" xfId="4233" xr:uid="{00000000-0005-0000-0000-0000EA2D0000}"/>
    <cellStyle name="Style 595 2 2 2" xfId="6639" xr:uid="{00000000-0005-0000-0000-0000EB2D0000}"/>
    <cellStyle name="Style 595 2 2 2 2" xfId="14385" xr:uid="{00000000-0005-0000-0000-0000EC2D0000}"/>
    <cellStyle name="Style 595 2 2 3" xfId="9638" xr:uid="{00000000-0005-0000-0000-0000ED2D0000}"/>
    <cellStyle name="Style 595 2 3" xfId="3761" xr:uid="{00000000-0005-0000-0000-0000EE2D0000}"/>
    <cellStyle name="Style 595 2 3 2" xfId="8322" xr:uid="{00000000-0005-0000-0000-0000EF2D0000}"/>
    <cellStyle name="Style 595 2 4" xfId="9073" xr:uid="{00000000-0005-0000-0000-0000F02D0000}"/>
    <cellStyle name="Style 595 3" xfId="2056" xr:uid="{00000000-0005-0000-0000-0000F12D0000}"/>
    <cellStyle name="Style 595 3 2" xfId="5364" xr:uid="{00000000-0005-0000-0000-0000F22D0000}"/>
    <cellStyle name="Style 595 3 2 2" xfId="9513" xr:uid="{00000000-0005-0000-0000-0000F32D0000}"/>
    <cellStyle name="Style 595 3 3" xfId="12302" xr:uid="{00000000-0005-0000-0000-0000F42D0000}"/>
    <cellStyle name="Style 595 4" xfId="2320" xr:uid="{00000000-0005-0000-0000-0000F52D0000}"/>
    <cellStyle name="Style 595 4 2" xfId="5505" xr:uid="{00000000-0005-0000-0000-0000F62D0000}"/>
    <cellStyle name="Style 595 4 2 2" xfId="7463" xr:uid="{00000000-0005-0000-0000-0000F72D0000}"/>
    <cellStyle name="Style 595 4 3" xfId="7861" xr:uid="{00000000-0005-0000-0000-0000F82D0000}"/>
    <cellStyle name="Style 595 5" xfId="4889" xr:uid="{00000000-0005-0000-0000-0000F92D0000}"/>
    <cellStyle name="Style 595 5 2" xfId="8681" xr:uid="{00000000-0005-0000-0000-0000FA2D0000}"/>
    <cellStyle name="Style 595 6" xfId="7658" xr:uid="{00000000-0005-0000-0000-0000FB2D0000}"/>
    <cellStyle name="Style 596" xfId="495" xr:uid="{00000000-0005-0000-0000-0000FC2D0000}"/>
    <cellStyle name="Style 597" xfId="496" xr:uid="{00000000-0005-0000-0000-0000FD2D0000}"/>
    <cellStyle name="Style 598" xfId="497" xr:uid="{00000000-0005-0000-0000-0000FE2D0000}"/>
    <cellStyle name="Style 598 10" xfId="1822" xr:uid="{00000000-0005-0000-0000-0000FF2D0000}"/>
    <cellStyle name="Style 598 10 2" xfId="9792" xr:uid="{00000000-0005-0000-0000-0000002E0000}"/>
    <cellStyle name="Style 598 11" xfId="12146" xr:uid="{00000000-0005-0000-0000-0000012E0000}"/>
    <cellStyle name="Style 598 2" xfId="1154" xr:uid="{00000000-0005-0000-0000-0000022E0000}"/>
    <cellStyle name="Style 598 2 10" xfId="3611" xr:uid="{00000000-0005-0000-0000-0000032E0000}"/>
    <cellStyle name="Style 598 2 10 2" xfId="8437" xr:uid="{00000000-0005-0000-0000-0000042E0000}"/>
    <cellStyle name="Style 598 2 11" xfId="12266" xr:uid="{00000000-0005-0000-0000-0000052E0000}"/>
    <cellStyle name="Style 598 2 2" xfId="1701" xr:uid="{00000000-0005-0000-0000-0000062E0000}"/>
    <cellStyle name="Style 598 2 2 2" xfId="3523" xr:uid="{00000000-0005-0000-0000-0000072E0000}"/>
    <cellStyle name="Style 598 2 2 2 2" xfId="4540" xr:uid="{00000000-0005-0000-0000-0000082E0000}"/>
    <cellStyle name="Style 598 2 2 2 2 2" xfId="8976" xr:uid="{00000000-0005-0000-0000-0000092E0000}"/>
    <cellStyle name="Style 598 2 2 2 3" xfId="9773" xr:uid="{00000000-0005-0000-0000-00000A2E0000}"/>
    <cellStyle name="Style 598 2 2 3" xfId="2982" xr:uid="{00000000-0005-0000-0000-00000B2E0000}"/>
    <cellStyle name="Style 598 2 2 3 2" xfId="6088" xr:uid="{00000000-0005-0000-0000-00000C2E0000}"/>
    <cellStyle name="Style 598 2 2 3 2 2" xfId="12903" xr:uid="{00000000-0005-0000-0000-00000D2E0000}"/>
    <cellStyle name="Style 598 2 2 3 3" xfId="10381" xr:uid="{00000000-0005-0000-0000-00000E2E0000}"/>
    <cellStyle name="Style 598 2 2 4" xfId="4073" xr:uid="{00000000-0005-0000-0000-00000F2E0000}"/>
    <cellStyle name="Style 598 2 2 4 2" xfId="7711" xr:uid="{00000000-0005-0000-0000-0000102E0000}"/>
    <cellStyle name="Style 598 2 2 5" xfId="7386" xr:uid="{00000000-0005-0000-0000-0000112E0000}"/>
    <cellStyle name="Style 598 2 3" xfId="1402" xr:uid="{00000000-0005-0000-0000-0000122E0000}"/>
    <cellStyle name="Style 598 2 3 2" xfId="3444" xr:uid="{00000000-0005-0000-0000-0000132E0000}"/>
    <cellStyle name="Style 598 2 3 2 2" xfId="4466" xr:uid="{00000000-0005-0000-0000-0000142E0000}"/>
    <cellStyle name="Style 598 2 3 2 2 2" xfId="9383" xr:uid="{00000000-0005-0000-0000-0000152E0000}"/>
    <cellStyle name="Style 598 2 3 2 3" xfId="8884" xr:uid="{00000000-0005-0000-0000-0000162E0000}"/>
    <cellStyle name="Style 598 2 3 3" xfId="2693" xr:uid="{00000000-0005-0000-0000-0000172E0000}"/>
    <cellStyle name="Style 598 2 3 3 2" xfId="5834" xr:uid="{00000000-0005-0000-0000-0000182E0000}"/>
    <cellStyle name="Style 598 2 3 3 2 2" xfId="12709" xr:uid="{00000000-0005-0000-0000-0000192E0000}"/>
    <cellStyle name="Style 598 2 3 3 3" xfId="8580" xr:uid="{00000000-0005-0000-0000-00001A2E0000}"/>
    <cellStyle name="Style 598 2 3 4" xfId="3824" xr:uid="{00000000-0005-0000-0000-00001B2E0000}"/>
    <cellStyle name="Style 598 2 3 4 2" xfId="7844" xr:uid="{00000000-0005-0000-0000-00001C2E0000}"/>
    <cellStyle name="Style 598 2 3 5" xfId="11257" xr:uid="{00000000-0005-0000-0000-00001D2E0000}"/>
    <cellStyle name="Style 598 2 4" xfId="1687" xr:uid="{00000000-0005-0000-0000-00001E2E0000}"/>
    <cellStyle name="Style 598 2 4 2" xfId="3517" xr:uid="{00000000-0005-0000-0000-00001F2E0000}"/>
    <cellStyle name="Style 598 2 4 2 2" xfId="4534" xr:uid="{00000000-0005-0000-0000-0000202E0000}"/>
    <cellStyle name="Style 598 2 4 2 2 2" xfId="9331" xr:uid="{00000000-0005-0000-0000-0000212E0000}"/>
    <cellStyle name="Style 598 2 4 2 3" xfId="9929" xr:uid="{00000000-0005-0000-0000-0000222E0000}"/>
    <cellStyle name="Style 598 2 4 3" xfId="2968" xr:uid="{00000000-0005-0000-0000-0000232E0000}"/>
    <cellStyle name="Style 598 2 4 3 2" xfId="6074" xr:uid="{00000000-0005-0000-0000-0000242E0000}"/>
    <cellStyle name="Style 598 2 4 3 2 2" xfId="12891" xr:uid="{00000000-0005-0000-0000-0000252E0000}"/>
    <cellStyle name="Style 598 2 4 3 3" xfId="9432" xr:uid="{00000000-0005-0000-0000-0000262E0000}"/>
    <cellStyle name="Style 598 2 4 4" xfId="4060" xr:uid="{00000000-0005-0000-0000-0000272E0000}"/>
    <cellStyle name="Style 598 2 4 4 2" xfId="7157" xr:uid="{00000000-0005-0000-0000-0000282E0000}"/>
    <cellStyle name="Style 598 2 4 5" xfId="7391" xr:uid="{00000000-0005-0000-0000-0000292E0000}"/>
    <cellStyle name="Style 598 2 5" xfId="1593" xr:uid="{00000000-0005-0000-0000-00002A2E0000}"/>
    <cellStyle name="Style 598 2 5 2" xfId="3511" xr:uid="{00000000-0005-0000-0000-00002B2E0000}"/>
    <cellStyle name="Style 598 2 5 2 2" xfId="4528" xr:uid="{00000000-0005-0000-0000-00002C2E0000}"/>
    <cellStyle name="Style 598 2 5 2 2 2" xfId="9322" xr:uid="{00000000-0005-0000-0000-00002D2E0000}"/>
    <cellStyle name="Style 598 2 5 2 3" xfId="10791" xr:uid="{00000000-0005-0000-0000-00002E2E0000}"/>
    <cellStyle name="Style 598 2 5 3" xfId="2875" xr:uid="{00000000-0005-0000-0000-00002F2E0000}"/>
    <cellStyle name="Style 598 2 5 3 2" xfId="6005" xr:uid="{00000000-0005-0000-0000-0000302E0000}"/>
    <cellStyle name="Style 598 2 5 3 2 2" xfId="12851" xr:uid="{00000000-0005-0000-0000-0000312E0000}"/>
    <cellStyle name="Style 598 2 5 3 3" xfId="10235" xr:uid="{00000000-0005-0000-0000-0000322E0000}"/>
    <cellStyle name="Style 598 2 5 4" xfId="3985" xr:uid="{00000000-0005-0000-0000-0000332E0000}"/>
    <cellStyle name="Style 598 2 5 4 2" xfId="7745" xr:uid="{00000000-0005-0000-0000-0000342E0000}"/>
    <cellStyle name="Style 598 2 5 5" xfId="10155" xr:uid="{00000000-0005-0000-0000-0000352E0000}"/>
    <cellStyle name="Style 598 2 6" xfId="1570" xr:uid="{00000000-0005-0000-0000-0000362E0000}"/>
    <cellStyle name="Style 598 2 6 2" xfId="3499" xr:uid="{00000000-0005-0000-0000-0000372E0000}"/>
    <cellStyle name="Style 598 2 6 2 2" xfId="4516" xr:uid="{00000000-0005-0000-0000-0000382E0000}"/>
    <cellStyle name="Style 598 2 6 2 2 2" xfId="8325" xr:uid="{00000000-0005-0000-0000-0000392E0000}"/>
    <cellStyle name="Style 598 2 6 2 3" xfId="12055" xr:uid="{00000000-0005-0000-0000-00003A2E0000}"/>
    <cellStyle name="Style 598 2 6 3" xfId="2853" xr:uid="{00000000-0005-0000-0000-00003B2E0000}"/>
    <cellStyle name="Style 598 2 6 3 2" xfId="5984" xr:uid="{00000000-0005-0000-0000-00003C2E0000}"/>
    <cellStyle name="Style 598 2 6 3 2 2" xfId="12831" xr:uid="{00000000-0005-0000-0000-00003D2E0000}"/>
    <cellStyle name="Style 598 2 6 3 3" xfId="8708" xr:uid="{00000000-0005-0000-0000-00003E2E0000}"/>
    <cellStyle name="Style 598 2 6 4" xfId="3968" xr:uid="{00000000-0005-0000-0000-00003F2E0000}"/>
    <cellStyle name="Style 598 2 6 4 2" xfId="7760" xr:uid="{00000000-0005-0000-0000-0000402E0000}"/>
    <cellStyle name="Style 598 2 6 5" xfId="11357" xr:uid="{00000000-0005-0000-0000-0000412E0000}"/>
    <cellStyle name="Style 598 2 7" xfId="1574" xr:uid="{00000000-0005-0000-0000-0000422E0000}"/>
    <cellStyle name="Style 598 2 7 2" xfId="3501" xr:uid="{00000000-0005-0000-0000-0000432E0000}"/>
    <cellStyle name="Style 598 2 7 2 2" xfId="4518" xr:uid="{00000000-0005-0000-0000-0000442E0000}"/>
    <cellStyle name="Style 598 2 7 2 2 2" xfId="9235" xr:uid="{00000000-0005-0000-0000-0000452E0000}"/>
    <cellStyle name="Style 598 2 7 2 3" xfId="11623" xr:uid="{00000000-0005-0000-0000-0000462E0000}"/>
    <cellStyle name="Style 598 2 7 3" xfId="2857" xr:uid="{00000000-0005-0000-0000-0000472E0000}"/>
    <cellStyle name="Style 598 2 7 3 2" xfId="5988" xr:uid="{00000000-0005-0000-0000-0000482E0000}"/>
    <cellStyle name="Style 598 2 7 3 2 2" xfId="12835" xr:uid="{00000000-0005-0000-0000-0000492E0000}"/>
    <cellStyle name="Style 598 2 7 3 3" xfId="7231" xr:uid="{00000000-0005-0000-0000-00004A2E0000}"/>
    <cellStyle name="Style 598 2 7 4" xfId="3971" xr:uid="{00000000-0005-0000-0000-00004B2E0000}"/>
    <cellStyle name="Style 598 2 7 4 2" xfId="7757" xr:uid="{00000000-0005-0000-0000-00004C2E0000}"/>
    <cellStyle name="Style 598 2 7 5" xfId="9880" xr:uid="{00000000-0005-0000-0000-00004D2E0000}"/>
    <cellStyle name="Style 598 2 8" xfId="3337" xr:uid="{00000000-0005-0000-0000-00004E2E0000}"/>
    <cellStyle name="Style 598 2 8 2" xfId="4365" xr:uid="{00000000-0005-0000-0000-00004F2E0000}"/>
    <cellStyle name="Style 598 2 8 2 2" xfId="8804" xr:uid="{00000000-0005-0000-0000-0000502E0000}"/>
    <cellStyle name="Style 598 2 8 3" xfId="9574" xr:uid="{00000000-0005-0000-0000-0000512E0000}"/>
    <cellStyle name="Style 598 2 9" xfId="2447" xr:uid="{00000000-0005-0000-0000-0000522E0000}"/>
    <cellStyle name="Style 598 2 9 2" xfId="5607" xr:uid="{00000000-0005-0000-0000-0000532E0000}"/>
    <cellStyle name="Style 598 2 9 2 2" xfId="7025" xr:uid="{00000000-0005-0000-0000-0000542E0000}"/>
    <cellStyle name="Style 598 2 9 3" xfId="9458" xr:uid="{00000000-0005-0000-0000-0000552E0000}"/>
    <cellStyle name="Style 598 3" xfId="1387" xr:uid="{00000000-0005-0000-0000-0000562E0000}"/>
    <cellStyle name="Style 598 3 2" xfId="3440" xr:uid="{00000000-0005-0000-0000-0000572E0000}"/>
    <cellStyle name="Style 598 3 2 2" xfId="4462" xr:uid="{00000000-0005-0000-0000-0000582E0000}"/>
    <cellStyle name="Style 598 3 2 2 2" xfId="9646" xr:uid="{00000000-0005-0000-0000-0000592E0000}"/>
    <cellStyle name="Style 598 3 2 3" xfId="7856" xr:uid="{00000000-0005-0000-0000-00005A2E0000}"/>
    <cellStyle name="Style 598 3 3" xfId="2678" xr:uid="{00000000-0005-0000-0000-00005B2E0000}"/>
    <cellStyle name="Style 598 3 3 2" xfId="5819" xr:uid="{00000000-0005-0000-0000-00005C2E0000}"/>
    <cellStyle name="Style 598 3 3 2 2" xfId="12696" xr:uid="{00000000-0005-0000-0000-00005D2E0000}"/>
    <cellStyle name="Style 598 3 3 3" xfId="7245" xr:uid="{00000000-0005-0000-0000-00005E2E0000}"/>
    <cellStyle name="Style 598 3 4" xfId="3812" xr:uid="{00000000-0005-0000-0000-00005F2E0000}"/>
    <cellStyle name="Style 598 3 4 2" xfId="11413" xr:uid="{00000000-0005-0000-0000-0000602E0000}"/>
    <cellStyle name="Style 598 3 5" xfId="7407" xr:uid="{00000000-0005-0000-0000-0000612E0000}"/>
    <cellStyle name="Style 598 4" xfId="1323" xr:uid="{00000000-0005-0000-0000-0000622E0000}"/>
    <cellStyle name="Style 598 4 2" xfId="3432" xr:uid="{00000000-0005-0000-0000-0000632E0000}"/>
    <cellStyle name="Style 598 4 2 2" xfId="4454" xr:uid="{00000000-0005-0000-0000-0000642E0000}"/>
    <cellStyle name="Style 598 4 2 2 2" xfId="11477" xr:uid="{00000000-0005-0000-0000-0000652E0000}"/>
    <cellStyle name="Style 598 4 2 3" xfId="10368" xr:uid="{00000000-0005-0000-0000-0000662E0000}"/>
    <cellStyle name="Style 598 4 3" xfId="2614" xr:uid="{00000000-0005-0000-0000-0000672E0000}"/>
    <cellStyle name="Style 598 4 3 2" xfId="5757" xr:uid="{00000000-0005-0000-0000-0000682E0000}"/>
    <cellStyle name="Style 598 4 3 2 2" xfId="12647" xr:uid="{00000000-0005-0000-0000-0000692E0000}"/>
    <cellStyle name="Style 598 4 3 3" xfId="10842" xr:uid="{00000000-0005-0000-0000-00006A2E0000}"/>
    <cellStyle name="Style 598 4 4" xfId="3758" xr:uid="{00000000-0005-0000-0000-00006B2E0000}"/>
    <cellStyle name="Style 598 4 4 2" xfId="9132" xr:uid="{00000000-0005-0000-0000-00006C2E0000}"/>
    <cellStyle name="Style 598 4 5" xfId="10452" xr:uid="{00000000-0005-0000-0000-00006D2E0000}"/>
    <cellStyle name="Style 598 5" xfId="1520" xr:uid="{00000000-0005-0000-0000-00006E2E0000}"/>
    <cellStyle name="Style 598 5 2" xfId="3481" xr:uid="{00000000-0005-0000-0000-00006F2E0000}"/>
    <cellStyle name="Style 598 5 2 2" xfId="4498" xr:uid="{00000000-0005-0000-0000-0000702E0000}"/>
    <cellStyle name="Style 598 5 2 2 2" xfId="11750" xr:uid="{00000000-0005-0000-0000-0000712E0000}"/>
    <cellStyle name="Style 598 5 2 3" xfId="10223" xr:uid="{00000000-0005-0000-0000-0000722E0000}"/>
    <cellStyle name="Style 598 5 3" xfId="2811" xr:uid="{00000000-0005-0000-0000-0000732E0000}"/>
    <cellStyle name="Style 598 5 3 2" xfId="5942" xr:uid="{00000000-0005-0000-0000-0000742E0000}"/>
    <cellStyle name="Style 598 5 3 2 2" xfId="12807" xr:uid="{00000000-0005-0000-0000-0000752E0000}"/>
    <cellStyle name="Style 598 5 3 3" xfId="11197" xr:uid="{00000000-0005-0000-0000-0000762E0000}"/>
    <cellStyle name="Style 598 5 4" xfId="3918" xr:uid="{00000000-0005-0000-0000-0000772E0000}"/>
    <cellStyle name="Style 598 5 4 2" xfId="7795" xr:uid="{00000000-0005-0000-0000-0000782E0000}"/>
    <cellStyle name="Style 598 5 5" xfId="10024" xr:uid="{00000000-0005-0000-0000-0000792E0000}"/>
    <cellStyle name="Style 598 6" xfId="1282" xr:uid="{00000000-0005-0000-0000-00007A2E0000}"/>
    <cellStyle name="Style 598 6 2" xfId="3425" xr:uid="{00000000-0005-0000-0000-00007B2E0000}"/>
    <cellStyle name="Style 598 6 2 2" xfId="4448" xr:uid="{00000000-0005-0000-0000-00007C2E0000}"/>
    <cellStyle name="Style 598 6 2 2 2" xfId="11820" xr:uid="{00000000-0005-0000-0000-00007D2E0000}"/>
    <cellStyle name="Style 598 6 2 3" xfId="10834" xr:uid="{00000000-0005-0000-0000-00007E2E0000}"/>
    <cellStyle name="Style 598 6 3" xfId="2574" xr:uid="{00000000-0005-0000-0000-00007F2E0000}"/>
    <cellStyle name="Style 598 6 3 2" xfId="5717" xr:uid="{00000000-0005-0000-0000-0000802E0000}"/>
    <cellStyle name="Style 598 6 3 2 2" xfId="12618" xr:uid="{00000000-0005-0000-0000-0000812E0000}"/>
    <cellStyle name="Style 598 6 3 3" xfId="7262" xr:uid="{00000000-0005-0000-0000-0000822E0000}"/>
    <cellStyle name="Style 598 6 4" xfId="3723" xr:uid="{00000000-0005-0000-0000-0000832E0000}"/>
    <cellStyle name="Style 598 6 4 2" xfId="12060" xr:uid="{00000000-0005-0000-0000-0000842E0000}"/>
    <cellStyle name="Style 598 6 5" xfId="9681" xr:uid="{00000000-0005-0000-0000-0000852E0000}"/>
    <cellStyle name="Style 598 7" xfId="1269" xr:uid="{00000000-0005-0000-0000-0000862E0000}"/>
    <cellStyle name="Style 598 7 2" xfId="3421" xr:uid="{00000000-0005-0000-0000-0000872E0000}"/>
    <cellStyle name="Style 598 7 2 2" xfId="4444" xr:uid="{00000000-0005-0000-0000-0000882E0000}"/>
    <cellStyle name="Style 598 7 2 2 2" xfId="11862" xr:uid="{00000000-0005-0000-0000-0000892E0000}"/>
    <cellStyle name="Style 598 7 2 3" xfId="9926" xr:uid="{00000000-0005-0000-0000-00008A2E0000}"/>
    <cellStyle name="Style 598 7 3" xfId="2561" xr:uid="{00000000-0005-0000-0000-00008B2E0000}"/>
    <cellStyle name="Style 598 7 3 2" xfId="5704" xr:uid="{00000000-0005-0000-0000-00008C2E0000}"/>
    <cellStyle name="Style 598 7 3 2 2" xfId="12606" xr:uid="{00000000-0005-0000-0000-00008D2E0000}"/>
    <cellStyle name="Style 598 7 3 3" xfId="7273" xr:uid="{00000000-0005-0000-0000-00008E2E0000}"/>
    <cellStyle name="Style 598 7 4" xfId="3711" xr:uid="{00000000-0005-0000-0000-00008F2E0000}"/>
    <cellStyle name="Style 598 7 4 2" xfId="9076" xr:uid="{00000000-0005-0000-0000-0000902E0000}"/>
    <cellStyle name="Style 598 7 5" xfId="10466" xr:uid="{00000000-0005-0000-0000-0000912E0000}"/>
    <cellStyle name="Style 598 8" xfId="1709" xr:uid="{00000000-0005-0000-0000-0000922E0000}"/>
    <cellStyle name="Style 598 8 2" xfId="3527" xr:uid="{00000000-0005-0000-0000-0000932E0000}"/>
    <cellStyle name="Style 598 8 2 2" xfId="4544" xr:uid="{00000000-0005-0000-0000-0000942E0000}"/>
    <cellStyle name="Style 598 8 2 2 2" xfId="11914" xr:uid="{00000000-0005-0000-0000-0000952E0000}"/>
    <cellStyle name="Style 598 8 2 3" xfId="12331" xr:uid="{00000000-0005-0000-0000-0000962E0000}"/>
    <cellStyle name="Style 598 8 3" xfId="2990" xr:uid="{00000000-0005-0000-0000-0000972E0000}"/>
    <cellStyle name="Style 598 8 3 2" xfId="6095" xr:uid="{00000000-0005-0000-0000-0000982E0000}"/>
    <cellStyle name="Style 598 8 3 2 2" xfId="12910" xr:uid="{00000000-0005-0000-0000-0000992E0000}"/>
    <cellStyle name="Style 598 8 3 3" xfId="7865" xr:uid="{00000000-0005-0000-0000-00009A2E0000}"/>
    <cellStyle name="Style 598 8 4" xfId="4079" xr:uid="{00000000-0005-0000-0000-00009B2E0000}"/>
    <cellStyle name="Style 598 8 4 2" xfId="7154" xr:uid="{00000000-0005-0000-0000-00009C2E0000}"/>
    <cellStyle name="Style 598 8 5" xfId="7378" xr:uid="{00000000-0005-0000-0000-00009D2E0000}"/>
    <cellStyle name="Style 598 9" xfId="2057" xr:uid="{00000000-0005-0000-0000-00009E2E0000}"/>
    <cellStyle name="Style 598 9 2" xfId="5365" xr:uid="{00000000-0005-0000-0000-00009F2E0000}"/>
    <cellStyle name="Style 598 9 2 2" xfId="7040" xr:uid="{00000000-0005-0000-0000-0000A02E0000}"/>
    <cellStyle name="Style 598 9 3" xfId="7334" xr:uid="{00000000-0005-0000-0000-0000A12E0000}"/>
    <cellStyle name="Style 599" xfId="498" xr:uid="{00000000-0005-0000-0000-0000A22E0000}"/>
    <cellStyle name="Style 599 10" xfId="1887" xr:uid="{00000000-0005-0000-0000-0000A32E0000}"/>
    <cellStyle name="Style 599 10 2" xfId="11790" xr:uid="{00000000-0005-0000-0000-0000A42E0000}"/>
    <cellStyle name="Style 599 11" xfId="10123" xr:uid="{00000000-0005-0000-0000-0000A52E0000}"/>
    <cellStyle name="Style 599 2" xfId="1155" xr:uid="{00000000-0005-0000-0000-0000A62E0000}"/>
    <cellStyle name="Style 599 2 10" xfId="3612" xr:uid="{00000000-0005-0000-0000-0000A72E0000}"/>
    <cellStyle name="Style 599 2 10 2" xfId="12034" xr:uid="{00000000-0005-0000-0000-0000A82E0000}"/>
    <cellStyle name="Style 599 2 11" xfId="10288" xr:uid="{00000000-0005-0000-0000-0000A92E0000}"/>
    <cellStyle name="Style 599 2 2" xfId="1702" xr:uid="{00000000-0005-0000-0000-0000AA2E0000}"/>
    <cellStyle name="Style 599 2 2 2" xfId="3524" xr:uid="{00000000-0005-0000-0000-0000AB2E0000}"/>
    <cellStyle name="Style 599 2 2 2 2" xfId="4541" xr:uid="{00000000-0005-0000-0000-0000AC2E0000}"/>
    <cellStyle name="Style 599 2 2 2 2 2" xfId="7668" xr:uid="{00000000-0005-0000-0000-0000AD2E0000}"/>
    <cellStyle name="Style 599 2 2 2 3" xfId="11422" xr:uid="{00000000-0005-0000-0000-0000AE2E0000}"/>
    <cellStyle name="Style 599 2 2 3" xfId="2983" xr:uid="{00000000-0005-0000-0000-0000AF2E0000}"/>
    <cellStyle name="Style 599 2 2 3 2" xfId="6089" xr:uid="{00000000-0005-0000-0000-0000B02E0000}"/>
    <cellStyle name="Style 599 2 2 3 2 2" xfId="12904" xr:uid="{00000000-0005-0000-0000-0000B12E0000}"/>
    <cellStyle name="Style 599 2 2 3 3" xfId="9584" xr:uid="{00000000-0005-0000-0000-0000B22E0000}"/>
    <cellStyle name="Style 599 2 2 4" xfId="4074" xr:uid="{00000000-0005-0000-0000-0000B32E0000}"/>
    <cellStyle name="Style 599 2 2 4 2" xfId="7710" xr:uid="{00000000-0005-0000-0000-0000B42E0000}"/>
    <cellStyle name="Style 599 2 2 5" xfId="7385" xr:uid="{00000000-0005-0000-0000-0000B52E0000}"/>
    <cellStyle name="Style 599 2 3" xfId="1590" xr:uid="{00000000-0005-0000-0000-0000B62E0000}"/>
    <cellStyle name="Style 599 2 3 2" xfId="3509" xr:uid="{00000000-0005-0000-0000-0000B72E0000}"/>
    <cellStyle name="Style 599 2 3 2 2" xfId="4526" xr:uid="{00000000-0005-0000-0000-0000B82E0000}"/>
    <cellStyle name="Style 599 2 3 2 2 2" xfId="9397" xr:uid="{00000000-0005-0000-0000-0000B92E0000}"/>
    <cellStyle name="Style 599 2 3 2 3" xfId="11175" xr:uid="{00000000-0005-0000-0000-0000BA2E0000}"/>
    <cellStyle name="Style 599 2 3 3" xfId="2872" xr:uid="{00000000-0005-0000-0000-0000BB2E0000}"/>
    <cellStyle name="Style 599 2 3 3 2" xfId="6002" xr:uid="{00000000-0005-0000-0000-0000BC2E0000}"/>
    <cellStyle name="Style 599 2 3 3 2 2" xfId="12848" xr:uid="{00000000-0005-0000-0000-0000BD2E0000}"/>
    <cellStyle name="Style 599 2 3 3 3" xfId="8558" xr:uid="{00000000-0005-0000-0000-0000BE2E0000}"/>
    <cellStyle name="Style 599 2 3 4" xfId="3983" xr:uid="{00000000-0005-0000-0000-0000BF2E0000}"/>
    <cellStyle name="Style 599 2 3 4 2" xfId="7747" xr:uid="{00000000-0005-0000-0000-0000C02E0000}"/>
    <cellStyle name="Style 599 2 3 5" xfId="12347" xr:uid="{00000000-0005-0000-0000-0000C12E0000}"/>
    <cellStyle name="Style 599 2 4" xfId="1688" xr:uid="{00000000-0005-0000-0000-0000C22E0000}"/>
    <cellStyle name="Style 599 2 4 2" xfId="3518" xr:uid="{00000000-0005-0000-0000-0000C32E0000}"/>
    <cellStyle name="Style 599 2 4 2 2" xfId="4535" xr:uid="{00000000-0005-0000-0000-0000C42E0000}"/>
    <cellStyle name="Style 599 2 4 2 2 2" xfId="9300" xr:uid="{00000000-0005-0000-0000-0000C52E0000}"/>
    <cellStyle name="Style 599 2 4 2 3" xfId="11572" xr:uid="{00000000-0005-0000-0000-0000C62E0000}"/>
    <cellStyle name="Style 599 2 4 3" xfId="2969" xr:uid="{00000000-0005-0000-0000-0000C72E0000}"/>
    <cellStyle name="Style 599 2 4 3 2" xfId="6075" xr:uid="{00000000-0005-0000-0000-0000C82E0000}"/>
    <cellStyle name="Style 599 2 4 3 2 2" xfId="12892" xr:uid="{00000000-0005-0000-0000-0000C92E0000}"/>
    <cellStyle name="Style 599 2 4 3 3" xfId="8851" xr:uid="{00000000-0005-0000-0000-0000CA2E0000}"/>
    <cellStyle name="Style 599 2 4 4" xfId="4061" xr:uid="{00000000-0005-0000-0000-0000CB2E0000}"/>
    <cellStyle name="Style 599 2 4 4 2" xfId="7156" xr:uid="{00000000-0005-0000-0000-0000CC2E0000}"/>
    <cellStyle name="Style 599 2 4 5" xfId="9739" xr:uid="{00000000-0005-0000-0000-0000CD2E0000}"/>
    <cellStyle name="Style 599 2 5" xfId="1407" xr:uid="{00000000-0005-0000-0000-0000CE2E0000}"/>
    <cellStyle name="Style 599 2 5 2" xfId="3448" xr:uid="{00000000-0005-0000-0000-0000CF2E0000}"/>
    <cellStyle name="Style 599 2 5 2 2" xfId="4469" xr:uid="{00000000-0005-0000-0000-0000D02E0000}"/>
    <cellStyle name="Style 599 2 5 2 2 2" xfId="11843" xr:uid="{00000000-0005-0000-0000-0000D12E0000}"/>
    <cellStyle name="Style 599 2 5 2 3" xfId="12193" xr:uid="{00000000-0005-0000-0000-0000D22E0000}"/>
    <cellStyle name="Style 599 2 5 3" xfId="2698" xr:uid="{00000000-0005-0000-0000-0000D32E0000}"/>
    <cellStyle name="Style 599 2 5 3 2" xfId="5839" xr:uid="{00000000-0005-0000-0000-0000D42E0000}"/>
    <cellStyle name="Style 599 2 5 3 2 2" xfId="12714" xr:uid="{00000000-0005-0000-0000-0000D52E0000}"/>
    <cellStyle name="Style 599 2 5 3 3" xfId="10562" xr:uid="{00000000-0005-0000-0000-0000D62E0000}"/>
    <cellStyle name="Style 599 2 5 4" xfId="3828" xr:uid="{00000000-0005-0000-0000-0000D72E0000}"/>
    <cellStyle name="Style 599 2 5 4 2" xfId="10634" xr:uid="{00000000-0005-0000-0000-0000D82E0000}"/>
    <cellStyle name="Style 599 2 5 5" xfId="9487" xr:uid="{00000000-0005-0000-0000-0000D92E0000}"/>
    <cellStyle name="Style 599 2 6" xfId="1571" xr:uid="{00000000-0005-0000-0000-0000DA2E0000}"/>
    <cellStyle name="Style 599 2 6 2" xfId="3500" xr:uid="{00000000-0005-0000-0000-0000DB2E0000}"/>
    <cellStyle name="Style 599 2 6 2 2" xfId="4517" xr:uid="{00000000-0005-0000-0000-0000DC2E0000}"/>
    <cellStyle name="Style 599 2 6 2 2 2" xfId="11727" xr:uid="{00000000-0005-0000-0000-0000DD2E0000}"/>
    <cellStyle name="Style 599 2 6 2 3" xfId="9975" xr:uid="{00000000-0005-0000-0000-0000DE2E0000}"/>
    <cellStyle name="Style 599 2 6 3" xfId="2854" xr:uid="{00000000-0005-0000-0000-0000DF2E0000}"/>
    <cellStyle name="Style 599 2 6 3 2" xfId="5985" xr:uid="{00000000-0005-0000-0000-0000E02E0000}"/>
    <cellStyle name="Style 599 2 6 3 2 2" xfId="12832" xr:uid="{00000000-0005-0000-0000-0000E12E0000}"/>
    <cellStyle name="Style 599 2 6 3 3" xfId="12210" xr:uid="{00000000-0005-0000-0000-0000E22E0000}"/>
    <cellStyle name="Style 599 2 6 4" xfId="3969" xr:uid="{00000000-0005-0000-0000-0000E32E0000}"/>
    <cellStyle name="Style 599 2 6 4 2" xfId="7759" xr:uid="{00000000-0005-0000-0000-0000E42E0000}"/>
    <cellStyle name="Style 599 2 6 5" xfId="8825" xr:uid="{00000000-0005-0000-0000-0000E52E0000}"/>
    <cellStyle name="Style 599 2 7" xfId="1732" xr:uid="{00000000-0005-0000-0000-0000E62E0000}"/>
    <cellStyle name="Style 599 2 7 2" xfId="3529" xr:uid="{00000000-0005-0000-0000-0000E72E0000}"/>
    <cellStyle name="Style 599 2 7 2 2" xfId="4546" xr:uid="{00000000-0005-0000-0000-0000E82E0000}"/>
    <cellStyle name="Style 599 2 7 2 2 2" xfId="10447" xr:uid="{00000000-0005-0000-0000-0000E92E0000}"/>
    <cellStyle name="Style 599 2 7 2 3" xfId="9568" xr:uid="{00000000-0005-0000-0000-0000EA2E0000}"/>
    <cellStyle name="Style 599 2 7 3" xfId="3013" xr:uid="{00000000-0005-0000-0000-0000EB2E0000}"/>
    <cellStyle name="Style 599 2 7 3 2" xfId="6118" xr:uid="{00000000-0005-0000-0000-0000EC2E0000}"/>
    <cellStyle name="Style 599 2 7 3 2 2" xfId="12927" xr:uid="{00000000-0005-0000-0000-0000ED2E0000}"/>
    <cellStyle name="Style 599 2 7 3 3" xfId="12341" xr:uid="{00000000-0005-0000-0000-0000EE2E0000}"/>
    <cellStyle name="Style 599 2 7 4" xfId="4092" xr:uid="{00000000-0005-0000-0000-0000EF2E0000}"/>
    <cellStyle name="Style 599 2 7 4 2" xfId="11145" xr:uid="{00000000-0005-0000-0000-0000F02E0000}"/>
    <cellStyle name="Style 599 2 7 5" xfId="7366" xr:uid="{00000000-0005-0000-0000-0000F12E0000}"/>
    <cellStyle name="Style 599 2 8" xfId="3338" xr:uid="{00000000-0005-0000-0000-0000F22E0000}"/>
    <cellStyle name="Style 599 2 8 2" xfId="4366" xr:uid="{00000000-0005-0000-0000-0000F32E0000}"/>
    <cellStyle name="Style 599 2 8 2 2" xfId="9544" xr:uid="{00000000-0005-0000-0000-0000F42E0000}"/>
    <cellStyle name="Style 599 2 8 3" xfId="10723" xr:uid="{00000000-0005-0000-0000-0000F52E0000}"/>
    <cellStyle name="Style 599 2 9" xfId="2448" xr:uid="{00000000-0005-0000-0000-0000F62E0000}"/>
    <cellStyle name="Style 599 2 9 2" xfId="5608" xr:uid="{00000000-0005-0000-0000-0000F72E0000}"/>
    <cellStyle name="Style 599 2 9 2 2" xfId="7024" xr:uid="{00000000-0005-0000-0000-0000F82E0000}"/>
    <cellStyle name="Style 599 2 9 3" xfId="10020" xr:uid="{00000000-0005-0000-0000-0000F92E0000}"/>
    <cellStyle name="Style 599 3" xfId="1268" xr:uid="{00000000-0005-0000-0000-0000FA2E0000}"/>
    <cellStyle name="Style 599 3 2" xfId="3420" xr:uid="{00000000-0005-0000-0000-0000FB2E0000}"/>
    <cellStyle name="Style 599 3 2 2" xfId="4443" xr:uid="{00000000-0005-0000-0000-0000FC2E0000}"/>
    <cellStyle name="Style 599 3 2 2 2" xfId="9384" xr:uid="{00000000-0005-0000-0000-0000FD2E0000}"/>
    <cellStyle name="Style 599 3 2 3" xfId="12029" xr:uid="{00000000-0005-0000-0000-0000FE2E0000}"/>
    <cellStyle name="Style 599 3 3" xfId="2560" xr:uid="{00000000-0005-0000-0000-0000FF2E0000}"/>
    <cellStyle name="Style 599 3 3 2" xfId="5703" xr:uid="{00000000-0005-0000-0000-0000002F0000}"/>
    <cellStyle name="Style 599 3 3 2 2" xfId="12605" xr:uid="{00000000-0005-0000-0000-0000012F0000}"/>
    <cellStyle name="Style 599 3 3 3" xfId="7274" xr:uid="{00000000-0005-0000-0000-0000022F0000}"/>
    <cellStyle name="Style 599 3 4" xfId="3710" xr:uid="{00000000-0005-0000-0000-0000032F0000}"/>
    <cellStyle name="Style 599 3 4 2" xfId="11574" xr:uid="{00000000-0005-0000-0000-0000042F0000}"/>
    <cellStyle name="Style 599 3 5" xfId="9140" xr:uid="{00000000-0005-0000-0000-0000052F0000}"/>
    <cellStyle name="Style 599 4" xfId="1322" xr:uid="{00000000-0005-0000-0000-0000062F0000}"/>
    <cellStyle name="Style 599 4 2" xfId="3431" xr:uid="{00000000-0005-0000-0000-0000072F0000}"/>
    <cellStyle name="Style 599 4 2 2" xfId="4453" xr:uid="{00000000-0005-0000-0000-0000082F0000}"/>
    <cellStyle name="Style 599 4 2 2 2" xfId="9260" xr:uid="{00000000-0005-0000-0000-0000092F0000}"/>
    <cellStyle name="Style 599 4 2 3" xfId="12333" xr:uid="{00000000-0005-0000-0000-00000A2F0000}"/>
    <cellStyle name="Style 599 4 3" xfId="2613" xr:uid="{00000000-0005-0000-0000-00000B2F0000}"/>
    <cellStyle name="Style 599 4 3 2" xfId="5756" xr:uid="{00000000-0005-0000-0000-00000C2F0000}"/>
    <cellStyle name="Style 599 4 3 2 2" xfId="12646" xr:uid="{00000000-0005-0000-0000-00000D2F0000}"/>
    <cellStyle name="Style 599 4 3 3" xfId="7255" xr:uid="{00000000-0005-0000-0000-00000E2F0000}"/>
    <cellStyle name="Style 599 4 4" xfId="3757" xr:uid="{00000000-0005-0000-0000-00000F2F0000}"/>
    <cellStyle name="Style 599 4 4 2" xfId="11626" xr:uid="{00000000-0005-0000-0000-0000102F0000}"/>
    <cellStyle name="Style 599 4 5" xfId="9040" xr:uid="{00000000-0005-0000-0000-0000112F0000}"/>
    <cellStyle name="Style 599 5" xfId="1456" xr:uid="{00000000-0005-0000-0000-0000122F0000}"/>
    <cellStyle name="Style 599 5 2" xfId="3454" xr:uid="{00000000-0005-0000-0000-0000132F0000}"/>
    <cellStyle name="Style 599 5 2 2" xfId="4475" xr:uid="{00000000-0005-0000-0000-0000142F0000}"/>
    <cellStyle name="Style 599 5 2 2 2" xfId="11751" xr:uid="{00000000-0005-0000-0000-0000152F0000}"/>
    <cellStyle name="Style 599 5 2 3" xfId="11570" xr:uid="{00000000-0005-0000-0000-0000162F0000}"/>
    <cellStyle name="Style 599 5 3" xfId="2747" xr:uid="{00000000-0005-0000-0000-0000172F0000}"/>
    <cellStyle name="Style 599 5 3 2" xfId="5888" xr:uid="{00000000-0005-0000-0000-0000182F0000}"/>
    <cellStyle name="Style 599 5 3 2 2" xfId="12756" xr:uid="{00000000-0005-0000-0000-0000192F0000}"/>
    <cellStyle name="Style 599 5 3 3" xfId="9052" xr:uid="{00000000-0005-0000-0000-00001A2F0000}"/>
    <cellStyle name="Style 599 5 4" xfId="3870" xr:uid="{00000000-0005-0000-0000-00001B2F0000}"/>
    <cellStyle name="Style 599 5 4 2" xfId="11412" xr:uid="{00000000-0005-0000-0000-00001C2F0000}"/>
    <cellStyle name="Style 599 5 5" xfId="10830" xr:uid="{00000000-0005-0000-0000-00001D2F0000}"/>
    <cellStyle name="Style 599 6" xfId="1415" xr:uid="{00000000-0005-0000-0000-00001E2F0000}"/>
    <cellStyle name="Style 599 6 2" xfId="3450" xr:uid="{00000000-0005-0000-0000-00001F2F0000}"/>
    <cellStyle name="Style 599 6 2 2" xfId="4471" xr:uid="{00000000-0005-0000-0000-0000202F0000}"/>
    <cellStyle name="Style 599 6 2 2 2" xfId="11819" xr:uid="{00000000-0005-0000-0000-0000212F0000}"/>
    <cellStyle name="Style 599 6 2 3" xfId="9423" xr:uid="{00000000-0005-0000-0000-0000222F0000}"/>
    <cellStyle name="Style 599 6 3" xfId="2706" xr:uid="{00000000-0005-0000-0000-0000232F0000}"/>
    <cellStyle name="Style 599 6 3 2" xfId="5847" xr:uid="{00000000-0005-0000-0000-0000242F0000}"/>
    <cellStyle name="Style 599 6 3 2 2" xfId="12721" xr:uid="{00000000-0005-0000-0000-0000252F0000}"/>
    <cellStyle name="Style 599 6 3 3" xfId="11201" xr:uid="{00000000-0005-0000-0000-0000262F0000}"/>
    <cellStyle name="Style 599 6 4" xfId="3835" xr:uid="{00000000-0005-0000-0000-0000272F0000}"/>
    <cellStyle name="Style 599 6 4 2" xfId="10586" xr:uid="{00000000-0005-0000-0000-0000282F0000}"/>
    <cellStyle name="Style 599 6 5" xfId="12261" xr:uid="{00000000-0005-0000-0000-0000292F0000}"/>
    <cellStyle name="Style 599 7" xfId="1395" xr:uid="{00000000-0005-0000-0000-00002A2F0000}"/>
    <cellStyle name="Style 599 7 2" xfId="3443" xr:uid="{00000000-0005-0000-0000-00002B2F0000}"/>
    <cellStyle name="Style 599 7 2 2" xfId="4465" xr:uid="{00000000-0005-0000-0000-00002C2F0000}"/>
    <cellStyle name="Style 599 7 2 2 2" xfId="11871" xr:uid="{00000000-0005-0000-0000-00002D2F0000}"/>
    <cellStyle name="Style 599 7 2 3" xfId="11401" xr:uid="{00000000-0005-0000-0000-00002E2F0000}"/>
    <cellStyle name="Style 599 7 3" xfId="2686" xr:uid="{00000000-0005-0000-0000-00002F2F0000}"/>
    <cellStyle name="Style 599 7 3 2" xfId="5827" xr:uid="{00000000-0005-0000-0000-0000302F0000}"/>
    <cellStyle name="Style 599 7 3 2 2" xfId="12703" xr:uid="{00000000-0005-0000-0000-0000312F0000}"/>
    <cellStyle name="Style 599 7 3 3" xfId="11203" xr:uid="{00000000-0005-0000-0000-0000322F0000}"/>
    <cellStyle name="Style 599 7 4" xfId="3817" xr:uid="{00000000-0005-0000-0000-0000332F0000}"/>
    <cellStyle name="Style 599 7 4 2" xfId="9563" xr:uid="{00000000-0005-0000-0000-0000342F0000}"/>
    <cellStyle name="Style 599 7 5" xfId="10286" xr:uid="{00000000-0005-0000-0000-0000352F0000}"/>
    <cellStyle name="Style 599 8" xfId="1516" xr:uid="{00000000-0005-0000-0000-0000362F0000}"/>
    <cellStyle name="Style 599 8 2" xfId="3480" xr:uid="{00000000-0005-0000-0000-0000372F0000}"/>
    <cellStyle name="Style 599 8 2 2" xfId="4497" xr:uid="{00000000-0005-0000-0000-0000382F0000}"/>
    <cellStyle name="Style 599 8 2 2 2" xfId="8306" xr:uid="{00000000-0005-0000-0000-0000392F0000}"/>
    <cellStyle name="Style 599 8 2 3" xfId="12192" xr:uid="{00000000-0005-0000-0000-00003A2F0000}"/>
    <cellStyle name="Style 599 8 3" xfId="2807" xr:uid="{00000000-0005-0000-0000-00003B2F0000}"/>
    <cellStyle name="Style 599 8 3 2" xfId="5938" xr:uid="{00000000-0005-0000-0000-00003C2F0000}"/>
    <cellStyle name="Style 599 8 3 2 2" xfId="12804" xr:uid="{00000000-0005-0000-0000-00003D2F0000}"/>
    <cellStyle name="Style 599 8 3 3" xfId="7235" xr:uid="{00000000-0005-0000-0000-00003E2F0000}"/>
    <cellStyle name="Style 599 8 4" xfId="3914" xr:uid="{00000000-0005-0000-0000-00003F2F0000}"/>
    <cellStyle name="Style 599 8 4 2" xfId="7174" xr:uid="{00000000-0005-0000-0000-0000402F0000}"/>
    <cellStyle name="Style 599 8 5" xfId="10054" xr:uid="{00000000-0005-0000-0000-0000412F0000}"/>
    <cellStyle name="Style 599 9" xfId="2058" xr:uid="{00000000-0005-0000-0000-0000422F0000}"/>
    <cellStyle name="Style 599 9 2" xfId="5366" xr:uid="{00000000-0005-0000-0000-0000432F0000}"/>
    <cellStyle name="Style 599 9 2 2" xfId="7039" xr:uid="{00000000-0005-0000-0000-0000442F0000}"/>
    <cellStyle name="Style 599 9 3" xfId="7333" xr:uid="{00000000-0005-0000-0000-0000452F0000}"/>
    <cellStyle name="Style 600" xfId="499" xr:uid="{00000000-0005-0000-0000-0000462F0000}"/>
    <cellStyle name="Style 600 2" xfId="3197" xr:uid="{00000000-0005-0000-0000-0000472F0000}"/>
    <cellStyle name="Style 600 2 2" xfId="4234" xr:uid="{00000000-0005-0000-0000-0000482F0000}"/>
    <cellStyle name="Style 600 2 2 2" xfId="6640" xr:uid="{00000000-0005-0000-0000-0000492F0000}"/>
    <cellStyle name="Style 600 2 2 2 2" xfId="14386" xr:uid="{00000000-0005-0000-0000-00004A2F0000}"/>
    <cellStyle name="Style 600 2 2 3" xfId="12989" xr:uid="{00000000-0005-0000-0000-00004B2F0000}"/>
    <cellStyle name="Style 600 2 3" xfId="4129" xr:uid="{00000000-0005-0000-0000-00004C2F0000}"/>
    <cellStyle name="Style 600 2 3 2" xfId="10072" xr:uid="{00000000-0005-0000-0000-00004D2F0000}"/>
    <cellStyle name="Style 600 2 4" xfId="7528" xr:uid="{00000000-0005-0000-0000-00004E2F0000}"/>
    <cellStyle name="Style 600 3" xfId="2059" xr:uid="{00000000-0005-0000-0000-00004F2F0000}"/>
    <cellStyle name="Style 600 3 2" xfId="5367" xr:uid="{00000000-0005-0000-0000-0000502F0000}"/>
    <cellStyle name="Style 600 3 2 2" xfId="11294" xr:uid="{00000000-0005-0000-0000-0000512F0000}"/>
    <cellStyle name="Style 600 3 3" xfId="7566" xr:uid="{00000000-0005-0000-0000-0000522F0000}"/>
    <cellStyle name="Style 600 4" xfId="2153" xr:uid="{00000000-0005-0000-0000-0000532F0000}"/>
    <cellStyle name="Style 600 4 2" xfId="5436" xr:uid="{00000000-0005-0000-0000-0000542F0000}"/>
    <cellStyle name="Style 600 4 2 2" xfId="11769" xr:uid="{00000000-0005-0000-0000-0000552F0000}"/>
    <cellStyle name="Style 600 4 3" xfId="7306" xr:uid="{00000000-0005-0000-0000-0000562F0000}"/>
    <cellStyle name="Style 600 5" xfId="4623" xr:uid="{00000000-0005-0000-0000-0000572F0000}"/>
    <cellStyle name="Style 600 5 2" xfId="12916" xr:uid="{00000000-0005-0000-0000-0000582F0000}"/>
    <cellStyle name="Style 600 6" xfId="10388" xr:uid="{00000000-0005-0000-0000-0000592F0000}"/>
    <cellStyle name="Style 601" xfId="500" xr:uid="{00000000-0005-0000-0000-00005A2F0000}"/>
    <cellStyle name="Style 602" xfId="501" xr:uid="{00000000-0005-0000-0000-00005B2F0000}"/>
    <cellStyle name="Style 617" xfId="502" xr:uid="{00000000-0005-0000-0000-00005C2F0000}"/>
    <cellStyle name="Style 618" xfId="503" xr:uid="{00000000-0005-0000-0000-00005D2F0000}"/>
    <cellStyle name="Style 619" xfId="504" xr:uid="{00000000-0005-0000-0000-00005E2F0000}"/>
    <cellStyle name="Style 620" xfId="505" xr:uid="{00000000-0005-0000-0000-00005F2F0000}"/>
    <cellStyle name="Style 621" xfId="506" xr:uid="{00000000-0005-0000-0000-0000602F0000}"/>
    <cellStyle name="Style 622" xfId="507" xr:uid="{00000000-0005-0000-0000-0000612F0000}"/>
    <cellStyle name="Style 623" xfId="508" xr:uid="{00000000-0005-0000-0000-0000622F0000}"/>
    <cellStyle name="Style 624" xfId="509" xr:uid="{00000000-0005-0000-0000-0000632F0000}"/>
    <cellStyle name="Style 625" xfId="510" xr:uid="{00000000-0005-0000-0000-0000642F0000}"/>
    <cellStyle name="Style 626" xfId="511" xr:uid="{00000000-0005-0000-0000-0000652F0000}"/>
    <cellStyle name="Style 627" xfId="512" xr:uid="{00000000-0005-0000-0000-0000662F0000}"/>
    <cellStyle name="Style 627 2" xfId="3198" xr:uid="{00000000-0005-0000-0000-0000672F0000}"/>
    <cellStyle name="Style 627 2 2" xfId="4235" xr:uid="{00000000-0005-0000-0000-0000682F0000}"/>
    <cellStyle name="Style 627 2 2 2" xfId="6641" xr:uid="{00000000-0005-0000-0000-0000692F0000}"/>
    <cellStyle name="Style 627 2 2 2 2" xfId="14387" xr:uid="{00000000-0005-0000-0000-00006A2F0000}"/>
    <cellStyle name="Style 627 2 2 3" xfId="10743" xr:uid="{00000000-0005-0000-0000-00006B2F0000}"/>
    <cellStyle name="Style 627 2 3" xfId="4304" xr:uid="{00000000-0005-0000-0000-00006C2F0000}"/>
    <cellStyle name="Style 627 2 3 2" xfId="12913" xr:uid="{00000000-0005-0000-0000-00006D2F0000}"/>
    <cellStyle name="Style 627 2 4" xfId="9460" xr:uid="{00000000-0005-0000-0000-00006E2F0000}"/>
    <cellStyle name="Style 627 3" xfId="2063" xr:uid="{00000000-0005-0000-0000-00006F2F0000}"/>
    <cellStyle name="Style 627 3 2" xfId="5369" xr:uid="{00000000-0005-0000-0000-0000702F0000}"/>
    <cellStyle name="Style 627 3 2 2" xfId="7804" xr:uid="{00000000-0005-0000-0000-0000712F0000}"/>
    <cellStyle name="Style 627 3 3" xfId="7493" xr:uid="{00000000-0005-0000-0000-0000722F0000}"/>
    <cellStyle name="Style 627 4" xfId="2147" xr:uid="{00000000-0005-0000-0000-0000732F0000}"/>
    <cellStyle name="Style 627 4 2" xfId="5435" xr:uid="{00000000-0005-0000-0000-0000742F0000}"/>
    <cellStyle name="Style 627 4 2 2" xfId="8659" xr:uid="{00000000-0005-0000-0000-0000752F0000}"/>
    <cellStyle name="Style 627 4 3" xfId="7489" xr:uid="{00000000-0005-0000-0000-0000762F0000}"/>
    <cellStyle name="Style 627 5" xfId="4704" xr:uid="{00000000-0005-0000-0000-0000772F0000}"/>
    <cellStyle name="Style 627 5 2" xfId="12897" xr:uid="{00000000-0005-0000-0000-0000782F0000}"/>
    <cellStyle name="Style 627 6" xfId="12880" xr:uid="{00000000-0005-0000-0000-0000792F0000}"/>
    <cellStyle name="Style 628" xfId="513" xr:uid="{00000000-0005-0000-0000-00007A2F0000}"/>
    <cellStyle name="Style 629" xfId="514" xr:uid="{00000000-0005-0000-0000-00007B2F0000}"/>
    <cellStyle name="Style 630" xfId="515" xr:uid="{00000000-0005-0000-0000-00007C2F0000}"/>
    <cellStyle name="Style 631" xfId="516" xr:uid="{00000000-0005-0000-0000-00007D2F0000}"/>
    <cellStyle name="Style 632" xfId="517" xr:uid="{00000000-0005-0000-0000-00007E2F0000}"/>
    <cellStyle name="Style 633" xfId="518" xr:uid="{00000000-0005-0000-0000-00007F2F0000}"/>
    <cellStyle name="Style 634" xfId="519" xr:uid="{00000000-0005-0000-0000-0000802F0000}"/>
    <cellStyle name="Style 635" xfId="520" xr:uid="{00000000-0005-0000-0000-0000812F0000}"/>
    <cellStyle name="Style 656" xfId="521" xr:uid="{00000000-0005-0000-0000-0000822F0000}"/>
    <cellStyle name="Style 657" xfId="522" xr:uid="{00000000-0005-0000-0000-0000832F0000}"/>
    <cellStyle name="Style 658" xfId="523" xr:uid="{00000000-0005-0000-0000-0000842F0000}"/>
    <cellStyle name="Style 659" xfId="524" xr:uid="{00000000-0005-0000-0000-0000852F0000}"/>
    <cellStyle name="Style 660" xfId="525" xr:uid="{00000000-0005-0000-0000-0000862F0000}"/>
    <cellStyle name="Style 661" xfId="526" xr:uid="{00000000-0005-0000-0000-0000872F0000}"/>
    <cellStyle name="Style 662" xfId="527" xr:uid="{00000000-0005-0000-0000-0000882F0000}"/>
    <cellStyle name="Style 662 2" xfId="3199" xr:uid="{00000000-0005-0000-0000-0000892F0000}"/>
    <cellStyle name="Style 662 2 2" xfId="4236" xr:uid="{00000000-0005-0000-0000-00008A2F0000}"/>
    <cellStyle name="Style 662 2 2 2" xfId="6642" xr:uid="{00000000-0005-0000-0000-00008B2F0000}"/>
    <cellStyle name="Style 662 2 2 2 2" xfId="14388" xr:uid="{00000000-0005-0000-0000-00008C2F0000}"/>
    <cellStyle name="Style 662 2 2 3" xfId="10511" xr:uid="{00000000-0005-0000-0000-00008D2F0000}"/>
    <cellStyle name="Style 662 2 3" xfId="2196" xr:uid="{00000000-0005-0000-0000-00008E2F0000}"/>
    <cellStyle name="Style 662 2 3 2" xfId="7344" xr:uid="{00000000-0005-0000-0000-00008F2F0000}"/>
    <cellStyle name="Style 662 2 4" xfId="10449" xr:uid="{00000000-0005-0000-0000-0000902F0000}"/>
    <cellStyle name="Style 662 3" xfId="2066" xr:uid="{00000000-0005-0000-0000-0000912F0000}"/>
    <cellStyle name="Style 662 3 2" xfId="5370" xr:uid="{00000000-0005-0000-0000-0000922F0000}"/>
    <cellStyle name="Style 662 3 2 2" xfId="7805" xr:uid="{00000000-0005-0000-0000-0000932F0000}"/>
    <cellStyle name="Style 662 3 3" xfId="10583" xr:uid="{00000000-0005-0000-0000-0000942F0000}"/>
    <cellStyle name="Style 662 4" xfId="2318" xr:uid="{00000000-0005-0000-0000-0000952F0000}"/>
    <cellStyle name="Style 662 4 2" xfId="5504" xr:uid="{00000000-0005-0000-0000-0000962F0000}"/>
    <cellStyle name="Style 662 4 2 2" xfId="7462" xr:uid="{00000000-0005-0000-0000-0000972F0000}"/>
    <cellStyle name="Style 662 4 3" xfId="13255" xr:uid="{00000000-0005-0000-0000-0000982F0000}"/>
    <cellStyle name="Style 662 5" xfId="3539" xr:uid="{00000000-0005-0000-0000-0000992F0000}"/>
    <cellStyle name="Style 662 5 2" xfId="9755" xr:uid="{00000000-0005-0000-0000-00009A2F0000}"/>
    <cellStyle name="Style 662 6" xfId="11680" xr:uid="{00000000-0005-0000-0000-00009B2F0000}"/>
    <cellStyle name="Style 663" xfId="528" xr:uid="{00000000-0005-0000-0000-00009C2F0000}"/>
    <cellStyle name="Style 664" xfId="529" xr:uid="{00000000-0005-0000-0000-00009D2F0000}"/>
    <cellStyle name="Style 664 2" xfId="3200" xr:uid="{00000000-0005-0000-0000-00009E2F0000}"/>
    <cellStyle name="Style 664 2 2" xfId="4237" xr:uid="{00000000-0005-0000-0000-00009F2F0000}"/>
    <cellStyle name="Style 664 2 2 2" xfId="6643" xr:uid="{00000000-0005-0000-0000-0000A02F0000}"/>
    <cellStyle name="Style 664 2 2 2 2" xfId="14389" xr:uid="{00000000-0005-0000-0000-0000A12F0000}"/>
    <cellStyle name="Style 664 2 2 3" xfId="11881" xr:uid="{00000000-0005-0000-0000-0000A22F0000}"/>
    <cellStyle name="Style 664 2 3" xfId="3674" xr:uid="{00000000-0005-0000-0000-0000A32F0000}"/>
    <cellStyle name="Style 664 2 3 2" xfId="9922" xr:uid="{00000000-0005-0000-0000-0000A42F0000}"/>
    <cellStyle name="Style 664 2 4" xfId="13351" xr:uid="{00000000-0005-0000-0000-0000A52F0000}"/>
    <cellStyle name="Style 664 3" xfId="2067" xr:uid="{00000000-0005-0000-0000-0000A62F0000}"/>
    <cellStyle name="Style 664 3 2" xfId="5371" xr:uid="{00000000-0005-0000-0000-0000A72F0000}"/>
    <cellStyle name="Style 664 3 2 2" xfId="7806" xr:uid="{00000000-0005-0000-0000-0000A82F0000}"/>
    <cellStyle name="Style 664 3 3" xfId="9138" xr:uid="{00000000-0005-0000-0000-0000A92F0000}"/>
    <cellStyle name="Style 664 4" xfId="2317" xr:uid="{00000000-0005-0000-0000-0000AA2F0000}"/>
    <cellStyle name="Style 664 4 2" xfId="5503" xr:uid="{00000000-0005-0000-0000-0000AB2F0000}"/>
    <cellStyle name="Style 664 4 2 2" xfId="9112" xr:uid="{00000000-0005-0000-0000-0000AC2F0000}"/>
    <cellStyle name="Style 664 4 3" xfId="11857" xr:uid="{00000000-0005-0000-0000-0000AD2F0000}"/>
    <cellStyle name="Style 664 5" xfId="3540" xr:uid="{00000000-0005-0000-0000-0000AE2F0000}"/>
    <cellStyle name="Style 664 5 2" xfId="12095" xr:uid="{00000000-0005-0000-0000-0000AF2F0000}"/>
    <cellStyle name="Style 664 6" xfId="7791" xr:uid="{00000000-0005-0000-0000-0000B02F0000}"/>
    <cellStyle name="Style 665" xfId="530" xr:uid="{00000000-0005-0000-0000-0000B12F0000}"/>
    <cellStyle name="Style 665 2" xfId="3201" xr:uid="{00000000-0005-0000-0000-0000B22F0000}"/>
    <cellStyle name="Style 665 2 2" xfId="4238" xr:uid="{00000000-0005-0000-0000-0000B32F0000}"/>
    <cellStyle name="Style 665 2 2 2" xfId="6644" xr:uid="{00000000-0005-0000-0000-0000B42F0000}"/>
    <cellStyle name="Style 665 2 2 2 2" xfId="14390" xr:uid="{00000000-0005-0000-0000-0000B52F0000}"/>
    <cellStyle name="Style 665 2 2 3" xfId="12974" xr:uid="{00000000-0005-0000-0000-0000B62F0000}"/>
    <cellStyle name="Style 665 2 3" xfId="4002" xr:uid="{00000000-0005-0000-0000-0000B72F0000}"/>
    <cellStyle name="Style 665 2 3 2" xfId="10777" xr:uid="{00000000-0005-0000-0000-0000B82F0000}"/>
    <cellStyle name="Style 665 2 4" xfId="7675" xr:uid="{00000000-0005-0000-0000-0000B92F0000}"/>
    <cellStyle name="Style 665 3" xfId="2068" xr:uid="{00000000-0005-0000-0000-0000BA2F0000}"/>
    <cellStyle name="Style 665 3 2" xfId="5372" xr:uid="{00000000-0005-0000-0000-0000BB2F0000}"/>
    <cellStyle name="Style 665 3 2 2" xfId="7807" xr:uid="{00000000-0005-0000-0000-0000BC2F0000}"/>
    <cellStyle name="Style 665 3 3" xfId="9002" xr:uid="{00000000-0005-0000-0000-0000BD2F0000}"/>
    <cellStyle name="Style 665 4" xfId="2316" xr:uid="{00000000-0005-0000-0000-0000BE2F0000}"/>
    <cellStyle name="Style 665 4 2" xfId="5502" xr:uid="{00000000-0005-0000-0000-0000BF2F0000}"/>
    <cellStyle name="Style 665 4 2 2" xfId="7461" xr:uid="{00000000-0005-0000-0000-0000C02F0000}"/>
    <cellStyle name="Style 665 4 3" xfId="7348" xr:uid="{00000000-0005-0000-0000-0000C12F0000}"/>
    <cellStyle name="Style 665 5" xfId="3541" xr:uid="{00000000-0005-0000-0000-0000C22F0000}"/>
    <cellStyle name="Style 665 5 2" xfId="13339" xr:uid="{00000000-0005-0000-0000-0000C32F0000}"/>
    <cellStyle name="Style 665 6" xfId="12811" xr:uid="{00000000-0005-0000-0000-0000C42F0000}"/>
    <cellStyle name="Style 666" xfId="531" xr:uid="{00000000-0005-0000-0000-0000C52F0000}"/>
    <cellStyle name="Style 667" xfId="532" xr:uid="{00000000-0005-0000-0000-0000C62F0000}"/>
    <cellStyle name="Style 669" xfId="533" xr:uid="{00000000-0005-0000-0000-0000C72F0000}"/>
    <cellStyle name="Style 669 2" xfId="1156" xr:uid="{00000000-0005-0000-0000-0000C82F0000}"/>
    <cellStyle name="Style 669 2 2" xfId="1241" xr:uid="{00000000-0005-0000-0000-0000C92F0000}"/>
    <cellStyle name="Style 669 2 2 2" xfId="2534" xr:uid="{00000000-0005-0000-0000-0000CA2F0000}"/>
    <cellStyle name="Style 669 2 2 2 2" xfId="5677" xr:uid="{00000000-0005-0000-0000-0000CB2F0000}"/>
    <cellStyle name="Style 669 2 2 2 2 2" xfId="11133" xr:uid="{00000000-0005-0000-0000-0000CC2F0000}"/>
    <cellStyle name="Style 669 2 2 2 3" xfId="11592" xr:uid="{00000000-0005-0000-0000-0000CD2F0000}"/>
    <cellStyle name="Style 669 2 2 3" xfId="3686" xr:uid="{00000000-0005-0000-0000-0000CE2F0000}"/>
    <cellStyle name="Style 669 2 2 3 2" xfId="6328" xr:uid="{00000000-0005-0000-0000-0000CF2F0000}"/>
    <cellStyle name="Style 669 2 2 3 2 2" xfId="14097" xr:uid="{00000000-0005-0000-0000-0000D02F0000}"/>
    <cellStyle name="Style 669 2 2 3 3" xfId="11268" xr:uid="{00000000-0005-0000-0000-0000D12F0000}"/>
    <cellStyle name="Style 669 2 2 4" xfId="3821" xr:uid="{00000000-0005-0000-0000-0000D22F0000}"/>
    <cellStyle name="Style 669 2 2 4 2" xfId="10098" xr:uid="{00000000-0005-0000-0000-0000D32F0000}"/>
    <cellStyle name="Style 669 2 2 5" xfId="7322" xr:uid="{00000000-0005-0000-0000-0000D42F0000}"/>
    <cellStyle name="Style 669 2 3" xfId="3339" xr:uid="{00000000-0005-0000-0000-0000D52F0000}"/>
    <cellStyle name="Style 669 2 3 2" xfId="4367" xr:uid="{00000000-0005-0000-0000-0000D62F0000}"/>
    <cellStyle name="Style 669 2 3 2 2" xfId="6756" xr:uid="{00000000-0005-0000-0000-0000D72F0000}"/>
    <cellStyle name="Style 669 2 3 2 2 2" xfId="14485" xr:uid="{00000000-0005-0000-0000-0000D82F0000}"/>
    <cellStyle name="Style 669 2 3 2 3" xfId="11535" xr:uid="{00000000-0005-0000-0000-0000D92F0000}"/>
    <cellStyle name="Style 669 2 3 3" xfId="3560" xr:uid="{00000000-0005-0000-0000-0000DA2F0000}"/>
    <cellStyle name="Style 669 2 3 3 2" xfId="9491" xr:uid="{00000000-0005-0000-0000-0000DB2F0000}"/>
    <cellStyle name="Style 669 2 3 4" xfId="11629" xr:uid="{00000000-0005-0000-0000-0000DC2F0000}"/>
    <cellStyle name="Style 669 2 4" xfId="2449" xr:uid="{00000000-0005-0000-0000-0000DD2F0000}"/>
    <cellStyle name="Style 669 2 4 2" xfId="5609" xr:uid="{00000000-0005-0000-0000-0000DE2F0000}"/>
    <cellStyle name="Style 669 2 4 2 2" xfId="9200" xr:uid="{00000000-0005-0000-0000-0000DF2F0000}"/>
    <cellStyle name="Style 669 2 4 3" xfId="11336" xr:uid="{00000000-0005-0000-0000-0000E02F0000}"/>
    <cellStyle name="Style 669 2 5" xfId="3613" xr:uid="{00000000-0005-0000-0000-0000E12F0000}"/>
    <cellStyle name="Style 669 2 5 2" xfId="6273" xr:uid="{00000000-0005-0000-0000-0000E22F0000}"/>
    <cellStyle name="Style 669 2 5 2 2" xfId="14042" xr:uid="{00000000-0005-0000-0000-0000E32F0000}"/>
    <cellStyle name="Style 669 2 5 3" xfId="9806" xr:uid="{00000000-0005-0000-0000-0000E42F0000}"/>
    <cellStyle name="Style 669 2 6" xfId="3822" xr:uid="{00000000-0005-0000-0000-0000E52F0000}"/>
    <cellStyle name="Style 669 2 6 2" xfId="8778" xr:uid="{00000000-0005-0000-0000-0000E62F0000}"/>
    <cellStyle name="Style 669 2 7" xfId="12872" xr:uid="{00000000-0005-0000-0000-0000E72F0000}"/>
    <cellStyle name="Style 669 3" xfId="1567" xr:uid="{00000000-0005-0000-0000-0000E82F0000}"/>
    <cellStyle name="Style 669 3 2" xfId="2850" xr:uid="{00000000-0005-0000-0000-0000E92F0000}"/>
    <cellStyle name="Style 669 3 2 2" xfId="5981" xr:uid="{00000000-0005-0000-0000-0000EA2F0000}"/>
    <cellStyle name="Style 669 3 2 2 2" xfId="13794" xr:uid="{00000000-0005-0000-0000-0000EB2F0000}"/>
    <cellStyle name="Style 669 3 2 3" xfId="12196" xr:uid="{00000000-0005-0000-0000-0000EC2F0000}"/>
    <cellStyle name="Style 669 3 3" xfId="3965" xr:uid="{00000000-0005-0000-0000-0000ED2F0000}"/>
    <cellStyle name="Style 669 3 3 2" xfId="6478" xr:uid="{00000000-0005-0000-0000-0000EE2F0000}"/>
    <cellStyle name="Style 669 3 3 2 2" xfId="14230" xr:uid="{00000000-0005-0000-0000-0000EF2F0000}"/>
    <cellStyle name="Style 669 3 3 3" xfId="11839" xr:uid="{00000000-0005-0000-0000-0000F02F0000}"/>
    <cellStyle name="Style 669 3 4" xfId="4835" xr:uid="{00000000-0005-0000-0000-0000F12F0000}"/>
    <cellStyle name="Style 669 3 4 2" xfId="11711" xr:uid="{00000000-0005-0000-0000-0000F22F0000}"/>
    <cellStyle name="Style 669 3 5" xfId="13297" xr:uid="{00000000-0005-0000-0000-0000F32F0000}"/>
    <cellStyle name="Style 669 4" xfId="3202" xr:uid="{00000000-0005-0000-0000-0000F42F0000}"/>
    <cellStyle name="Style 669 4 2" xfId="4239" xr:uid="{00000000-0005-0000-0000-0000F52F0000}"/>
    <cellStyle name="Style 669 4 2 2" xfId="6645" xr:uid="{00000000-0005-0000-0000-0000F62F0000}"/>
    <cellStyle name="Style 669 4 2 2 2" xfId="14391" xr:uid="{00000000-0005-0000-0000-0000F72F0000}"/>
    <cellStyle name="Style 669 4 2 3" xfId="8033" xr:uid="{00000000-0005-0000-0000-0000F82F0000}"/>
    <cellStyle name="Style 669 4 3" xfId="4048" xr:uid="{00000000-0005-0000-0000-0000F92F0000}"/>
    <cellStyle name="Style 669 4 3 2" xfId="10327" xr:uid="{00000000-0005-0000-0000-0000FA2F0000}"/>
    <cellStyle name="Style 669 4 4" xfId="11494" xr:uid="{00000000-0005-0000-0000-0000FB2F0000}"/>
    <cellStyle name="Style 669 5" xfId="2070" xr:uid="{00000000-0005-0000-0000-0000FC2F0000}"/>
    <cellStyle name="Style 669 5 2" xfId="5374" xr:uid="{00000000-0005-0000-0000-0000FD2F0000}"/>
    <cellStyle name="Style 669 5 2 2" xfId="7809" xr:uid="{00000000-0005-0000-0000-0000FE2F0000}"/>
    <cellStyle name="Style 669 5 3" xfId="9470" xr:uid="{00000000-0005-0000-0000-0000FF2F0000}"/>
    <cellStyle name="Style 669 6" xfId="2315" xr:uid="{00000000-0005-0000-0000-000000300000}"/>
    <cellStyle name="Style 669 6 2" xfId="5501" xr:uid="{00000000-0005-0000-0000-000001300000}"/>
    <cellStyle name="Style 669 6 2 2" xfId="7460" xr:uid="{00000000-0005-0000-0000-000002300000}"/>
    <cellStyle name="Style 669 6 3" xfId="7069" xr:uid="{00000000-0005-0000-0000-000003300000}"/>
    <cellStyle name="Style 669 7" xfId="3542" xr:uid="{00000000-0005-0000-0000-000004300000}"/>
    <cellStyle name="Style 669 7 2" xfId="9014" xr:uid="{00000000-0005-0000-0000-000005300000}"/>
    <cellStyle name="Style 669 8" xfId="11795" xr:uid="{00000000-0005-0000-0000-000006300000}"/>
    <cellStyle name="Style 670" xfId="534" xr:uid="{00000000-0005-0000-0000-000007300000}"/>
    <cellStyle name="Style 670 2" xfId="1157" xr:uid="{00000000-0005-0000-0000-000008300000}"/>
    <cellStyle name="Style 670 2 2" xfId="1240" xr:uid="{00000000-0005-0000-0000-000009300000}"/>
    <cellStyle name="Style 670 2 2 2" xfId="2533" xr:uid="{00000000-0005-0000-0000-00000A300000}"/>
    <cellStyle name="Style 670 2 2 2 2" xfId="5676" xr:uid="{00000000-0005-0000-0000-00000B300000}"/>
    <cellStyle name="Style 670 2 2 2 2 2" xfId="7304" xr:uid="{00000000-0005-0000-0000-00000C300000}"/>
    <cellStyle name="Style 670 2 2 2 3" xfId="10543" xr:uid="{00000000-0005-0000-0000-00000D300000}"/>
    <cellStyle name="Style 670 2 2 3" xfId="3685" xr:uid="{00000000-0005-0000-0000-00000E300000}"/>
    <cellStyle name="Style 670 2 2 3 2" xfId="6327" xr:uid="{00000000-0005-0000-0000-00000F300000}"/>
    <cellStyle name="Style 670 2 2 3 2 2" xfId="14096" xr:uid="{00000000-0005-0000-0000-000010300000}"/>
    <cellStyle name="Style 670 2 2 3 3" xfId="8652" xr:uid="{00000000-0005-0000-0000-000011300000}"/>
    <cellStyle name="Style 670 2 2 4" xfId="3722" xr:uid="{00000000-0005-0000-0000-000012300000}"/>
    <cellStyle name="Style 670 2 2 4 2" xfId="9511" xr:uid="{00000000-0005-0000-0000-000013300000}"/>
    <cellStyle name="Style 670 2 2 5" xfId="10000" xr:uid="{00000000-0005-0000-0000-000014300000}"/>
    <cellStyle name="Style 670 2 3" xfId="3340" xr:uid="{00000000-0005-0000-0000-000015300000}"/>
    <cellStyle name="Style 670 2 3 2" xfId="4368" xr:uid="{00000000-0005-0000-0000-000016300000}"/>
    <cellStyle name="Style 670 2 3 2 2" xfId="6757" xr:uid="{00000000-0005-0000-0000-000017300000}"/>
    <cellStyle name="Style 670 2 3 2 2 2" xfId="14486" xr:uid="{00000000-0005-0000-0000-000018300000}"/>
    <cellStyle name="Style 670 2 3 2 3" xfId="12255" xr:uid="{00000000-0005-0000-0000-000019300000}"/>
    <cellStyle name="Style 670 2 3 3" xfId="3561" xr:uid="{00000000-0005-0000-0000-00001A300000}"/>
    <cellStyle name="Style 670 2 3 3 2" xfId="13337" xr:uid="{00000000-0005-0000-0000-00001B300000}"/>
    <cellStyle name="Style 670 2 3 4" xfId="7084" xr:uid="{00000000-0005-0000-0000-00001C300000}"/>
    <cellStyle name="Style 670 2 4" xfId="2450" xr:uid="{00000000-0005-0000-0000-00001D300000}"/>
    <cellStyle name="Style 670 2 4 2" xfId="5610" xr:uid="{00000000-0005-0000-0000-00001E300000}"/>
    <cellStyle name="Style 670 2 4 2 2" xfId="11692" xr:uid="{00000000-0005-0000-0000-00001F300000}"/>
    <cellStyle name="Style 670 2 4 3" xfId="8555" xr:uid="{00000000-0005-0000-0000-000020300000}"/>
    <cellStyle name="Style 670 2 5" xfId="3614" xr:uid="{00000000-0005-0000-0000-000021300000}"/>
    <cellStyle name="Style 670 2 5 2" xfId="6274" xr:uid="{00000000-0005-0000-0000-000022300000}"/>
    <cellStyle name="Style 670 2 5 2 2" xfId="14043" xr:uid="{00000000-0005-0000-0000-000023300000}"/>
    <cellStyle name="Style 670 2 5 3" xfId="11953" xr:uid="{00000000-0005-0000-0000-000024300000}"/>
    <cellStyle name="Style 670 2 6" xfId="4843" xr:uid="{00000000-0005-0000-0000-000025300000}"/>
    <cellStyle name="Style 670 2 6 2" xfId="9919" xr:uid="{00000000-0005-0000-0000-000026300000}"/>
    <cellStyle name="Style 670 2 7" xfId="8552" xr:uid="{00000000-0005-0000-0000-000027300000}"/>
    <cellStyle name="Style 670 3" xfId="1303" xr:uid="{00000000-0005-0000-0000-000028300000}"/>
    <cellStyle name="Style 670 3 2" xfId="2594" xr:uid="{00000000-0005-0000-0000-000029300000}"/>
    <cellStyle name="Style 670 3 2 2" xfId="5737" xr:uid="{00000000-0005-0000-0000-00002A300000}"/>
    <cellStyle name="Style 670 3 2 2 2" xfId="13600" xr:uid="{00000000-0005-0000-0000-00002B300000}"/>
    <cellStyle name="Style 670 3 2 3" xfId="13086" xr:uid="{00000000-0005-0000-0000-00002C300000}"/>
    <cellStyle name="Style 670 3 3" xfId="3740" xr:uid="{00000000-0005-0000-0000-00002D300000}"/>
    <cellStyle name="Style 670 3 3 2" xfId="6357" xr:uid="{00000000-0005-0000-0000-00002E300000}"/>
    <cellStyle name="Style 670 3 3 2 2" xfId="14125" xr:uid="{00000000-0005-0000-0000-00002F300000}"/>
    <cellStyle name="Style 670 3 3 3" xfId="11470" xr:uid="{00000000-0005-0000-0000-000030300000}"/>
    <cellStyle name="Style 670 3 4" xfId="3890" xr:uid="{00000000-0005-0000-0000-000031300000}"/>
    <cellStyle name="Style 670 3 4 2" xfId="10111" xr:uid="{00000000-0005-0000-0000-000032300000}"/>
    <cellStyle name="Style 670 3 5" xfId="8868" xr:uid="{00000000-0005-0000-0000-000033300000}"/>
    <cellStyle name="Style 670 4" xfId="3203" xr:uid="{00000000-0005-0000-0000-000034300000}"/>
    <cellStyle name="Style 670 4 2" xfId="4240" xr:uid="{00000000-0005-0000-0000-000035300000}"/>
    <cellStyle name="Style 670 4 2 2" xfId="6646" xr:uid="{00000000-0005-0000-0000-000036300000}"/>
    <cellStyle name="Style 670 4 2 2 2" xfId="14392" xr:uid="{00000000-0005-0000-0000-000037300000}"/>
    <cellStyle name="Style 670 4 2 3" xfId="10520" xr:uid="{00000000-0005-0000-0000-000038300000}"/>
    <cellStyle name="Style 670 4 3" xfId="4086" xr:uid="{00000000-0005-0000-0000-000039300000}"/>
    <cellStyle name="Style 670 4 3 2" xfId="12993" xr:uid="{00000000-0005-0000-0000-00003A300000}"/>
    <cellStyle name="Style 670 4 4" xfId="12241" xr:uid="{00000000-0005-0000-0000-00003B300000}"/>
    <cellStyle name="Style 670 5" xfId="2071" xr:uid="{00000000-0005-0000-0000-00003C300000}"/>
    <cellStyle name="Style 670 5 2" xfId="5375" xr:uid="{00000000-0005-0000-0000-00003D300000}"/>
    <cellStyle name="Style 670 5 2 2" xfId="7810" xr:uid="{00000000-0005-0000-0000-00003E300000}"/>
    <cellStyle name="Style 670 5 3" xfId="9790" xr:uid="{00000000-0005-0000-0000-00003F300000}"/>
    <cellStyle name="Style 670 6" xfId="2314" xr:uid="{00000000-0005-0000-0000-000040300000}"/>
    <cellStyle name="Style 670 6 2" xfId="5500" xr:uid="{00000000-0005-0000-0000-000041300000}"/>
    <cellStyle name="Style 670 6 2 2" xfId="7459" xr:uid="{00000000-0005-0000-0000-000042300000}"/>
    <cellStyle name="Style 670 6 3" xfId="10238" xr:uid="{00000000-0005-0000-0000-000043300000}"/>
    <cellStyle name="Style 670 7" xfId="3543" xr:uid="{00000000-0005-0000-0000-000044300000}"/>
    <cellStyle name="Style 670 7 2" xfId="10550" xr:uid="{00000000-0005-0000-0000-000045300000}"/>
    <cellStyle name="Style 670 8" xfId="13065" xr:uid="{00000000-0005-0000-0000-000046300000}"/>
    <cellStyle name="Style 671" xfId="535" xr:uid="{00000000-0005-0000-0000-000047300000}"/>
    <cellStyle name="Style 671 2" xfId="1158" xr:uid="{00000000-0005-0000-0000-000048300000}"/>
    <cellStyle name="Style 671 2 2" xfId="1239" xr:uid="{00000000-0005-0000-0000-000049300000}"/>
    <cellStyle name="Style 671 2 2 2" xfId="2532" xr:uid="{00000000-0005-0000-0000-00004A300000}"/>
    <cellStyle name="Style 671 2 2 2 2" xfId="5675" xr:uid="{00000000-0005-0000-0000-00004B300000}"/>
    <cellStyle name="Style 671 2 2 2 2 2" xfId="8486" xr:uid="{00000000-0005-0000-0000-00004C300000}"/>
    <cellStyle name="Style 671 2 2 2 3" xfId="12588" xr:uid="{00000000-0005-0000-0000-00004D300000}"/>
    <cellStyle name="Style 671 2 2 3" xfId="3684" xr:uid="{00000000-0005-0000-0000-00004E300000}"/>
    <cellStyle name="Style 671 2 2 3 2" xfId="6326" xr:uid="{00000000-0005-0000-0000-00004F300000}"/>
    <cellStyle name="Style 671 2 2 3 2 2" xfId="14095" xr:uid="{00000000-0005-0000-0000-000050300000}"/>
    <cellStyle name="Style 671 2 2 3 3" xfId="8835" xr:uid="{00000000-0005-0000-0000-000051300000}"/>
    <cellStyle name="Style 671 2 2 4" xfId="4070" xr:uid="{00000000-0005-0000-0000-000052300000}"/>
    <cellStyle name="Style 671 2 2 4 2" xfId="11469" xr:uid="{00000000-0005-0000-0000-000053300000}"/>
    <cellStyle name="Style 671 2 2 5" xfId="10506" xr:uid="{00000000-0005-0000-0000-000054300000}"/>
    <cellStyle name="Style 671 2 3" xfId="3341" xr:uid="{00000000-0005-0000-0000-000055300000}"/>
    <cellStyle name="Style 671 2 3 2" xfId="4369" xr:uid="{00000000-0005-0000-0000-000056300000}"/>
    <cellStyle name="Style 671 2 3 2 2" xfId="6758" xr:uid="{00000000-0005-0000-0000-000057300000}"/>
    <cellStyle name="Style 671 2 3 2 2 2" xfId="14487" xr:uid="{00000000-0005-0000-0000-000058300000}"/>
    <cellStyle name="Style 671 2 3 2 3" xfId="11543" xr:uid="{00000000-0005-0000-0000-000059300000}"/>
    <cellStyle name="Style 671 2 3 3" xfId="2258" xr:uid="{00000000-0005-0000-0000-00005A300000}"/>
    <cellStyle name="Style 671 2 3 3 2" xfId="11395" xr:uid="{00000000-0005-0000-0000-00005B300000}"/>
    <cellStyle name="Style 671 2 3 4" xfId="8624" xr:uid="{00000000-0005-0000-0000-00005C300000}"/>
    <cellStyle name="Style 671 2 4" xfId="2451" xr:uid="{00000000-0005-0000-0000-00005D300000}"/>
    <cellStyle name="Style 671 2 4 2" xfId="5611" xr:uid="{00000000-0005-0000-0000-00005E300000}"/>
    <cellStyle name="Style 671 2 4 2 2" xfId="10039" xr:uid="{00000000-0005-0000-0000-00005F300000}"/>
    <cellStyle name="Style 671 2 4 3" xfId="7436" xr:uid="{00000000-0005-0000-0000-000060300000}"/>
    <cellStyle name="Style 671 2 5" xfId="3615" xr:uid="{00000000-0005-0000-0000-000061300000}"/>
    <cellStyle name="Style 671 2 5 2" xfId="6275" xr:uid="{00000000-0005-0000-0000-000062300000}"/>
    <cellStyle name="Style 671 2 5 2 2" xfId="14044" xr:uid="{00000000-0005-0000-0000-000063300000}"/>
    <cellStyle name="Style 671 2 5 3" xfId="9830" xr:uid="{00000000-0005-0000-0000-000064300000}"/>
    <cellStyle name="Style 671 2 6" xfId="4918" xr:uid="{00000000-0005-0000-0000-000065300000}"/>
    <cellStyle name="Style 671 2 6 2" xfId="8474" xr:uid="{00000000-0005-0000-0000-000066300000}"/>
    <cellStyle name="Style 671 2 7" xfId="7871" xr:uid="{00000000-0005-0000-0000-000067300000}"/>
    <cellStyle name="Style 671 3" xfId="1302" xr:uid="{00000000-0005-0000-0000-000068300000}"/>
    <cellStyle name="Style 671 3 2" xfId="2593" xr:uid="{00000000-0005-0000-0000-000069300000}"/>
    <cellStyle name="Style 671 3 2 2" xfId="5736" xr:uid="{00000000-0005-0000-0000-00006A300000}"/>
    <cellStyle name="Style 671 3 2 2 2" xfId="13599" xr:uid="{00000000-0005-0000-0000-00006B300000}"/>
    <cellStyle name="Style 671 3 2 3" xfId="9566" xr:uid="{00000000-0005-0000-0000-00006C300000}"/>
    <cellStyle name="Style 671 3 3" xfId="3739" xr:uid="{00000000-0005-0000-0000-00006D300000}"/>
    <cellStyle name="Style 671 3 3 2" xfId="6356" xr:uid="{00000000-0005-0000-0000-00006E300000}"/>
    <cellStyle name="Style 671 3 3 2 2" xfId="14124" xr:uid="{00000000-0005-0000-0000-00006F300000}"/>
    <cellStyle name="Style 671 3 3 3" xfId="11365" xr:uid="{00000000-0005-0000-0000-000070300000}"/>
    <cellStyle name="Style 671 3 4" xfId="4492" xr:uid="{00000000-0005-0000-0000-000071300000}"/>
    <cellStyle name="Style 671 3 4 2" xfId="13386" xr:uid="{00000000-0005-0000-0000-000072300000}"/>
    <cellStyle name="Style 671 3 5" xfId="12820" xr:uid="{00000000-0005-0000-0000-000073300000}"/>
    <cellStyle name="Style 671 4" xfId="3204" xr:uid="{00000000-0005-0000-0000-000074300000}"/>
    <cellStyle name="Style 671 4 2" xfId="4241" xr:uid="{00000000-0005-0000-0000-000075300000}"/>
    <cellStyle name="Style 671 4 2 2" xfId="6647" xr:uid="{00000000-0005-0000-0000-000076300000}"/>
    <cellStyle name="Style 671 4 2 2 2" xfId="14393" xr:uid="{00000000-0005-0000-0000-000077300000}"/>
    <cellStyle name="Style 671 4 2 3" xfId="11513" xr:uid="{00000000-0005-0000-0000-000078300000}"/>
    <cellStyle name="Style 671 4 3" xfId="3728" xr:uid="{00000000-0005-0000-0000-000079300000}"/>
    <cellStyle name="Style 671 4 3 2" xfId="8758" xr:uid="{00000000-0005-0000-0000-00007A300000}"/>
    <cellStyle name="Style 671 4 4" xfId="13140" xr:uid="{00000000-0005-0000-0000-00007B300000}"/>
    <cellStyle name="Style 671 5" xfId="2072" xr:uid="{00000000-0005-0000-0000-00007C300000}"/>
    <cellStyle name="Style 671 5 2" xfId="5376" xr:uid="{00000000-0005-0000-0000-00007D300000}"/>
    <cellStyle name="Style 671 5 2 2" xfId="7811" xr:uid="{00000000-0005-0000-0000-00007E300000}"/>
    <cellStyle name="Style 671 5 3" xfId="13270" xr:uid="{00000000-0005-0000-0000-00007F300000}"/>
    <cellStyle name="Style 671 6" xfId="2313" xr:uid="{00000000-0005-0000-0000-000080300000}"/>
    <cellStyle name="Style 671 6 2" xfId="5499" xr:uid="{00000000-0005-0000-0000-000081300000}"/>
    <cellStyle name="Style 671 6 2 2" xfId="7458" xr:uid="{00000000-0005-0000-0000-000082300000}"/>
    <cellStyle name="Style 671 6 3" xfId="12824" xr:uid="{00000000-0005-0000-0000-000083300000}"/>
    <cellStyle name="Style 671 7" xfId="3544" xr:uid="{00000000-0005-0000-0000-000084300000}"/>
    <cellStyle name="Style 671 7 2" xfId="13173" xr:uid="{00000000-0005-0000-0000-000085300000}"/>
    <cellStyle name="Style 671 8" xfId="12035" xr:uid="{00000000-0005-0000-0000-000086300000}"/>
    <cellStyle name="Style 672" xfId="536" xr:uid="{00000000-0005-0000-0000-000087300000}"/>
    <cellStyle name="Style 672 2" xfId="1159" xr:uid="{00000000-0005-0000-0000-000088300000}"/>
    <cellStyle name="Style 672 2 2" xfId="1238" xr:uid="{00000000-0005-0000-0000-000089300000}"/>
    <cellStyle name="Style 672 2 2 2" xfId="2531" xr:uid="{00000000-0005-0000-0000-00008A300000}"/>
    <cellStyle name="Style 672 2 2 2 2" xfId="5674" xr:uid="{00000000-0005-0000-0000-00008B300000}"/>
    <cellStyle name="Style 672 2 2 2 2 2" xfId="7303" xr:uid="{00000000-0005-0000-0000-00008C300000}"/>
    <cellStyle name="Style 672 2 2 2 3" xfId="10778" xr:uid="{00000000-0005-0000-0000-00008D300000}"/>
    <cellStyle name="Style 672 2 2 3" xfId="3683" xr:uid="{00000000-0005-0000-0000-00008E300000}"/>
    <cellStyle name="Style 672 2 2 3 2" xfId="6325" xr:uid="{00000000-0005-0000-0000-00008F300000}"/>
    <cellStyle name="Style 672 2 2 3 2 2" xfId="14094" xr:uid="{00000000-0005-0000-0000-000090300000}"/>
    <cellStyle name="Style 672 2 2 3 3" xfId="12269" xr:uid="{00000000-0005-0000-0000-000091300000}"/>
    <cellStyle name="Style 672 2 2 4" xfId="3665" xr:uid="{00000000-0005-0000-0000-000092300000}"/>
    <cellStyle name="Style 672 2 2 4 2" xfId="10038" xr:uid="{00000000-0005-0000-0000-000093300000}"/>
    <cellStyle name="Style 672 2 2 5" xfId="7101" xr:uid="{00000000-0005-0000-0000-000094300000}"/>
    <cellStyle name="Style 672 2 3" xfId="3342" xr:uid="{00000000-0005-0000-0000-000095300000}"/>
    <cellStyle name="Style 672 2 3 2" xfId="4370" xr:uid="{00000000-0005-0000-0000-000096300000}"/>
    <cellStyle name="Style 672 2 3 2 2" xfId="6759" xr:uid="{00000000-0005-0000-0000-000097300000}"/>
    <cellStyle name="Style 672 2 3 2 2 2" xfId="14488" xr:uid="{00000000-0005-0000-0000-000098300000}"/>
    <cellStyle name="Style 672 2 3 2 3" xfId="12865" xr:uid="{00000000-0005-0000-0000-000099300000}"/>
    <cellStyle name="Style 672 2 3 3" xfId="3562" xr:uid="{00000000-0005-0000-0000-00009A300000}"/>
    <cellStyle name="Style 672 2 3 3 2" xfId="10088" xr:uid="{00000000-0005-0000-0000-00009B300000}"/>
    <cellStyle name="Style 672 2 3 4" xfId="7585" xr:uid="{00000000-0005-0000-0000-00009C300000}"/>
    <cellStyle name="Style 672 2 4" xfId="2452" xr:uid="{00000000-0005-0000-0000-00009D300000}"/>
    <cellStyle name="Style 672 2 4 2" xfId="5612" xr:uid="{00000000-0005-0000-0000-00009E300000}"/>
    <cellStyle name="Style 672 2 4 2 2" xfId="12086" xr:uid="{00000000-0005-0000-0000-00009F300000}"/>
    <cellStyle name="Style 672 2 4 3" xfId="7900" xr:uid="{00000000-0005-0000-0000-0000A0300000}"/>
    <cellStyle name="Style 672 2 5" xfId="3616" xr:uid="{00000000-0005-0000-0000-0000A1300000}"/>
    <cellStyle name="Style 672 2 5 2" xfId="6276" xr:uid="{00000000-0005-0000-0000-0000A2300000}"/>
    <cellStyle name="Style 672 2 5 2 2" xfId="14045" xr:uid="{00000000-0005-0000-0000-0000A3300000}"/>
    <cellStyle name="Style 672 2 5 3" xfId="8187" xr:uid="{00000000-0005-0000-0000-0000A4300000}"/>
    <cellStyle name="Style 672 2 6" xfId="4636" xr:uid="{00000000-0005-0000-0000-0000A5300000}"/>
    <cellStyle name="Style 672 2 6 2" xfId="11333" xr:uid="{00000000-0005-0000-0000-0000A6300000}"/>
    <cellStyle name="Style 672 2 7" xfId="8483" xr:uid="{00000000-0005-0000-0000-0000A7300000}"/>
    <cellStyle name="Style 672 3" xfId="1301" xr:uid="{00000000-0005-0000-0000-0000A8300000}"/>
    <cellStyle name="Style 672 3 2" xfId="2592" xr:uid="{00000000-0005-0000-0000-0000A9300000}"/>
    <cellStyle name="Style 672 3 2 2" xfId="5735" xr:uid="{00000000-0005-0000-0000-0000AA300000}"/>
    <cellStyle name="Style 672 3 2 2 2" xfId="13598" xr:uid="{00000000-0005-0000-0000-0000AB300000}"/>
    <cellStyle name="Style 672 3 2 3" xfId="8037" xr:uid="{00000000-0005-0000-0000-0000AC300000}"/>
    <cellStyle name="Style 672 3 3" xfId="3738" xr:uid="{00000000-0005-0000-0000-0000AD300000}"/>
    <cellStyle name="Style 672 3 3 2" xfId="6355" xr:uid="{00000000-0005-0000-0000-0000AE300000}"/>
    <cellStyle name="Style 672 3 3 2 2" xfId="14123" xr:uid="{00000000-0005-0000-0000-0000AF300000}"/>
    <cellStyle name="Style 672 3 3 3" xfId="10607" xr:uid="{00000000-0005-0000-0000-0000B0300000}"/>
    <cellStyle name="Style 672 3 4" xfId="3897" xr:uid="{00000000-0005-0000-0000-0000B1300000}"/>
    <cellStyle name="Style 672 3 4 2" xfId="8938" xr:uid="{00000000-0005-0000-0000-0000B2300000}"/>
    <cellStyle name="Style 672 3 5" xfId="7172" xr:uid="{00000000-0005-0000-0000-0000B3300000}"/>
    <cellStyle name="Style 672 4" xfId="3205" xr:uid="{00000000-0005-0000-0000-0000B4300000}"/>
    <cellStyle name="Style 672 4 2" xfId="4242" xr:uid="{00000000-0005-0000-0000-0000B5300000}"/>
    <cellStyle name="Style 672 4 2 2" xfId="6648" xr:uid="{00000000-0005-0000-0000-0000B6300000}"/>
    <cellStyle name="Style 672 4 2 2 2" xfId="14394" xr:uid="{00000000-0005-0000-0000-0000B7300000}"/>
    <cellStyle name="Style 672 4 2 3" xfId="12963" xr:uid="{00000000-0005-0000-0000-0000B8300000}"/>
    <cellStyle name="Style 672 4 3" xfId="2331" xr:uid="{00000000-0005-0000-0000-0000B9300000}"/>
    <cellStyle name="Style 672 4 3 2" xfId="9874" xr:uid="{00000000-0005-0000-0000-0000BA300000}"/>
    <cellStyle name="Style 672 4 4" xfId="8089" xr:uid="{00000000-0005-0000-0000-0000BB300000}"/>
    <cellStyle name="Style 672 5" xfId="2073" xr:uid="{00000000-0005-0000-0000-0000BC300000}"/>
    <cellStyle name="Style 672 5 2" xfId="5377" xr:uid="{00000000-0005-0000-0000-0000BD300000}"/>
    <cellStyle name="Style 672 5 2 2" xfId="7455" xr:uid="{00000000-0005-0000-0000-0000BE300000}"/>
    <cellStyle name="Style 672 5 3" xfId="7498" xr:uid="{00000000-0005-0000-0000-0000BF300000}"/>
    <cellStyle name="Style 672 6" xfId="2312" xr:uid="{00000000-0005-0000-0000-0000C0300000}"/>
    <cellStyle name="Style 672 6 2" xfId="5498" xr:uid="{00000000-0005-0000-0000-0000C1300000}"/>
    <cellStyle name="Style 672 6 2 2" xfId="7457" xr:uid="{00000000-0005-0000-0000-0000C2300000}"/>
    <cellStyle name="Style 672 6 3" xfId="9634" xr:uid="{00000000-0005-0000-0000-0000C3300000}"/>
    <cellStyle name="Style 672 7" xfId="3545" xr:uid="{00000000-0005-0000-0000-0000C4300000}"/>
    <cellStyle name="Style 672 7 2" xfId="7765" xr:uid="{00000000-0005-0000-0000-0000C5300000}"/>
    <cellStyle name="Style 672 8" xfId="8714" xr:uid="{00000000-0005-0000-0000-0000C6300000}"/>
    <cellStyle name="Style 673" xfId="537" xr:uid="{00000000-0005-0000-0000-0000C7300000}"/>
    <cellStyle name="Style 673 2" xfId="1160" xr:uid="{00000000-0005-0000-0000-0000C8300000}"/>
    <cellStyle name="Style 673 2 2" xfId="1237" xr:uid="{00000000-0005-0000-0000-0000C9300000}"/>
    <cellStyle name="Style 673 2 2 2" xfId="2530" xr:uid="{00000000-0005-0000-0000-0000CA300000}"/>
    <cellStyle name="Style 673 2 2 2 2" xfId="5673" xr:uid="{00000000-0005-0000-0000-0000CB300000}"/>
    <cellStyle name="Style 673 2 2 2 2 2" xfId="11278" xr:uid="{00000000-0005-0000-0000-0000CC300000}"/>
    <cellStyle name="Style 673 2 2 2 3" xfId="13084" xr:uid="{00000000-0005-0000-0000-0000CD300000}"/>
    <cellStyle name="Style 673 2 2 3" xfId="3682" xr:uid="{00000000-0005-0000-0000-0000CE300000}"/>
    <cellStyle name="Style 673 2 2 3 2" xfId="6324" xr:uid="{00000000-0005-0000-0000-0000CF300000}"/>
    <cellStyle name="Style 673 2 2 3 2 2" xfId="14093" xr:uid="{00000000-0005-0000-0000-0000D0300000}"/>
    <cellStyle name="Style 673 2 2 3 3" xfId="10292" xr:uid="{00000000-0005-0000-0000-0000D1300000}"/>
    <cellStyle name="Style 673 2 2 4" xfId="1833" xr:uid="{00000000-0005-0000-0000-0000D2300000}"/>
    <cellStyle name="Style 673 2 2 4 2" xfId="12148" xr:uid="{00000000-0005-0000-0000-0000D3300000}"/>
    <cellStyle name="Style 673 2 2 5" xfId="12247" xr:uid="{00000000-0005-0000-0000-0000D4300000}"/>
    <cellStyle name="Style 673 2 3" xfId="3343" xr:uid="{00000000-0005-0000-0000-0000D5300000}"/>
    <cellStyle name="Style 673 2 3 2" xfId="4371" xr:uid="{00000000-0005-0000-0000-0000D6300000}"/>
    <cellStyle name="Style 673 2 3 2 2" xfId="6760" xr:uid="{00000000-0005-0000-0000-0000D7300000}"/>
    <cellStyle name="Style 673 2 3 2 2 2" xfId="14489" xr:uid="{00000000-0005-0000-0000-0000D8300000}"/>
    <cellStyle name="Style 673 2 3 2 3" xfId="7218" xr:uid="{00000000-0005-0000-0000-0000D9300000}"/>
    <cellStyle name="Style 673 2 3 3" xfId="3563" xr:uid="{00000000-0005-0000-0000-0000DA300000}"/>
    <cellStyle name="Style 673 2 3 3 2" xfId="11181" xr:uid="{00000000-0005-0000-0000-0000DB300000}"/>
    <cellStyle name="Style 673 2 3 4" xfId="8623" xr:uid="{00000000-0005-0000-0000-0000DC300000}"/>
    <cellStyle name="Style 673 2 4" xfId="2453" xr:uid="{00000000-0005-0000-0000-0000DD300000}"/>
    <cellStyle name="Style 673 2 4 2" xfId="5613" xr:uid="{00000000-0005-0000-0000-0000DE300000}"/>
    <cellStyle name="Style 673 2 4 2 2" xfId="8607" xr:uid="{00000000-0005-0000-0000-0000DF300000}"/>
    <cellStyle name="Style 673 2 4 3" xfId="8288" xr:uid="{00000000-0005-0000-0000-0000E0300000}"/>
    <cellStyle name="Style 673 2 5" xfId="3617" xr:uid="{00000000-0005-0000-0000-0000E1300000}"/>
    <cellStyle name="Style 673 2 5 2" xfId="6277" xr:uid="{00000000-0005-0000-0000-0000E2300000}"/>
    <cellStyle name="Style 673 2 5 2 2" xfId="14046" xr:uid="{00000000-0005-0000-0000-0000E3300000}"/>
    <cellStyle name="Style 673 2 5 3" xfId="9208" xr:uid="{00000000-0005-0000-0000-0000E4300000}"/>
    <cellStyle name="Style 673 2 6" xfId="3911" xr:uid="{00000000-0005-0000-0000-0000E5300000}"/>
    <cellStyle name="Style 673 2 6 2" xfId="9206" xr:uid="{00000000-0005-0000-0000-0000E6300000}"/>
    <cellStyle name="Style 673 2 7" xfId="8177" xr:uid="{00000000-0005-0000-0000-0000E7300000}"/>
    <cellStyle name="Style 673 3" xfId="1551" xr:uid="{00000000-0005-0000-0000-0000E8300000}"/>
    <cellStyle name="Style 673 3 2" xfId="2842" xr:uid="{00000000-0005-0000-0000-0000E9300000}"/>
    <cellStyle name="Style 673 3 2 2" xfId="5973" xr:uid="{00000000-0005-0000-0000-0000EA300000}"/>
    <cellStyle name="Style 673 3 2 2 2" xfId="13786" xr:uid="{00000000-0005-0000-0000-0000EB300000}"/>
    <cellStyle name="Style 673 3 2 3" xfId="9170" xr:uid="{00000000-0005-0000-0000-0000EC300000}"/>
    <cellStyle name="Style 673 3 3" xfId="3949" xr:uid="{00000000-0005-0000-0000-0000ED300000}"/>
    <cellStyle name="Style 673 3 3 2" xfId="6462" xr:uid="{00000000-0005-0000-0000-0000EE300000}"/>
    <cellStyle name="Style 673 3 3 2 2" xfId="14229" xr:uid="{00000000-0005-0000-0000-0000EF300000}"/>
    <cellStyle name="Style 673 3 3 3" xfId="12195" xr:uid="{00000000-0005-0000-0000-0000F0300000}"/>
    <cellStyle name="Style 673 3 4" xfId="2034" xr:uid="{00000000-0005-0000-0000-0000F1300000}"/>
    <cellStyle name="Style 673 3 4 2" xfId="10206" xr:uid="{00000000-0005-0000-0000-0000F2300000}"/>
    <cellStyle name="Style 673 3 5" xfId="9815" xr:uid="{00000000-0005-0000-0000-0000F3300000}"/>
    <cellStyle name="Style 673 4" xfId="3206" xr:uid="{00000000-0005-0000-0000-0000F4300000}"/>
    <cellStyle name="Style 673 4 2" xfId="4243" xr:uid="{00000000-0005-0000-0000-0000F5300000}"/>
    <cellStyle name="Style 673 4 2 2" xfId="6649" xr:uid="{00000000-0005-0000-0000-0000F6300000}"/>
    <cellStyle name="Style 673 4 2 2 2" xfId="14395" xr:uid="{00000000-0005-0000-0000-0000F7300000}"/>
    <cellStyle name="Style 673 4 2 3" xfId="11394" xr:uid="{00000000-0005-0000-0000-0000F8300000}"/>
    <cellStyle name="Style 673 4 3" xfId="2330" xr:uid="{00000000-0005-0000-0000-0000F9300000}"/>
    <cellStyle name="Style 673 4 3 2" xfId="7516" xr:uid="{00000000-0005-0000-0000-0000FA300000}"/>
    <cellStyle name="Style 673 4 4" xfId="12743" xr:uid="{00000000-0005-0000-0000-0000FB300000}"/>
    <cellStyle name="Style 673 5" xfId="2074" xr:uid="{00000000-0005-0000-0000-0000FC300000}"/>
    <cellStyle name="Style 673 5 2" xfId="5378" xr:uid="{00000000-0005-0000-0000-0000FD300000}"/>
    <cellStyle name="Style 673 5 2 2" xfId="7812" xr:uid="{00000000-0005-0000-0000-0000FE300000}"/>
    <cellStyle name="Style 673 5 3" xfId="10833" xr:uid="{00000000-0005-0000-0000-0000FF300000}"/>
    <cellStyle name="Style 673 6" xfId="2311" xr:uid="{00000000-0005-0000-0000-000000310000}"/>
    <cellStyle name="Style 673 6 2" xfId="5497" xr:uid="{00000000-0005-0000-0000-000001310000}"/>
    <cellStyle name="Style 673 6 2 2" xfId="7456" xr:uid="{00000000-0005-0000-0000-000002310000}"/>
    <cellStyle name="Style 673 6 3" xfId="11776" xr:uid="{00000000-0005-0000-0000-000003310000}"/>
    <cellStyle name="Style 673 7" xfId="3546" xr:uid="{00000000-0005-0000-0000-000004310000}"/>
    <cellStyle name="Style 673 7 2" xfId="13408" xr:uid="{00000000-0005-0000-0000-000005310000}"/>
    <cellStyle name="Style 673 8" xfId="9587" xr:uid="{00000000-0005-0000-0000-000006310000}"/>
    <cellStyle name="Style 674" xfId="538" xr:uid="{00000000-0005-0000-0000-000007310000}"/>
    <cellStyle name="Style 674 2" xfId="1161" xr:uid="{00000000-0005-0000-0000-000008310000}"/>
    <cellStyle name="Style 674 2 2" xfId="1236" xr:uid="{00000000-0005-0000-0000-000009310000}"/>
    <cellStyle name="Style 674 2 2 2" xfId="2529" xr:uid="{00000000-0005-0000-0000-00000A310000}"/>
    <cellStyle name="Style 674 2 2 2 2" xfId="5672" xr:uid="{00000000-0005-0000-0000-00000B310000}"/>
    <cellStyle name="Style 674 2 2 2 2 2" xfId="7302" xr:uid="{00000000-0005-0000-0000-00000C310000}"/>
    <cellStyle name="Style 674 2 2 2 3" xfId="11410" xr:uid="{00000000-0005-0000-0000-00000D310000}"/>
    <cellStyle name="Style 674 2 2 3" xfId="3681" xr:uid="{00000000-0005-0000-0000-00000E310000}"/>
    <cellStyle name="Style 674 2 2 3 2" xfId="6323" xr:uid="{00000000-0005-0000-0000-00000F310000}"/>
    <cellStyle name="Style 674 2 2 3 2 2" xfId="14092" xr:uid="{00000000-0005-0000-0000-000010310000}"/>
    <cellStyle name="Style 674 2 2 3 3" xfId="9492" xr:uid="{00000000-0005-0000-0000-000011310000}"/>
    <cellStyle name="Style 674 2 2 4" xfId="3778" xr:uid="{00000000-0005-0000-0000-000012310000}"/>
    <cellStyle name="Style 674 2 2 4 2" xfId="8330" xr:uid="{00000000-0005-0000-0000-000013310000}"/>
    <cellStyle name="Style 674 2 2 5" xfId="10303" xr:uid="{00000000-0005-0000-0000-000014310000}"/>
    <cellStyle name="Style 674 2 3" xfId="3344" xr:uid="{00000000-0005-0000-0000-000015310000}"/>
    <cellStyle name="Style 674 2 3 2" xfId="4372" xr:uid="{00000000-0005-0000-0000-000016310000}"/>
    <cellStyle name="Style 674 2 3 2 2" xfId="6761" xr:uid="{00000000-0005-0000-0000-000017310000}"/>
    <cellStyle name="Style 674 2 3 2 2 2" xfId="14490" xr:uid="{00000000-0005-0000-0000-000018310000}"/>
    <cellStyle name="Style 674 2 3 2 3" xfId="11439" xr:uid="{00000000-0005-0000-0000-000019310000}"/>
    <cellStyle name="Style 674 2 3 3" xfId="2257" xr:uid="{00000000-0005-0000-0000-00001A310000}"/>
    <cellStyle name="Style 674 2 3 3 2" xfId="10848" xr:uid="{00000000-0005-0000-0000-00001B310000}"/>
    <cellStyle name="Style 674 2 3 4" xfId="10800" xr:uid="{00000000-0005-0000-0000-00001C310000}"/>
    <cellStyle name="Style 674 2 4" xfId="2454" xr:uid="{00000000-0005-0000-0000-00001D310000}"/>
    <cellStyle name="Style 674 2 4 2" xfId="5614" xr:uid="{00000000-0005-0000-0000-00001E310000}"/>
    <cellStyle name="Style 674 2 4 2 2" xfId="9498" xr:uid="{00000000-0005-0000-0000-00001F310000}"/>
    <cellStyle name="Style 674 2 4 3" xfId="9294" xr:uid="{00000000-0005-0000-0000-000020310000}"/>
    <cellStyle name="Style 674 2 5" xfId="3618" xr:uid="{00000000-0005-0000-0000-000021310000}"/>
    <cellStyle name="Style 674 2 5 2" xfId="6278" xr:uid="{00000000-0005-0000-0000-000022310000}"/>
    <cellStyle name="Style 674 2 5 2 2" xfId="14047" xr:uid="{00000000-0005-0000-0000-000023310000}"/>
    <cellStyle name="Style 674 2 5 3" xfId="11700" xr:uid="{00000000-0005-0000-0000-000024310000}"/>
    <cellStyle name="Style 674 2 6" xfId="4842" xr:uid="{00000000-0005-0000-0000-000025310000}"/>
    <cellStyle name="Style 674 2 6 2" xfId="8885" xr:uid="{00000000-0005-0000-0000-000026310000}"/>
    <cellStyle name="Style 674 2 7" xfId="9088" xr:uid="{00000000-0005-0000-0000-000027310000}"/>
    <cellStyle name="Style 674 3" xfId="1550" xr:uid="{00000000-0005-0000-0000-000028310000}"/>
    <cellStyle name="Style 674 3 2" xfId="2841" xr:uid="{00000000-0005-0000-0000-000029310000}"/>
    <cellStyle name="Style 674 3 2 2" xfId="5972" xr:uid="{00000000-0005-0000-0000-00002A310000}"/>
    <cellStyle name="Style 674 3 2 2 2" xfId="13785" xr:uid="{00000000-0005-0000-0000-00002B310000}"/>
    <cellStyle name="Style 674 3 2 3" xfId="11651" xr:uid="{00000000-0005-0000-0000-00002C310000}"/>
    <cellStyle name="Style 674 3 3" xfId="3948" xr:uid="{00000000-0005-0000-0000-00002D310000}"/>
    <cellStyle name="Style 674 3 3 2" xfId="6461" xr:uid="{00000000-0005-0000-0000-00002E310000}"/>
    <cellStyle name="Style 674 3 3 2 2" xfId="14228" xr:uid="{00000000-0005-0000-0000-00002F310000}"/>
    <cellStyle name="Style 674 3 3 3" xfId="9542" xr:uid="{00000000-0005-0000-0000-000030310000}"/>
    <cellStyle name="Style 674 3 4" xfId="2108" xr:uid="{00000000-0005-0000-0000-000031310000}"/>
    <cellStyle name="Style 674 3 4 2" xfId="10804" xr:uid="{00000000-0005-0000-0000-000032310000}"/>
    <cellStyle name="Style 674 3 5" xfId="11458" xr:uid="{00000000-0005-0000-0000-000033310000}"/>
    <cellStyle name="Style 674 4" xfId="3207" xr:uid="{00000000-0005-0000-0000-000034310000}"/>
    <cellStyle name="Style 674 4 2" xfId="4244" xr:uid="{00000000-0005-0000-0000-000035310000}"/>
    <cellStyle name="Style 674 4 2 2" xfId="6650" xr:uid="{00000000-0005-0000-0000-000036310000}"/>
    <cellStyle name="Style 674 4 2 2 2" xfId="14396" xr:uid="{00000000-0005-0000-0000-000037310000}"/>
    <cellStyle name="Style 674 4 2 3" xfId="9866" xr:uid="{00000000-0005-0000-0000-000038310000}"/>
    <cellStyle name="Style 674 4 3" xfId="4103" xr:uid="{00000000-0005-0000-0000-000039310000}"/>
    <cellStyle name="Style 674 4 3 2" xfId="9786" xr:uid="{00000000-0005-0000-0000-00003A310000}"/>
    <cellStyle name="Style 674 4 4" xfId="7238" xr:uid="{00000000-0005-0000-0000-00003B310000}"/>
    <cellStyle name="Style 674 5" xfId="2075" xr:uid="{00000000-0005-0000-0000-00003C310000}"/>
    <cellStyle name="Style 674 5 2" xfId="5379" xr:uid="{00000000-0005-0000-0000-00003D310000}"/>
    <cellStyle name="Style 674 5 2 2" xfId="7813" xr:uid="{00000000-0005-0000-0000-00003E310000}"/>
    <cellStyle name="Style 674 5 3" xfId="9964" xr:uid="{00000000-0005-0000-0000-00003F310000}"/>
    <cellStyle name="Style 674 6" xfId="2310" xr:uid="{00000000-0005-0000-0000-000040310000}"/>
    <cellStyle name="Style 674 6 2" xfId="5496" xr:uid="{00000000-0005-0000-0000-000041310000}"/>
    <cellStyle name="Style 674 6 2 2" xfId="7836" xr:uid="{00000000-0005-0000-0000-000042310000}"/>
    <cellStyle name="Style 674 6 3" xfId="11352" xr:uid="{00000000-0005-0000-0000-000043310000}"/>
    <cellStyle name="Style 674 7" xfId="3547" xr:uid="{00000000-0005-0000-0000-000044310000}"/>
    <cellStyle name="Style 674 7 2" xfId="11131" xr:uid="{00000000-0005-0000-0000-000045310000}"/>
    <cellStyle name="Style 674 8" xfId="7195" xr:uid="{00000000-0005-0000-0000-000046310000}"/>
    <cellStyle name="Style 675" xfId="539" xr:uid="{00000000-0005-0000-0000-000047310000}"/>
    <cellStyle name="Style 675 2" xfId="1162" xr:uid="{00000000-0005-0000-0000-000048310000}"/>
    <cellStyle name="Style 675 2 2" xfId="1433" xr:uid="{00000000-0005-0000-0000-000049310000}"/>
    <cellStyle name="Style 675 2 2 2" xfId="2724" xr:uid="{00000000-0005-0000-0000-00004A310000}"/>
    <cellStyle name="Style 675 2 2 2 2" xfId="5865" xr:uid="{00000000-0005-0000-0000-00004B310000}"/>
    <cellStyle name="Style 675 2 2 2 2 2" xfId="13698" xr:uid="{00000000-0005-0000-0000-00004C310000}"/>
    <cellStyle name="Style 675 2 2 2 3" xfId="12591" xr:uid="{00000000-0005-0000-0000-00004D310000}"/>
    <cellStyle name="Style 675 2 2 3" xfId="3847" xr:uid="{00000000-0005-0000-0000-00004E310000}"/>
    <cellStyle name="Style 675 2 2 3 2" xfId="6404" xr:uid="{00000000-0005-0000-0000-00004F310000}"/>
    <cellStyle name="Style 675 2 2 3 2 2" xfId="14171" xr:uid="{00000000-0005-0000-0000-000050310000}"/>
    <cellStyle name="Style 675 2 2 3 3" xfId="11780" xr:uid="{00000000-0005-0000-0000-000051310000}"/>
    <cellStyle name="Style 675 2 2 4" xfId="4865" xr:uid="{00000000-0005-0000-0000-000052310000}"/>
    <cellStyle name="Style 675 2 2 4 2" xfId="8989" xr:uid="{00000000-0005-0000-0000-000053310000}"/>
    <cellStyle name="Style 675 2 2 5" xfId="9158" xr:uid="{00000000-0005-0000-0000-000054310000}"/>
    <cellStyle name="Style 675 2 3" xfId="3345" xr:uid="{00000000-0005-0000-0000-000055310000}"/>
    <cellStyle name="Style 675 2 3 2" xfId="4373" xr:uid="{00000000-0005-0000-0000-000056310000}"/>
    <cellStyle name="Style 675 2 3 2 2" xfId="6762" xr:uid="{00000000-0005-0000-0000-000057310000}"/>
    <cellStyle name="Style 675 2 3 2 2 2" xfId="14491" xr:uid="{00000000-0005-0000-0000-000058310000}"/>
    <cellStyle name="Style 675 2 3 2 3" xfId="9382" xr:uid="{00000000-0005-0000-0000-000059310000}"/>
    <cellStyle name="Style 675 2 3 3" xfId="2256" xr:uid="{00000000-0005-0000-0000-00005A310000}"/>
    <cellStyle name="Style 675 2 3 3 2" xfId="13258" xr:uid="{00000000-0005-0000-0000-00005B310000}"/>
    <cellStyle name="Style 675 2 3 4" xfId="13220" xr:uid="{00000000-0005-0000-0000-00005C310000}"/>
    <cellStyle name="Style 675 2 4" xfId="2455" xr:uid="{00000000-0005-0000-0000-00005D310000}"/>
    <cellStyle name="Style 675 2 4 2" xfId="5615" xr:uid="{00000000-0005-0000-0000-00005E310000}"/>
    <cellStyle name="Style 675 2 4 2 2" xfId="10300" xr:uid="{00000000-0005-0000-0000-00005F310000}"/>
    <cellStyle name="Style 675 2 4 3" xfId="7032" xr:uid="{00000000-0005-0000-0000-000060310000}"/>
    <cellStyle name="Style 675 2 5" xfId="3619" xr:uid="{00000000-0005-0000-0000-000061310000}"/>
    <cellStyle name="Style 675 2 5 2" xfId="6279" xr:uid="{00000000-0005-0000-0000-000062310000}"/>
    <cellStyle name="Style 675 2 5 2 2" xfId="14048" xr:uid="{00000000-0005-0000-0000-000063310000}"/>
    <cellStyle name="Style 675 2 5 3" xfId="10046" xr:uid="{00000000-0005-0000-0000-000064310000}"/>
    <cellStyle name="Style 675 2 6" xfId="4917" xr:uid="{00000000-0005-0000-0000-000065310000}"/>
    <cellStyle name="Style 675 2 6 2" xfId="8785" xr:uid="{00000000-0005-0000-0000-000066310000}"/>
    <cellStyle name="Style 675 2 7" xfId="11514" xr:uid="{00000000-0005-0000-0000-000067310000}"/>
    <cellStyle name="Style 675 3" xfId="1549" xr:uid="{00000000-0005-0000-0000-000068310000}"/>
    <cellStyle name="Style 675 3 2" xfId="2840" xr:uid="{00000000-0005-0000-0000-000069310000}"/>
    <cellStyle name="Style 675 3 2 2" xfId="5971" xr:uid="{00000000-0005-0000-0000-00006A310000}"/>
    <cellStyle name="Style 675 3 2 2 2" xfId="13784" xr:uid="{00000000-0005-0000-0000-00006B310000}"/>
    <cellStyle name="Style 675 3 2 3" xfId="10246" xr:uid="{00000000-0005-0000-0000-00006C310000}"/>
    <cellStyle name="Style 675 3 3" xfId="3947" xr:uid="{00000000-0005-0000-0000-00006D310000}"/>
    <cellStyle name="Style 675 3 3 2" xfId="6460" xr:uid="{00000000-0005-0000-0000-00006E310000}"/>
    <cellStyle name="Style 675 3 3 2 2" xfId="14227" xr:uid="{00000000-0005-0000-0000-00006F310000}"/>
    <cellStyle name="Style 675 3 3 3" xfId="13379" xr:uid="{00000000-0005-0000-0000-000070310000}"/>
    <cellStyle name="Style 675 3 4" xfId="4676" xr:uid="{00000000-0005-0000-0000-000071310000}"/>
    <cellStyle name="Style 675 3 4 2" xfId="10548" xr:uid="{00000000-0005-0000-0000-000072310000}"/>
    <cellStyle name="Style 675 3 5" xfId="8946" xr:uid="{00000000-0005-0000-0000-000073310000}"/>
    <cellStyle name="Style 675 4" xfId="3208" xr:uid="{00000000-0005-0000-0000-000074310000}"/>
    <cellStyle name="Style 675 4 2" xfId="4245" xr:uid="{00000000-0005-0000-0000-000075310000}"/>
    <cellStyle name="Style 675 4 2 2" xfId="6651" xr:uid="{00000000-0005-0000-0000-000076310000}"/>
    <cellStyle name="Style 675 4 2 2 2" xfId="14397" xr:uid="{00000000-0005-0000-0000-000077310000}"/>
    <cellStyle name="Style 675 4 2 3" xfId="11473" xr:uid="{00000000-0005-0000-0000-000078310000}"/>
    <cellStyle name="Style 675 4 3" xfId="2329" xr:uid="{00000000-0005-0000-0000-000079310000}"/>
    <cellStyle name="Style 675 4 3 2" xfId="11173" xr:uid="{00000000-0005-0000-0000-00007A310000}"/>
    <cellStyle name="Style 675 4 4" xfId="11354" xr:uid="{00000000-0005-0000-0000-00007B310000}"/>
    <cellStyle name="Style 675 5" xfId="2076" xr:uid="{00000000-0005-0000-0000-00007C310000}"/>
    <cellStyle name="Style 675 5 2" xfId="5380" xr:uid="{00000000-0005-0000-0000-00007D310000}"/>
    <cellStyle name="Style 675 5 2 2" xfId="7903" xr:uid="{00000000-0005-0000-0000-00007E310000}"/>
    <cellStyle name="Style 675 5 3" xfId="8574" xr:uid="{00000000-0005-0000-0000-00007F310000}"/>
    <cellStyle name="Style 675 6" xfId="2309" xr:uid="{00000000-0005-0000-0000-000080310000}"/>
    <cellStyle name="Style 675 6 2" xfId="5495" xr:uid="{00000000-0005-0000-0000-000081310000}"/>
    <cellStyle name="Style 675 6 2 2" xfId="7835" xr:uid="{00000000-0005-0000-0000-000082310000}"/>
    <cellStyle name="Style 675 6 3" xfId="8004" xr:uid="{00000000-0005-0000-0000-000083310000}"/>
    <cellStyle name="Style 675 7" xfId="4805" xr:uid="{00000000-0005-0000-0000-000084310000}"/>
    <cellStyle name="Style 675 7 2" xfId="11983" xr:uid="{00000000-0005-0000-0000-000085310000}"/>
    <cellStyle name="Style 675 8" xfId="13376" xr:uid="{00000000-0005-0000-0000-000086310000}"/>
    <cellStyle name="Style 676" xfId="540" xr:uid="{00000000-0005-0000-0000-000087310000}"/>
    <cellStyle name="Style 676 2" xfId="1163" xr:uid="{00000000-0005-0000-0000-000088310000}"/>
    <cellStyle name="Style 676 2 2" xfId="1628" xr:uid="{00000000-0005-0000-0000-000089310000}"/>
    <cellStyle name="Style 676 2 2 2" xfId="2909" xr:uid="{00000000-0005-0000-0000-00008A310000}"/>
    <cellStyle name="Style 676 2 2 2 2" xfId="6032" xr:uid="{00000000-0005-0000-0000-00008B310000}"/>
    <cellStyle name="Style 676 2 2 2 2 2" xfId="13828" xr:uid="{00000000-0005-0000-0000-00008C310000}"/>
    <cellStyle name="Style 676 2 2 2 3" xfId="7522" xr:uid="{00000000-0005-0000-0000-00008D310000}"/>
    <cellStyle name="Style 676 2 2 3" xfId="4007" xr:uid="{00000000-0005-0000-0000-00008E310000}"/>
    <cellStyle name="Style 676 2 2 3 2" xfId="6488" xr:uid="{00000000-0005-0000-0000-00008F310000}"/>
    <cellStyle name="Style 676 2 2 3 2 2" xfId="14237" xr:uid="{00000000-0005-0000-0000-000090310000}"/>
    <cellStyle name="Style 676 2 2 3 3" xfId="9653" xr:uid="{00000000-0005-0000-0000-000091310000}"/>
    <cellStyle name="Style 676 2 2 4" xfId="4722" xr:uid="{00000000-0005-0000-0000-000092310000}"/>
    <cellStyle name="Style 676 2 2 4 2" xfId="8983" xr:uid="{00000000-0005-0000-0000-000093310000}"/>
    <cellStyle name="Style 676 2 2 5" xfId="11965" xr:uid="{00000000-0005-0000-0000-000094310000}"/>
    <cellStyle name="Style 676 2 3" xfId="3346" xr:uid="{00000000-0005-0000-0000-000095310000}"/>
    <cellStyle name="Style 676 2 3 2" xfId="4374" xr:uid="{00000000-0005-0000-0000-000096310000}"/>
    <cellStyle name="Style 676 2 3 2 2" xfId="6763" xr:uid="{00000000-0005-0000-0000-000097310000}"/>
    <cellStyle name="Style 676 2 3 2 2 2" xfId="14492" xr:uid="{00000000-0005-0000-0000-000098310000}"/>
    <cellStyle name="Style 676 2 3 2 3" xfId="7014" xr:uid="{00000000-0005-0000-0000-000099310000}"/>
    <cellStyle name="Style 676 2 3 3" xfId="3564" xr:uid="{00000000-0005-0000-0000-00009A310000}"/>
    <cellStyle name="Style 676 2 3 3 2" xfId="13171" xr:uid="{00000000-0005-0000-0000-00009B310000}"/>
    <cellStyle name="Style 676 2 3 4" xfId="8997" xr:uid="{00000000-0005-0000-0000-00009C310000}"/>
    <cellStyle name="Style 676 2 4" xfId="2456" xr:uid="{00000000-0005-0000-0000-00009D310000}"/>
    <cellStyle name="Style 676 2 4 2" xfId="5616" xr:uid="{00000000-0005-0000-0000-00009E310000}"/>
    <cellStyle name="Style 676 2 4 2 2" xfId="12276" xr:uid="{00000000-0005-0000-0000-00009F310000}"/>
    <cellStyle name="Style 676 2 4 3" xfId="9734" xr:uid="{00000000-0005-0000-0000-0000A0310000}"/>
    <cellStyle name="Style 676 2 5" xfId="3620" xr:uid="{00000000-0005-0000-0000-0000A1310000}"/>
    <cellStyle name="Style 676 2 5 2" xfId="6280" xr:uid="{00000000-0005-0000-0000-0000A2310000}"/>
    <cellStyle name="Style 676 2 5 2 2" xfId="14049" xr:uid="{00000000-0005-0000-0000-0000A3310000}"/>
    <cellStyle name="Style 676 2 5 3" xfId="12094" xr:uid="{00000000-0005-0000-0000-0000A4310000}"/>
    <cellStyle name="Style 676 2 6" xfId="4635" xr:uid="{00000000-0005-0000-0000-0000A5310000}"/>
    <cellStyle name="Style 676 2 6 2" xfId="11272" xr:uid="{00000000-0005-0000-0000-0000A6310000}"/>
    <cellStyle name="Style 676 2 7" xfId="11789" xr:uid="{00000000-0005-0000-0000-0000A7310000}"/>
    <cellStyle name="Style 676 3" xfId="1548" xr:uid="{00000000-0005-0000-0000-0000A8310000}"/>
    <cellStyle name="Style 676 3 2" xfId="2839" xr:uid="{00000000-0005-0000-0000-0000A9310000}"/>
    <cellStyle name="Style 676 3 2 2" xfId="5970" xr:uid="{00000000-0005-0000-0000-0000AA310000}"/>
    <cellStyle name="Style 676 3 2 2 2" xfId="13783" xr:uid="{00000000-0005-0000-0000-0000AB310000}"/>
    <cellStyle name="Style 676 3 2 3" xfId="12677" xr:uid="{00000000-0005-0000-0000-0000AC310000}"/>
    <cellStyle name="Style 676 3 3" xfId="3946" xr:uid="{00000000-0005-0000-0000-0000AD310000}"/>
    <cellStyle name="Style 676 3 3 2" xfId="6459" xr:uid="{00000000-0005-0000-0000-0000AE310000}"/>
    <cellStyle name="Style 676 3 3 2 2" xfId="14226" xr:uid="{00000000-0005-0000-0000-0000AF310000}"/>
    <cellStyle name="Style 676 3 3 3" xfId="11416" xr:uid="{00000000-0005-0000-0000-0000B0310000}"/>
    <cellStyle name="Style 676 3 4" xfId="4697" xr:uid="{00000000-0005-0000-0000-0000B1310000}"/>
    <cellStyle name="Style 676 3 4 2" xfId="7440" xr:uid="{00000000-0005-0000-0000-0000B2310000}"/>
    <cellStyle name="Style 676 3 5" xfId="9759" xr:uid="{00000000-0005-0000-0000-0000B3310000}"/>
    <cellStyle name="Style 676 4" xfId="3209" xr:uid="{00000000-0005-0000-0000-0000B4310000}"/>
    <cellStyle name="Style 676 4 2" xfId="4246" xr:uid="{00000000-0005-0000-0000-0000B5310000}"/>
    <cellStyle name="Style 676 4 2 2" xfId="6652" xr:uid="{00000000-0005-0000-0000-0000B6310000}"/>
    <cellStyle name="Style 676 4 2 2 2" xfId="14398" xr:uid="{00000000-0005-0000-0000-0000B7310000}"/>
    <cellStyle name="Style 676 4 2 3" xfId="12942" xr:uid="{00000000-0005-0000-0000-0000B8310000}"/>
    <cellStyle name="Style 676 4 3" xfId="1901" xr:uid="{00000000-0005-0000-0000-0000B9310000}"/>
    <cellStyle name="Style 676 4 3 2" xfId="10033" xr:uid="{00000000-0005-0000-0000-0000BA310000}"/>
    <cellStyle name="Style 676 4 4" xfId="12097" xr:uid="{00000000-0005-0000-0000-0000BB310000}"/>
    <cellStyle name="Style 676 5" xfId="2077" xr:uid="{00000000-0005-0000-0000-0000BC310000}"/>
    <cellStyle name="Style 676 5 2" xfId="5381" xr:uid="{00000000-0005-0000-0000-0000BD310000}"/>
    <cellStyle name="Style 676 5 2 2" xfId="8292" xr:uid="{00000000-0005-0000-0000-0000BE310000}"/>
    <cellStyle name="Style 676 5 3" xfId="8112" xr:uid="{00000000-0005-0000-0000-0000BF310000}"/>
    <cellStyle name="Style 676 6" xfId="2308" xr:uid="{00000000-0005-0000-0000-0000C0310000}"/>
    <cellStyle name="Style 676 6 2" xfId="5494" xr:uid="{00000000-0005-0000-0000-0000C1310000}"/>
    <cellStyle name="Style 676 6 2 2" xfId="7834" xr:uid="{00000000-0005-0000-0000-0000C2310000}"/>
    <cellStyle name="Style 676 6 3" xfId="9453" xr:uid="{00000000-0005-0000-0000-0000C3310000}"/>
    <cellStyle name="Style 676 7" xfId="1988" xr:uid="{00000000-0005-0000-0000-0000C4310000}"/>
    <cellStyle name="Style 676 7 2" xfId="9047" xr:uid="{00000000-0005-0000-0000-0000C5310000}"/>
    <cellStyle name="Style 676 8" xfId="11863" xr:uid="{00000000-0005-0000-0000-0000C6310000}"/>
    <cellStyle name="Style 695" xfId="541" xr:uid="{00000000-0005-0000-0000-0000C7310000}"/>
    <cellStyle name="Style 695 2" xfId="3210" xr:uid="{00000000-0005-0000-0000-0000C8310000}"/>
    <cellStyle name="Style 695 2 2" xfId="4247" xr:uid="{00000000-0005-0000-0000-0000C9310000}"/>
    <cellStyle name="Style 695 2 2 2" xfId="6653" xr:uid="{00000000-0005-0000-0000-0000CA310000}"/>
    <cellStyle name="Style 695 2 2 2 2" xfId="14399" xr:uid="{00000000-0005-0000-0000-0000CB310000}"/>
    <cellStyle name="Style 695 2 2 3" xfId="9431" xr:uid="{00000000-0005-0000-0000-0000CC310000}"/>
    <cellStyle name="Style 695 2 3" xfId="1900" xr:uid="{00000000-0005-0000-0000-0000CD310000}"/>
    <cellStyle name="Style 695 2 3 2" xfId="11993" xr:uid="{00000000-0005-0000-0000-0000CE310000}"/>
    <cellStyle name="Style 695 2 4" xfId="9746" xr:uid="{00000000-0005-0000-0000-0000CF310000}"/>
    <cellStyle name="Style 695 3" xfId="2078" xr:uid="{00000000-0005-0000-0000-0000D0310000}"/>
    <cellStyle name="Style 695 3 2" xfId="5382" xr:uid="{00000000-0005-0000-0000-0000D1310000}"/>
    <cellStyle name="Style 695 3 2 2" xfId="9287" xr:uid="{00000000-0005-0000-0000-0000D2310000}"/>
    <cellStyle name="Style 695 3 3" xfId="10442" xr:uid="{00000000-0005-0000-0000-0000D3310000}"/>
    <cellStyle name="Style 695 4" xfId="1884" xr:uid="{00000000-0005-0000-0000-0000D4310000}"/>
    <cellStyle name="Style 695 4 2" xfId="5231" xr:uid="{00000000-0005-0000-0000-0000D5310000}"/>
    <cellStyle name="Style 695 4 2 2" xfId="11528" xr:uid="{00000000-0005-0000-0000-0000D6310000}"/>
    <cellStyle name="Style 695 4 3" xfId="7310" xr:uid="{00000000-0005-0000-0000-0000D7310000}"/>
    <cellStyle name="Style 695 5" xfId="4804" xr:uid="{00000000-0005-0000-0000-0000D8310000}"/>
    <cellStyle name="Style 695 5 2" xfId="11176" xr:uid="{00000000-0005-0000-0000-0000D9310000}"/>
    <cellStyle name="Style 695 6" xfId="9901" xr:uid="{00000000-0005-0000-0000-0000DA310000}"/>
    <cellStyle name="Style 696" xfId="542" xr:uid="{00000000-0005-0000-0000-0000DB310000}"/>
    <cellStyle name="Style 697" xfId="543" xr:uid="{00000000-0005-0000-0000-0000DC310000}"/>
    <cellStyle name="Style 697 2" xfId="3211" xr:uid="{00000000-0005-0000-0000-0000DD310000}"/>
    <cellStyle name="Style 697 2 2" xfId="4248" xr:uid="{00000000-0005-0000-0000-0000DE310000}"/>
    <cellStyle name="Style 697 2 2 2" xfId="6654" xr:uid="{00000000-0005-0000-0000-0000DF310000}"/>
    <cellStyle name="Style 697 2 2 2 2" xfId="14400" xr:uid="{00000000-0005-0000-0000-0000E0310000}"/>
    <cellStyle name="Style 697 2 2 3" xfId="8168" xr:uid="{00000000-0005-0000-0000-0000E1310000}"/>
    <cellStyle name="Style 697 2 3" xfId="2862" xr:uid="{00000000-0005-0000-0000-0000E2310000}"/>
    <cellStyle name="Style 697 2 3 2" xfId="7080" xr:uid="{00000000-0005-0000-0000-0000E3310000}"/>
    <cellStyle name="Style 697 2 4" xfId="11374" xr:uid="{00000000-0005-0000-0000-0000E4310000}"/>
    <cellStyle name="Style 697 3" xfId="2080" xr:uid="{00000000-0005-0000-0000-0000E5310000}"/>
    <cellStyle name="Style 697 3 2" xfId="5383" xr:uid="{00000000-0005-0000-0000-0000E6310000}"/>
    <cellStyle name="Style 697 3 2 2" xfId="11781" xr:uid="{00000000-0005-0000-0000-0000E7310000}"/>
    <cellStyle name="Style 697 3 3" xfId="10270" xr:uid="{00000000-0005-0000-0000-0000E8310000}"/>
    <cellStyle name="Style 697 4" xfId="1883" xr:uid="{00000000-0005-0000-0000-0000E9310000}"/>
    <cellStyle name="Style 697 4 2" xfId="5230" xr:uid="{00000000-0005-0000-0000-0000EA310000}"/>
    <cellStyle name="Style 697 4 2 2" xfId="11363" xr:uid="{00000000-0005-0000-0000-0000EB310000}"/>
    <cellStyle name="Style 697 4 3" xfId="9022" xr:uid="{00000000-0005-0000-0000-0000EC310000}"/>
    <cellStyle name="Style 697 5" xfId="1987" xr:uid="{00000000-0005-0000-0000-0000ED310000}"/>
    <cellStyle name="Style 697 5 2" xfId="12644" xr:uid="{00000000-0005-0000-0000-0000EE310000}"/>
    <cellStyle name="Style 697 6" xfId="13190" xr:uid="{00000000-0005-0000-0000-0000EF310000}"/>
    <cellStyle name="Style 698" xfId="544" xr:uid="{00000000-0005-0000-0000-0000F0310000}"/>
    <cellStyle name="Style 698 2" xfId="3212" xr:uid="{00000000-0005-0000-0000-0000F1310000}"/>
    <cellStyle name="Style 698 2 2" xfId="4249" xr:uid="{00000000-0005-0000-0000-0000F2310000}"/>
    <cellStyle name="Style 698 2 2 2" xfId="6655" xr:uid="{00000000-0005-0000-0000-0000F3310000}"/>
    <cellStyle name="Style 698 2 2 2 2" xfId="14401" xr:uid="{00000000-0005-0000-0000-0000F4310000}"/>
    <cellStyle name="Style 698 2 2 3" xfId="7660" xr:uid="{00000000-0005-0000-0000-0000F5310000}"/>
    <cellStyle name="Style 698 2 3" xfId="1899" xr:uid="{00000000-0005-0000-0000-0000F6310000}"/>
    <cellStyle name="Style 698 2 3 2" xfId="7142" xr:uid="{00000000-0005-0000-0000-0000F7310000}"/>
    <cellStyle name="Style 698 2 4" xfId="7595" xr:uid="{00000000-0005-0000-0000-0000F8310000}"/>
    <cellStyle name="Style 698 3" xfId="2081" xr:uid="{00000000-0005-0000-0000-0000F9310000}"/>
    <cellStyle name="Style 698 3 2" xfId="5384" xr:uid="{00000000-0005-0000-0000-0000FA310000}"/>
    <cellStyle name="Style 698 3 2 2" xfId="10133" xr:uid="{00000000-0005-0000-0000-0000FB310000}"/>
    <cellStyle name="Style 698 3 3" xfId="10551" xr:uid="{00000000-0005-0000-0000-0000FC310000}"/>
    <cellStyle name="Style 698 4" xfId="1882" xr:uid="{00000000-0005-0000-0000-0000FD310000}"/>
    <cellStyle name="Style 698 4 2" xfId="5229" xr:uid="{00000000-0005-0000-0000-0000FE310000}"/>
    <cellStyle name="Style 698 4 2 2" xfId="10107" xr:uid="{00000000-0005-0000-0000-0000FF310000}"/>
    <cellStyle name="Style 698 4 3" xfId="7332" xr:uid="{00000000-0005-0000-0000-000000320000}"/>
    <cellStyle name="Style 698 5" xfId="4803" xr:uid="{00000000-0005-0000-0000-000001320000}"/>
    <cellStyle name="Style 698 5 2" xfId="9585" xr:uid="{00000000-0005-0000-0000-000002320000}"/>
    <cellStyle name="Style 698 6" xfId="209" xr:uid="{00000000-0005-0000-0000-000003320000}"/>
    <cellStyle name="Style 699" xfId="545" xr:uid="{00000000-0005-0000-0000-000004320000}"/>
    <cellStyle name="Style 700" xfId="546" xr:uid="{00000000-0005-0000-0000-000005320000}"/>
    <cellStyle name="Style 701" xfId="547" xr:uid="{00000000-0005-0000-0000-000006320000}"/>
    <cellStyle name="Style 701 10" xfId="1881" xr:uid="{00000000-0005-0000-0000-000007320000}"/>
    <cellStyle name="Style 701 10 2" xfId="11732" xr:uid="{00000000-0005-0000-0000-000008320000}"/>
    <cellStyle name="Style 701 11" xfId="12084" xr:uid="{00000000-0005-0000-0000-000009320000}"/>
    <cellStyle name="Style 701 2" xfId="1164" xr:uid="{00000000-0005-0000-0000-00000A320000}"/>
    <cellStyle name="Style 701 2 10" xfId="3621" xr:uid="{00000000-0005-0000-0000-00000B320000}"/>
    <cellStyle name="Style 701 2 10 2" xfId="8903" xr:uid="{00000000-0005-0000-0000-00000C320000}"/>
    <cellStyle name="Style 701 2 11" xfId="11950" xr:uid="{00000000-0005-0000-0000-00000D320000}"/>
    <cellStyle name="Style 701 2 2" xfId="1707" xr:uid="{00000000-0005-0000-0000-00000E320000}"/>
    <cellStyle name="Style 701 2 2 2" xfId="3525" xr:uid="{00000000-0005-0000-0000-00000F320000}"/>
    <cellStyle name="Style 701 2 2 2 2" xfId="4542" xr:uid="{00000000-0005-0000-0000-000010320000}"/>
    <cellStyle name="Style 701 2 2 2 2 2" xfId="11511" xr:uid="{00000000-0005-0000-0000-000011320000}"/>
    <cellStyle name="Style 701 2 2 2 3" xfId="8905" xr:uid="{00000000-0005-0000-0000-000012320000}"/>
    <cellStyle name="Style 701 2 2 3" xfId="2988" xr:uid="{00000000-0005-0000-0000-000013320000}"/>
    <cellStyle name="Style 701 2 2 3 2" xfId="6093" xr:uid="{00000000-0005-0000-0000-000014320000}"/>
    <cellStyle name="Style 701 2 2 3 2 2" xfId="12908" xr:uid="{00000000-0005-0000-0000-000015320000}"/>
    <cellStyle name="Style 701 2 2 3 3" xfId="8988" xr:uid="{00000000-0005-0000-0000-000016320000}"/>
    <cellStyle name="Style 701 2 2 4" xfId="4077" xr:uid="{00000000-0005-0000-0000-000017320000}"/>
    <cellStyle name="Style 701 2 2 4 2" xfId="7708" xr:uid="{00000000-0005-0000-0000-000018320000}"/>
    <cellStyle name="Style 701 2 2 5" xfId="7380" xr:uid="{00000000-0005-0000-0000-000019320000}"/>
    <cellStyle name="Style 701 2 3" xfId="1476" xr:uid="{00000000-0005-0000-0000-00001A320000}"/>
    <cellStyle name="Style 701 2 3 2" xfId="3464" xr:uid="{00000000-0005-0000-0000-00001B320000}"/>
    <cellStyle name="Style 701 2 3 2 2" xfId="4485" xr:uid="{00000000-0005-0000-0000-00001C320000}"/>
    <cellStyle name="Style 701 2 3 2 2 2" xfId="9645" xr:uid="{00000000-0005-0000-0000-00001D320000}"/>
    <cellStyle name="Style 701 2 3 2 3" xfId="10367" xr:uid="{00000000-0005-0000-0000-00001E320000}"/>
    <cellStyle name="Style 701 2 3 3" xfId="2767" xr:uid="{00000000-0005-0000-0000-00001F320000}"/>
    <cellStyle name="Style 701 2 3 3 2" xfId="5906" xr:uid="{00000000-0005-0000-0000-000020320000}"/>
    <cellStyle name="Style 701 2 3 3 2 2" xfId="12774" xr:uid="{00000000-0005-0000-0000-000021320000}"/>
    <cellStyle name="Style 701 2 3 3 3" xfId="11710" xr:uid="{00000000-0005-0000-0000-000022320000}"/>
    <cellStyle name="Style 701 2 3 4" xfId="3887" xr:uid="{00000000-0005-0000-0000-000023320000}"/>
    <cellStyle name="Style 701 2 3 4 2" xfId="7998" xr:uid="{00000000-0005-0000-0000-000024320000}"/>
    <cellStyle name="Style 701 2 3 5" xfId="11254" xr:uid="{00000000-0005-0000-0000-000025320000}"/>
    <cellStyle name="Style 701 2 4" xfId="1690" xr:uid="{00000000-0005-0000-0000-000026320000}"/>
    <cellStyle name="Style 701 2 4 2" xfId="3519" xr:uid="{00000000-0005-0000-0000-000027320000}"/>
    <cellStyle name="Style 701 2 4 2 2" xfId="4536" xr:uid="{00000000-0005-0000-0000-000028320000}"/>
    <cellStyle name="Style 701 2 4 2 2 2" xfId="8305" xr:uid="{00000000-0005-0000-0000-000029320000}"/>
    <cellStyle name="Style 701 2 4 2 3" xfId="9072" xr:uid="{00000000-0005-0000-0000-00002A320000}"/>
    <cellStyle name="Style 701 2 4 3" xfId="2971" xr:uid="{00000000-0005-0000-0000-00002B320000}"/>
    <cellStyle name="Style 701 2 4 3 2" xfId="6077" xr:uid="{00000000-0005-0000-0000-00002C320000}"/>
    <cellStyle name="Style 701 2 4 3 2 2" xfId="12893" xr:uid="{00000000-0005-0000-0000-00002D320000}"/>
    <cellStyle name="Style 701 2 4 3 3" xfId="9920" xr:uid="{00000000-0005-0000-0000-00002E320000}"/>
    <cellStyle name="Style 701 2 4 4" xfId="4063" xr:uid="{00000000-0005-0000-0000-00002F320000}"/>
    <cellStyle name="Style 701 2 4 4 2" xfId="7720" xr:uid="{00000000-0005-0000-0000-000030320000}"/>
    <cellStyle name="Style 701 2 4 5" xfId="8828" xr:uid="{00000000-0005-0000-0000-000031320000}"/>
    <cellStyle name="Style 701 2 5" xfId="1406" xr:uid="{00000000-0005-0000-0000-000032320000}"/>
    <cellStyle name="Style 701 2 5 2" xfId="3447" xr:uid="{00000000-0005-0000-0000-000033320000}"/>
    <cellStyle name="Style 701 2 5 2 2" xfId="4468" xr:uid="{00000000-0005-0000-0000-000034320000}"/>
    <cellStyle name="Style 701 2 5 2 2 2" xfId="9372" xr:uid="{00000000-0005-0000-0000-000035320000}"/>
    <cellStyle name="Style 701 2 5 2 3" xfId="10752" xr:uid="{00000000-0005-0000-0000-000036320000}"/>
    <cellStyle name="Style 701 2 5 3" xfId="2697" xr:uid="{00000000-0005-0000-0000-000037320000}"/>
    <cellStyle name="Style 701 2 5 3 2" xfId="5838" xr:uid="{00000000-0005-0000-0000-000038320000}"/>
    <cellStyle name="Style 701 2 5 3 2 2" xfId="12713" xr:uid="{00000000-0005-0000-0000-000039320000}"/>
    <cellStyle name="Style 701 2 5 3 3" xfId="8569" xr:uid="{00000000-0005-0000-0000-00003A320000}"/>
    <cellStyle name="Style 701 2 5 4" xfId="3827" xr:uid="{00000000-0005-0000-0000-00003B320000}"/>
    <cellStyle name="Style 701 2 5 4 2" xfId="7189" xr:uid="{00000000-0005-0000-0000-00003C320000}"/>
    <cellStyle name="Style 701 2 5 5" xfId="10285" xr:uid="{00000000-0005-0000-0000-00003D320000}"/>
    <cellStyle name="Style 701 2 6" xfId="1600" xr:uid="{00000000-0005-0000-0000-00003E320000}"/>
    <cellStyle name="Style 701 2 6 2" xfId="3512" xr:uid="{00000000-0005-0000-0000-00003F320000}"/>
    <cellStyle name="Style 701 2 6 2 2" xfId="4529" xr:uid="{00000000-0005-0000-0000-000040320000}"/>
    <cellStyle name="Style 701 2 6 2 2 2" xfId="11859" xr:uid="{00000000-0005-0000-0000-000041320000}"/>
    <cellStyle name="Style 701 2 6 2 3" xfId="12191" xr:uid="{00000000-0005-0000-0000-000042320000}"/>
    <cellStyle name="Style 701 2 6 3" xfId="2882" xr:uid="{00000000-0005-0000-0000-000043320000}"/>
    <cellStyle name="Style 701 2 6 3 2" xfId="6012" xr:uid="{00000000-0005-0000-0000-000044320000}"/>
    <cellStyle name="Style 701 2 6 3 2 2" xfId="12858" xr:uid="{00000000-0005-0000-0000-000045320000}"/>
    <cellStyle name="Style 701 2 6 3 3" xfId="8557" xr:uid="{00000000-0005-0000-0000-000046320000}"/>
    <cellStyle name="Style 701 2 6 4" xfId="3990" xr:uid="{00000000-0005-0000-0000-000047320000}"/>
    <cellStyle name="Style 701 2 6 4 2" xfId="7741" xr:uid="{00000000-0005-0000-0000-000048320000}"/>
    <cellStyle name="Style 701 2 6 5" xfId="7398" xr:uid="{00000000-0005-0000-0000-000049320000}"/>
    <cellStyle name="Style 701 2 7" xfId="1305" xr:uid="{00000000-0005-0000-0000-00004A320000}"/>
    <cellStyle name="Style 701 2 7 2" xfId="3428" xr:uid="{00000000-0005-0000-0000-00004B320000}"/>
    <cellStyle name="Style 701 2 7 2 2" xfId="4450" xr:uid="{00000000-0005-0000-0000-00004C320000}"/>
    <cellStyle name="Style 701 2 7 2 2 2" xfId="9302" xr:uid="{00000000-0005-0000-0000-00004D320000}"/>
    <cellStyle name="Style 701 2 7 2 3" xfId="11424" xr:uid="{00000000-0005-0000-0000-00004E320000}"/>
    <cellStyle name="Style 701 2 7 3" xfId="2596" xr:uid="{00000000-0005-0000-0000-00004F320000}"/>
    <cellStyle name="Style 701 2 7 3 2" xfId="5739" xr:uid="{00000000-0005-0000-0000-000050320000}"/>
    <cellStyle name="Style 701 2 7 3 2 2" xfId="12632" xr:uid="{00000000-0005-0000-0000-000051320000}"/>
    <cellStyle name="Style 701 2 7 3 3" xfId="8577" xr:uid="{00000000-0005-0000-0000-000052320000}"/>
    <cellStyle name="Style 701 2 7 4" xfId="3742" xr:uid="{00000000-0005-0000-0000-000053320000}"/>
    <cellStyle name="Style 701 2 7 4 2" xfId="11575" xr:uid="{00000000-0005-0000-0000-000054320000}"/>
    <cellStyle name="Style 701 2 7 5" xfId="10472" xr:uid="{00000000-0005-0000-0000-000055320000}"/>
    <cellStyle name="Style 701 2 8" xfId="3347" xr:uid="{00000000-0005-0000-0000-000056320000}"/>
    <cellStyle name="Style 701 2 8 2" xfId="4375" xr:uid="{00000000-0005-0000-0000-000057320000}"/>
    <cellStyle name="Style 701 2 8 2 2" xfId="11864" xr:uid="{00000000-0005-0000-0000-000058320000}"/>
    <cellStyle name="Style 701 2 8 3" xfId="11399" xr:uid="{00000000-0005-0000-0000-000059320000}"/>
    <cellStyle name="Style 701 2 9" xfId="2457" xr:uid="{00000000-0005-0000-0000-00005A320000}"/>
    <cellStyle name="Style 701 2 9 2" xfId="5617" xr:uid="{00000000-0005-0000-0000-00005B320000}"/>
    <cellStyle name="Style 701 2 9 2 2" xfId="8718" xr:uid="{00000000-0005-0000-0000-00005C320000}"/>
    <cellStyle name="Style 701 2 9 3" xfId="11554" xr:uid="{00000000-0005-0000-0000-00005D320000}"/>
    <cellStyle name="Style 701 3" xfId="1392" xr:uid="{00000000-0005-0000-0000-00005E320000}"/>
    <cellStyle name="Style 701 3 2" xfId="3441" xr:uid="{00000000-0005-0000-0000-00005F320000}"/>
    <cellStyle name="Style 701 3 2 2" xfId="4463" xr:uid="{00000000-0005-0000-0000-000060320000}"/>
    <cellStyle name="Style 701 3 2 2 2" xfId="11885" xr:uid="{00000000-0005-0000-0000-000061320000}"/>
    <cellStyle name="Style 701 3 2 3" xfId="7199" xr:uid="{00000000-0005-0000-0000-000062320000}"/>
    <cellStyle name="Style 701 3 3" xfId="2683" xr:uid="{00000000-0005-0000-0000-000063320000}"/>
    <cellStyle name="Style 701 3 3 2" xfId="5824" xr:uid="{00000000-0005-0000-0000-000064320000}"/>
    <cellStyle name="Style 701 3 3 2 2" xfId="12701" xr:uid="{00000000-0005-0000-0000-000065320000}"/>
    <cellStyle name="Style 701 3 3 3" xfId="10817" xr:uid="{00000000-0005-0000-0000-000066320000}"/>
    <cellStyle name="Style 701 3 4" xfId="3815" xr:uid="{00000000-0005-0000-0000-000067320000}"/>
    <cellStyle name="Style 701 3 4 2" xfId="12323" xr:uid="{00000000-0005-0000-0000-000068320000}"/>
    <cellStyle name="Style 701 3 5" xfId="8643" xr:uid="{00000000-0005-0000-0000-000069320000}"/>
    <cellStyle name="Style 701 4" xfId="1319" xr:uid="{00000000-0005-0000-0000-00006A320000}"/>
    <cellStyle name="Style 701 4 2" xfId="3430" xr:uid="{00000000-0005-0000-0000-00006B320000}"/>
    <cellStyle name="Style 701 4 2 2" xfId="4452" xr:uid="{00000000-0005-0000-0000-00006C320000}"/>
    <cellStyle name="Style 701 4 2 2 2" xfId="11752" xr:uid="{00000000-0005-0000-0000-00006D320000}"/>
    <cellStyle name="Style 701 4 2 3" xfId="10357" xr:uid="{00000000-0005-0000-0000-00006E320000}"/>
    <cellStyle name="Style 701 4 3" xfId="2610" xr:uid="{00000000-0005-0000-0000-00006F320000}"/>
    <cellStyle name="Style 701 4 3 2" xfId="5753" xr:uid="{00000000-0005-0000-0000-000070320000}"/>
    <cellStyle name="Style 701 4 3 2 2" xfId="12643" xr:uid="{00000000-0005-0000-0000-000071320000}"/>
    <cellStyle name="Style 701 4 3 3" xfId="11544" xr:uid="{00000000-0005-0000-0000-000072320000}"/>
    <cellStyle name="Style 701 4 4" xfId="3754" xr:uid="{00000000-0005-0000-0000-000073320000}"/>
    <cellStyle name="Style 701 4 4 2" xfId="8619" xr:uid="{00000000-0005-0000-0000-000074320000}"/>
    <cellStyle name="Style 701 4 5" xfId="8209" xr:uid="{00000000-0005-0000-0000-000075320000}"/>
    <cellStyle name="Style 701 5" xfId="1568" xr:uid="{00000000-0005-0000-0000-000076320000}"/>
    <cellStyle name="Style 701 5 2" xfId="3497" xr:uid="{00000000-0005-0000-0000-000077320000}"/>
    <cellStyle name="Style 701 5 2 2" xfId="4514" xr:uid="{00000000-0005-0000-0000-000078320000}"/>
    <cellStyle name="Style 701 5 2 2 2" xfId="9099" xr:uid="{00000000-0005-0000-0000-000079320000}"/>
    <cellStyle name="Style 701 5 2 3" xfId="9569" xr:uid="{00000000-0005-0000-0000-00007A320000}"/>
    <cellStyle name="Style 701 5 3" xfId="2851" xr:uid="{00000000-0005-0000-0000-00007B320000}"/>
    <cellStyle name="Style 701 5 3 2" xfId="5982" xr:uid="{00000000-0005-0000-0000-00007C320000}"/>
    <cellStyle name="Style 701 5 3 2 2" xfId="12829" xr:uid="{00000000-0005-0000-0000-00007D320000}"/>
    <cellStyle name="Style 701 5 3 3" xfId="11195" xr:uid="{00000000-0005-0000-0000-00007E320000}"/>
    <cellStyle name="Style 701 5 4" xfId="3966" xr:uid="{00000000-0005-0000-0000-00007F320000}"/>
    <cellStyle name="Style 701 5 4 2" xfId="7762" xr:uid="{00000000-0005-0000-0000-000080320000}"/>
    <cellStyle name="Style 701 5 5" xfId="7399" xr:uid="{00000000-0005-0000-0000-000081320000}"/>
    <cellStyle name="Style 701 6" xfId="1583" xr:uid="{00000000-0005-0000-0000-000082320000}"/>
    <cellStyle name="Style 701 6 2" xfId="3505" xr:uid="{00000000-0005-0000-0000-000083320000}"/>
    <cellStyle name="Style 701 6 2 2" xfId="4522" xr:uid="{00000000-0005-0000-0000-000084320000}"/>
    <cellStyle name="Style 701 6 2 2 2" xfId="12385" xr:uid="{00000000-0005-0000-0000-000085320000}"/>
    <cellStyle name="Style 701 6 2 3" xfId="7197" xr:uid="{00000000-0005-0000-0000-000086320000}"/>
    <cellStyle name="Style 701 6 3" xfId="2865" xr:uid="{00000000-0005-0000-0000-000087320000}"/>
    <cellStyle name="Style 701 6 3 2" xfId="5995" xr:uid="{00000000-0005-0000-0000-000088320000}"/>
    <cellStyle name="Style 701 6 3 2 2" xfId="12841" xr:uid="{00000000-0005-0000-0000-000089320000}"/>
    <cellStyle name="Style 701 6 3 3" xfId="10236" xr:uid="{00000000-0005-0000-0000-00008A320000}"/>
    <cellStyle name="Style 701 6 4" xfId="3978" xr:uid="{00000000-0005-0000-0000-00008B320000}"/>
    <cellStyle name="Style 701 6 4 2" xfId="7750" xr:uid="{00000000-0005-0000-0000-00008C320000}"/>
    <cellStyle name="Style 701 6 5" xfId="7990" xr:uid="{00000000-0005-0000-0000-00008D320000}"/>
    <cellStyle name="Style 701 7" xfId="1468" xr:uid="{00000000-0005-0000-0000-00008E320000}"/>
    <cellStyle name="Style 701 7 2" xfId="3460" xr:uid="{00000000-0005-0000-0000-00008F320000}"/>
    <cellStyle name="Style 701 7 2 2" xfId="4481" xr:uid="{00000000-0005-0000-0000-000090320000}"/>
    <cellStyle name="Style 701 7 2 2 2" xfId="9539" xr:uid="{00000000-0005-0000-0000-000091320000}"/>
    <cellStyle name="Style 701 7 2 3" xfId="11423" xr:uid="{00000000-0005-0000-0000-000092320000}"/>
    <cellStyle name="Style 701 7 3" xfId="2759" xr:uid="{00000000-0005-0000-0000-000093320000}"/>
    <cellStyle name="Style 701 7 3 2" xfId="5899" xr:uid="{00000000-0005-0000-0000-000094320000}"/>
    <cellStyle name="Style 701 7 3 2 2" xfId="12767" xr:uid="{00000000-0005-0000-0000-000095320000}"/>
    <cellStyle name="Style 701 7 3 3" xfId="11986" xr:uid="{00000000-0005-0000-0000-000096320000}"/>
    <cellStyle name="Style 701 7 4" xfId="3880" xr:uid="{00000000-0005-0000-0000-000097320000}"/>
    <cellStyle name="Style 701 7 4 2" xfId="10017" xr:uid="{00000000-0005-0000-0000-000098320000}"/>
    <cellStyle name="Style 701 7 5" xfId="11620" xr:uid="{00000000-0005-0000-0000-000099320000}"/>
    <cellStyle name="Style 701 8" xfId="1470" xr:uid="{00000000-0005-0000-0000-00009A320000}"/>
    <cellStyle name="Style 701 8 2" xfId="3461" xr:uid="{00000000-0005-0000-0000-00009B320000}"/>
    <cellStyle name="Style 701 8 2 2" xfId="4482" xr:uid="{00000000-0005-0000-0000-00009C320000}"/>
    <cellStyle name="Style 701 8 2 2 2" xfId="11907" xr:uid="{00000000-0005-0000-0000-00009D320000}"/>
    <cellStyle name="Style 701 8 2 3" xfId="8907" xr:uid="{00000000-0005-0000-0000-00009E320000}"/>
    <cellStyle name="Style 701 8 3" xfId="2761" xr:uid="{00000000-0005-0000-0000-00009F320000}"/>
    <cellStyle name="Style 701 8 3 2" xfId="5901" xr:uid="{00000000-0005-0000-0000-0000A0320000}"/>
    <cellStyle name="Style 701 8 3 2 2" xfId="12769" xr:uid="{00000000-0005-0000-0000-0000A1320000}"/>
    <cellStyle name="Style 701 8 3 3" xfId="11486" xr:uid="{00000000-0005-0000-0000-0000A2320000}"/>
    <cellStyle name="Style 701 8 4" xfId="3882" xr:uid="{00000000-0005-0000-0000-0000A3320000}"/>
    <cellStyle name="Style 701 8 4 2" xfId="9176" xr:uid="{00000000-0005-0000-0000-0000A4320000}"/>
    <cellStyle name="Style 701 8 5" xfId="8098" xr:uid="{00000000-0005-0000-0000-0000A5320000}"/>
    <cellStyle name="Style 701 9" xfId="2083" xr:uid="{00000000-0005-0000-0000-0000A6320000}"/>
    <cellStyle name="Style 701 9 2" xfId="5386" xr:uid="{00000000-0005-0000-0000-0000A7320000}"/>
    <cellStyle name="Style 701 9 2 2" xfId="7962" xr:uid="{00000000-0005-0000-0000-0000A8320000}"/>
    <cellStyle name="Style 701 9 3" xfId="11151" xr:uid="{00000000-0005-0000-0000-0000A9320000}"/>
    <cellStyle name="Style 702" xfId="548" xr:uid="{00000000-0005-0000-0000-0000AA320000}"/>
    <cellStyle name="Style 702 10" xfId="1880" xr:uid="{00000000-0005-0000-0000-0000AB320000}"/>
    <cellStyle name="Style 702 10 2" xfId="10087" xr:uid="{00000000-0005-0000-0000-0000AC320000}"/>
    <cellStyle name="Style 702 11" xfId="10036" xr:uid="{00000000-0005-0000-0000-0000AD320000}"/>
    <cellStyle name="Style 702 2" xfId="1165" xr:uid="{00000000-0005-0000-0000-0000AE320000}"/>
    <cellStyle name="Style 702 2 10" xfId="3622" xr:uid="{00000000-0005-0000-0000-0000AF320000}"/>
    <cellStyle name="Style 702 2 10 2" xfId="10185" xr:uid="{00000000-0005-0000-0000-0000B0320000}"/>
    <cellStyle name="Style 702 2 11" xfId="9803" xr:uid="{00000000-0005-0000-0000-0000B1320000}"/>
    <cellStyle name="Style 702 2 2" xfId="1708" xr:uid="{00000000-0005-0000-0000-0000B2320000}"/>
    <cellStyle name="Style 702 2 2 2" xfId="3526" xr:uid="{00000000-0005-0000-0000-0000B3320000}"/>
    <cellStyle name="Style 702 2 2 2 2" xfId="4543" xr:uid="{00000000-0005-0000-0000-0000B4320000}"/>
    <cellStyle name="Style 702 2 2 2 2 2" xfId="9013" xr:uid="{00000000-0005-0000-0000-0000B5320000}"/>
    <cellStyle name="Style 702 2 2 2 3" xfId="10205" xr:uid="{00000000-0005-0000-0000-0000B6320000}"/>
    <cellStyle name="Style 702 2 2 3" xfId="2989" xr:uid="{00000000-0005-0000-0000-0000B7320000}"/>
    <cellStyle name="Style 702 2 2 3 2" xfId="6094" xr:uid="{00000000-0005-0000-0000-0000B8320000}"/>
    <cellStyle name="Style 702 2 2 3 2 2" xfId="12909" xr:uid="{00000000-0005-0000-0000-0000B9320000}"/>
    <cellStyle name="Style 702 2 2 3 3" xfId="7944" xr:uid="{00000000-0005-0000-0000-0000BA320000}"/>
    <cellStyle name="Style 702 2 2 4" xfId="4078" xr:uid="{00000000-0005-0000-0000-0000BB320000}"/>
    <cellStyle name="Style 702 2 2 4 2" xfId="7155" xr:uid="{00000000-0005-0000-0000-0000BC320000}"/>
    <cellStyle name="Style 702 2 2 5" xfId="7379" xr:uid="{00000000-0005-0000-0000-0000BD320000}"/>
    <cellStyle name="Style 702 2 3" xfId="1475" xr:uid="{00000000-0005-0000-0000-0000BE320000}"/>
    <cellStyle name="Style 702 2 3 2" xfId="3463" xr:uid="{00000000-0005-0000-0000-0000BF320000}"/>
    <cellStyle name="Style 702 2 3 2 2" xfId="4484" xr:uid="{00000000-0005-0000-0000-0000C0320000}"/>
    <cellStyle name="Style 702 2 3 2 2 2" xfId="10438" xr:uid="{00000000-0005-0000-0000-0000C1320000}"/>
    <cellStyle name="Style 702 2 3 2 3" xfId="12332" xr:uid="{00000000-0005-0000-0000-0000C2320000}"/>
    <cellStyle name="Style 702 2 3 3" xfId="2766" xr:uid="{00000000-0005-0000-0000-0000C3320000}"/>
    <cellStyle name="Style 702 2 3 3 2" xfId="5905" xr:uid="{00000000-0005-0000-0000-0000C4320000}"/>
    <cellStyle name="Style 702 2 3 3 2 2" xfId="12773" xr:uid="{00000000-0005-0000-0000-0000C5320000}"/>
    <cellStyle name="Style 702 2 3 3 3" xfId="10818" xr:uid="{00000000-0005-0000-0000-0000C6320000}"/>
    <cellStyle name="Style 702 2 3 4" xfId="3886" xr:uid="{00000000-0005-0000-0000-0000C7320000}"/>
    <cellStyle name="Style 702 2 3 4 2" xfId="9036" xr:uid="{00000000-0005-0000-0000-0000C8320000}"/>
    <cellStyle name="Style 702 2 3 5" xfId="8823" xr:uid="{00000000-0005-0000-0000-0000C9320000}"/>
    <cellStyle name="Style 702 2 4" xfId="1691" xr:uid="{00000000-0005-0000-0000-0000CA320000}"/>
    <cellStyle name="Style 702 2 4 2" xfId="3520" xr:uid="{00000000-0005-0000-0000-0000CB320000}"/>
    <cellStyle name="Style 702 2 4 2 2" xfId="4537" xr:uid="{00000000-0005-0000-0000-0000CC320000}"/>
    <cellStyle name="Style 702 2 4 2 2 2" xfId="11749" xr:uid="{00000000-0005-0000-0000-0000CD320000}"/>
    <cellStyle name="Style 702 2 4 2 3" xfId="8042" xr:uid="{00000000-0005-0000-0000-0000CE320000}"/>
    <cellStyle name="Style 702 2 4 3" xfId="2972" xr:uid="{00000000-0005-0000-0000-0000CF320000}"/>
    <cellStyle name="Style 702 2 4 3 2" xfId="6078" xr:uid="{00000000-0005-0000-0000-0000D0320000}"/>
    <cellStyle name="Style 702 2 4 3 2 2" xfId="12894" xr:uid="{00000000-0005-0000-0000-0000D1320000}"/>
    <cellStyle name="Style 702 2 4 3 3" xfId="11560" xr:uid="{00000000-0005-0000-0000-0000D2320000}"/>
    <cellStyle name="Style 702 2 4 4" xfId="4064" xr:uid="{00000000-0005-0000-0000-0000D3320000}"/>
    <cellStyle name="Style 702 2 4 4 2" xfId="7719" xr:uid="{00000000-0005-0000-0000-0000D4320000}"/>
    <cellStyle name="Style 702 2 4 5" xfId="11249" xr:uid="{00000000-0005-0000-0000-0000D5320000}"/>
    <cellStyle name="Style 702 2 5" xfId="1455" xr:uid="{00000000-0005-0000-0000-0000D6320000}"/>
    <cellStyle name="Style 702 2 5 2" xfId="3453" xr:uid="{00000000-0005-0000-0000-0000D7320000}"/>
    <cellStyle name="Style 702 2 5 2 2" xfId="4474" xr:uid="{00000000-0005-0000-0000-0000D8320000}"/>
    <cellStyle name="Style 702 2 5 2 2 2" xfId="8307" xr:uid="{00000000-0005-0000-0000-0000D9320000}"/>
    <cellStyle name="Style 702 2 5 2 3" xfId="9927" xr:uid="{00000000-0005-0000-0000-0000DA320000}"/>
    <cellStyle name="Style 702 2 5 3" xfId="2746" xr:uid="{00000000-0005-0000-0000-0000DB320000}"/>
    <cellStyle name="Style 702 2 5 3 2" xfId="5887" xr:uid="{00000000-0005-0000-0000-0000DC320000}"/>
    <cellStyle name="Style 702 2 5 3 2 2" xfId="12755" xr:uid="{00000000-0005-0000-0000-0000DD320000}"/>
    <cellStyle name="Style 702 2 5 3 3" xfId="11551" xr:uid="{00000000-0005-0000-0000-0000DE320000}"/>
    <cellStyle name="Style 702 2 5 4" xfId="3869" xr:uid="{00000000-0005-0000-0000-0000DF320000}"/>
    <cellStyle name="Style 702 2 5 4 2" xfId="9766" xr:uid="{00000000-0005-0000-0000-0000E0320000}"/>
    <cellStyle name="Style 702 2 5 5" xfId="8191" xr:uid="{00000000-0005-0000-0000-0000E1320000}"/>
    <cellStyle name="Style 702 2 6" xfId="1584" xr:uid="{00000000-0005-0000-0000-0000E2320000}"/>
    <cellStyle name="Style 702 2 6 2" xfId="3506" xr:uid="{00000000-0005-0000-0000-0000E3320000}"/>
    <cellStyle name="Style 702 2 6 2 2" xfId="4523" xr:uid="{00000000-0005-0000-0000-0000E4320000}"/>
    <cellStyle name="Style 702 2 6 2 2 2" xfId="10437" xr:uid="{00000000-0005-0000-0000-0000E5320000}"/>
    <cellStyle name="Style 702 2 6 2 3" xfId="10633" xr:uid="{00000000-0005-0000-0000-0000E6320000}"/>
    <cellStyle name="Style 702 2 6 3" xfId="2866" xr:uid="{00000000-0005-0000-0000-0000E7320000}"/>
    <cellStyle name="Style 702 2 6 3 2" xfId="5996" xr:uid="{00000000-0005-0000-0000-0000E8320000}"/>
    <cellStyle name="Style 702 2 6 3 2 2" xfId="12842" xr:uid="{00000000-0005-0000-0000-0000E9320000}"/>
    <cellStyle name="Style 702 2 6 3 3" xfId="9435" xr:uid="{00000000-0005-0000-0000-0000EA320000}"/>
    <cellStyle name="Style 702 2 6 4" xfId="3979" xr:uid="{00000000-0005-0000-0000-0000EB320000}"/>
    <cellStyle name="Style 702 2 6 4 2" xfId="7749" xr:uid="{00000000-0005-0000-0000-0000EC320000}"/>
    <cellStyle name="Style 702 2 6 5" xfId="10831" xr:uid="{00000000-0005-0000-0000-0000ED320000}"/>
    <cellStyle name="Style 702 2 7" xfId="1814" xr:uid="{00000000-0005-0000-0000-0000EE320000}"/>
    <cellStyle name="Style 702 2 7 2" xfId="3530" xr:uid="{00000000-0005-0000-0000-0000EF320000}"/>
    <cellStyle name="Style 702 2 7 2 2" xfId="4547" xr:uid="{00000000-0005-0000-0000-0000F0320000}"/>
    <cellStyle name="Style 702 2 7 2 2 2" xfId="9656" xr:uid="{00000000-0005-0000-0000-0000F1320000}"/>
    <cellStyle name="Style 702 2 7 2 3" xfId="8443" xr:uid="{00000000-0005-0000-0000-0000F2320000}"/>
    <cellStyle name="Style 702 2 7 3" xfId="3095" xr:uid="{00000000-0005-0000-0000-0000F3320000}"/>
    <cellStyle name="Style 702 2 7 3 2" xfId="6200" xr:uid="{00000000-0005-0000-0000-0000F4320000}"/>
    <cellStyle name="Style 702 2 7 3 2 2" xfId="12996" xr:uid="{00000000-0005-0000-0000-0000F5320000}"/>
    <cellStyle name="Style 702 2 7 3 3" xfId="10231" xr:uid="{00000000-0005-0000-0000-0000F6320000}"/>
    <cellStyle name="Style 702 2 7 4" xfId="4136" xr:uid="{00000000-0005-0000-0000-0000F7320000}"/>
    <cellStyle name="Style 702 2 7 4 2" xfId="8896" xr:uid="{00000000-0005-0000-0000-0000F8320000}"/>
    <cellStyle name="Style 702 2 7 5" xfId="9721" xr:uid="{00000000-0005-0000-0000-0000F9320000}"/>
    <cellStyle name="Style 702 2 8" xfId="3348" xr:uid="{00000000-0005-0000-0000-0000FA320000}"/>
    <cellStyle name="Style 702 2 8 2" xfId="4376" xr:uid="{00000000-0005-0000-0000-0000FB320000}"/>
    <cellStyle name="Style 702 2 8 2 2" xfId="9375" xr:uid="{00000000-0005-0000-0000-0000FC320000}"/>
    <cellStyle name="Style 702 2 8 3" xfId="8881" xr:uid="{00000000-0005-0000-0000-0000FD320000}"/>
    <cellStyle name="Style 702 2 9" xfId="2458" xr:uid="{00000000-0005-0000-0000-0000FE320000}"/>
    <cellStyle name="Style 702 2 9 2" xfId="5618" xr:uid="{00000000-0005-0000-0000-0000FF320000}"/>
    <cellStyle name="Style 702 2 9 2 2" xfId="7512" xr:uid="{00000000-0005-0000-0000-000000330000}"/>
    <cellStyle name="Style 702 2 9 3" xfId="9054" xr:uid="{00000000-0005-0000-0000-000001330000}"/>
    <cellStyle name="Style 702 3" xfId="1394" xr:uid="{00000000-0005-0000-0000-000002330000}"/>
    <cellStyle name="Style 702 3 2" xfId="3442" xr:uid="{00000000-0005-0000-0000-000003330000}"/>
    <cellStyle name="Style 702 3 2 2" xfId="4464" xr:uid="{00000000-0005-0000-0000-000004330000}"/>
    <cellStyle name="Style 702 3 2 2 2" xfId="9398" xr:uid="{00000000-0005-0000-0000-000005330000}"/>
    <cellStyle name="Style 702 3 2 3" xfId="9736" xr:uid="{00000000-0005-0000-0000-000006330000}"/>
    <cellStyle name="Style 702 3 3" xfId="2685" xr:uid="{00000000-0005-0000-0000-000007330000}"/>
    <cellStyle name="Style 702 3 3 2" xfId="5826" xr:uid="{00000000-0005-0000-0000-000008330000}"/>
    <cellStyle name="Style 702 3 3 2 2" xfId="12702" xr:uid="{00000000-0005-0000-0000-000009330000}"/>
    <cellStyle name="Style 702 3 3 3" xfId="9217" xr:uid="{00000000-0005-0000-0000-00000A330000}"/>
    <cellStyle name="Style 702 3 4" xfId="3816" xr:uid="{00000000-0005-0000-0000-00000B330000}"/>
    <cellStyle name="Style 702 3 4 2" xfId="10361" xr:uid="{00000000-0005-0000-0000-00000C330000}"/>
    <cellStyle name="Style 702 3 5" xfId="12263" xr:uid="{00000000-0005-0000-0000-00000D330000}"/>
    <cellStyle name="Style 702 4" xfId="1318" xr:uid="{00000000-0005-0000-0000-00000E330000}"/>
    <cellStyle name="Style 702 4 2" xfId="3429" xr:uid="{00000000-0005-0000-0000-00000F330000}"/>
    <cellStyle name="Style 702 4 2 2" xfId="4451" xr:uid="{00000000-0005-0000-0000-000010330000}"/>
    <cellStyle name="Style 702 4 2 2 2" xfId="8308" xr:uid="{00000000-0005-0000-0000-000011330000}"/>
    <cellStyle name="Style 702 4 2 3" xfId="8908" xr:uid="{00000000-0005-0000-0000-000012330000}"/>
    <cellStyle name="Style 702 4 3" xfId="2609" xr:uid="{00000000-0005-0000-0000-000013330000}"/>
    <cellStyle name="Style 702 4 3 2" xfId="5752" xr:uid="{00000000-0005-0000-0000-000014330000}"/>
    <cellStyle name="Style 702 4 3 2 2" xfId="12642" xr:uid="{00000000-0005-0000-0000-000015330000}"/>
    <cellStyle name="Style 702 4 3 3" xfId="8620" xr:uid="{00000000-0005-0000-0000-000016330000}"/>
    <cellStyle name="Style 702 4 4" xfId="3753" xr:uid="{00000000-0005-0000-0000-000017330000}"/>
    <cellStyle name="Style 702 4 4 2" xfId="9564" xr:uid="{00000000-0005-0000-0000-000018330000}"/>
    <cellStyle name="Style 702 4 5" xfId="9710" xr:uid="{00000000-0005-0000-0000-000019330000}"/>
    <cellStyle name="Style 702 5" xfId="1569" xr:uid="{00000000-0005-0000-0000-00001A330000}"/>
    <cellStyle name="Style 702 5 2" xfId="3498" xr:uid="{00000000-0005-0000-0000-00001B330000}"/>
    <cellStyle name="Style 702 5 2 2" xfId="4515" xr:uid="{00000000-0005-0000-0000-00001C330000}"/>
    <cellStyle name="Style 702 5 2 2 2" xfId="9315" xr:uid="{00000000-0005-0000-0000-00001D330000}"/>
    <cellStyle name="Style 702 5 2 3" xfId="8747" xr:uid="{00000000-0005-0000-0000-00001E330000}"/>
    <cellStyle name="Style 702 5 3" xfId="2852" xr:uid="{00000000-0005-0000-0000-00001F330000}"/>
    <cellStyle name="Style 702 5 3 2" xfId="5983" xr:uid="{00000000-0005-0000-0000-000020330000}"/>
    <cellStyle name="Style 702 5 3 2 2" xfId="12830" xr:uid="{00000000-0005-0000-0000-000021330000}"/>
    <cellStyle name="Style 702 5 3 3" xfId="8560" xr:uid="{00000000-0005-0000-0000-000022330000}"/>
    <cellStyle name="Style 702 5 4" xfId="3967" xr:uid="{00000000-0005-0000-0000-000023330000}"/>
    <cellStyle name="Style 702 5 4 2" xfId="7761" xr:uid="{00000000-0005-0000-0000-000024330000}"/>
    <cellStyle name="Style 702 5 5" xfId="9742" xr:uid="{00000000-0005-0000-0000-000025330000}"/>
    <cellStyle name="Style 702 6" xfId="1682" xr:uid="{00000000-0005-0000-0000-000026330000}"/>
    <cellStyle name="Style 702 6 2" xfId="3514" xr:uid="{00000000-0005-0000-0000-000027330000}"/>
    <cellStyle name="Style 702 6 2 2" xfId="4531" xr:uid="{00000000-0005-0000-0000-000028330000}"/>
    <cellStyle name="Style 702 6 2 2 2" xfId="11841" xr:uid="{00000000-0005-0000-0000-000029330000}"/>
    <cellStyle name="Style 702 6 2 3" xfId="9421" xr:uid="{00000000-0005-0000-0000-00002A330000}"/>
    <cellStyle name="Style 702 6 3" xfId="2963" xr:uid="{00000000-0005-0000-0000-00002B330000}"/>
    <cellStyle name="Style 702 6 3 2" xfId="6069" xr:uid="{00000000-0005-0000-0000-00002C330000}"/>
    <cellStyle name="Style 702 6 3 2 2" xfId="12886" xr:uid="{00000000-0005-0000-0000-00002D330000}"/>
    <cellStyle name="Style 702 6 3 3" xfId="11188" xr:uid="{00000000-0005-0000-0000-00002E330000}"/>
    <cellStyle name="Style 702 6 4" xfId="4055" xr:uid="{00000000-0005-0000-0000-00002F330000}"/>
    <cellStyle name="Style 702 6 4 2" xfId="7723" xr:uid="{00000000-0005-0000-0000-000030330000}"/>
    <cellStyle name="Style 702 6 5" xfId="9840" xr:uid="{00000000-0005-0000-0000-000031330000}"/>
    <cellStyle name="Style 702 7" xfId="1463" xr:uid="{00000000-0005-0000-0000-000032330000}"/>
    <cellStyle name="Style 702 7 2" xfId="3459" xr:uid="{00000000-0005-0000-0000-000033330000}"/>
    <cellStyle name="Style 702 7 2 2" xfId="4480" xr:uid="{00000000-0005-0000-0000-000034330000}"/>
    <cellStyle name="Style 702 7 2 2 2" xfId="8799" xr:uid="{00000000-0005-0000-0000-000035330000}"/>
    <cellStyle name="Style 702 7 2 3" xfId="9774" xr:uid="{00000000-0005-0000-0000-000036330000}"/>
    <cellStyle name="Style 702 7 3" xfId="2754" xr:uid="{00000000-0005-0000-0000-000037330000}"/>
    <cellStyle name="Style 702 7 3 2" xfId="5895" xr:uid="{00000000-0005-0000-0000-000038330000}"/>
    <cellStyle name="Style 702 7 3 2 2" xfId="12763" xr:uid="{00000000-0005-0000-0000-000039330000}"/>
    <cellStyle name="Style 702 7 3 3" xfId="8784" xr:uid="{00000000-0005-0000-0000-00003A330000}"/>
    <cellStyle name="Style 702 7 4" xfId="3877" xr:uid="{00000000-0005-0000-0000-00003B330000}"/>
    <cellStyle name="Style 702 7 4 2" xfId="11648" xr:uid="{00000000-0005-0000-0000-00003C330000}"/>
    <cellStyle name="Style 702 7 5" xfId="10390" xr:uid="{00000000-0005-0000-0000-00003D330000}"/>
    <cellStyle name="Style 702 8" xfId="1279" xr:uid="{00000000-0005-0000-0000-00003E330000}"/>
    <cellStyle name="Style 702 8 2" xfId="3423" xr:uid="{00000000-0005-0000-0000-00003F330000}"/>
    <cellStyle name="Style 702 8 2 2" xfId="4446" xr:uid="{00000000-0005-0000-0000-000040330000}"/>
    <cellStyle name="Style 702 8 2 2 2" xfId="11844" xr:uid="{00000000-0005-0000-0000-000041330000}"/>
    <cellStyle name="Style 702 8 2 3" xfId="9069" xr:uid="{00000000-0005-0000-0000-000042330000}"/>
    <cellStyle name="Style 702 8 3" xfId="2571" xr:uid="{00000000-0005-0000-0000-000043330000}"/>
    <cellStyle name="Style 702 8 3 2" xfId="5714" xr:uid="{00000000-0005-0000-0000-000044330000}"/>
    <cellStyle name="Style 702 8 3 2 2" xfId="12616" xr:uid="{00000000-0005-0000-0000-000045330000}"/>
    <cellStyle name="Style 702 8 3 3" xfId="7264" xr:uid="{00000000-0005-0000-0000-000046330000}"/>
    <cellStyle name="Style 702 8 4" xfId="3720" xr:uid="{00000000-0005-0000-0000-000047330000}"/>
    <cellStyle name="Style 702 8 4 2" xfId="10363" xr:uid="{00000000-0005-0000-0000-000048330000}"/>
    <cellStyle name="Style 702 8 5" xfId="11650" xr:uid="{00000000-0005-0000-0000-000049330000}"/>
    <cellStyle name="Style 702 9" xfId="2084" xr:uid="{00000000-0005-0000-0000-00004A330000}"/>
    <cellStyle name="Style 702 9 2" xfId="5387" xr:uid="{00000000-0005-0000-0000-00004B330000}"/>
    <cellStyle name="Style 702 9 2 2" xfId="10199" xr:uid="{00000000-0005-0000-0000-00004C330000}"/>
    <cellStyle name="Style 702 9 3" xfId="8513" xr:uid="{00000000-0005-0000-0000-00004D330000}"/>
    <cellStyle name="Style 707" xfId="549" xr:uid="{00000000-0005-0000-0000-00004E330000}"/>
    <cellStyle name="Style 707 2" xfId="1166" xr:uid="{00000000-0005-0000-0000-00004F330000}"/>
    <cellStyle name="Style 707 2 2" xfId="1629" xr:uid="{00000000-0005-0000-0000-000050330000}"/>
    <cellStyle name="Style 707 2 2 2" xfId="2910" xr:uid="{00000000-0005-0000-0000-000051330000}"/>
    <cellStyle name="Style 707 2 2 2 2" xfId="6033" xr:uid="{00000000-0005-0000-0000-000052330000}"/>
    <cellStyle name="Style 707 2 2 2 2 2" xfId="13829" xr:uid="{00000000-0005-0000-0000-000053330000}"/>
    <cellStyle name="Style 707 2 2 2 3" xfId="10259" xr:uid="{00000000-0005-0000-0000-000054330000}"/>
    <cellStyle name="Style 707 2 2 3" xfId="4008" xr:uid="{00000000-0005-0000-0000-000055330000}"/>
    <cellStyle name="Style 707 2 2 3 2" xfId="6489" xr:uid="{00000000-0005-0000-0000-000056330000}"/>
    <cellStyle name="Style 707 2 2 3 2 2" xfId="14238" xr:uid="{00000000-0005-0000-0000-000057330000}"/>
    <cellStyle name="Style 707 2 2 3 3" xfId="13396" xr:uid="{00000000-0005-0000-0000-000058330000}"/>
    <cellStyle name="Style 707 2 2 4" xfId="4694" xr:uid="{00000000-0005-0000-0000-000059330000}"/>
    <cellStyle name="Style 707 2 2 4 2" xfId="10142" xr:uid="{00000000-0005-0000-0000-00005A330000}"/>
    <cellStyle name="Style 707 2 2 5" xfId="9367" xr:uid="{00000000-0005-0000-0000-00005B330000}"/>
    <cellStyle name="Style 707 2 3" xfId="3349" xr:uid="{00000000-0005-0000-0000-00005C330000}"/>
    <cellStyle name="Style 707 2 3 2" xfId="4377" xr:uid="{00000000-0005-0000-0000-00005D330000}"/>
    <cellStyle name="Style 707 2 3 2 2" xfId="6764" xr:uid="{00000000-0005-0000-0000-00005E330000}"/>
    <cellStyle name="Style 707 2 3 2 2 2" xfId="14493" xr:uid="{00000000-0005-0000-0000-00005F330000}"/>
    <cellStyle name="Style 707 2 3 2 3" xfId="9057" xr:uid="{00000000-0005-0000-0000-000060330000}"/>
    <cellStyle name="Style 707 2 3 3" xfId="2166" xr:uid="{00000000-0005-0000-0000-000061330000}"/>
    <cellStyle name="Style 707 2 3 3 2" xfId="9050" xr:uid="{00000000-0005-0000-0000-000062330000}"/>
    <cellStyle name="Style 707 2 3 4" xfId="13124" xr:uid="{00000000-0005-0000-0000-000063330000}"/>
    <cellStyle name="Style 707 2 4" xfId="2459" xr:uid="{00000000-0005-0000-0000-000064330000}"/>
    <cellStyle name="Style 707 2 4 2" xfId="5619" xr:uid="{00000000-0005-0000-0000-000065330000}"/>
    <cellStyle name="Style 707 2 4 2 2" xfId="11277" xr:uid="{00000000-0005-0000-0000-000066330000}"/>
    <cellStyle name="Style 707 2 4 3" xfId="12380" xr:uid="{00000000-0005-0000-0000-000067330000}"/>
    <cellStyle name="Style 707 2 5" xfId="3623" xr:uid="{00000000-0005-0000-0000-000068330000}"/>
    <cellStyle name="Style 707 2 5 2" xfId="6281" xr:uid="{00000000-0005-0000-0000-000069330000}"/>
    <cellStyle name="Style 707 2 5 2 2" xfId="14050" xr:uid="{00000000-0005-0000-0000-00006A330000}"/>
    <cellStyle name="Style 707 2 5 3" xfId="10291" xr:uid="{00000000-0005-0000-0000-00006B330000}"/>
    <cellStyle name="Style 707 2 6" xfId="4916" xr:uid="{00000000-0005-0000-0000-00006C330000}"/>
    <cellStyle name="Style 707 2 6 2" xfId="12785" xr:uid="{00000000-0005-0000-0000-00006D330000}"/>
    <cellStyle name="Style 707 2 7" xfId="11596" xr:uid="{00000000-0005-0000-0000-00006E330000}"/>
    <cellStyle name="Style 707 3" xfId="1547" xr:uid="{00000000-0005-0000-0000-00006F330000}"/>
    <cellStyle name="Style 707 3 2" xfId="2838" xr:uid="{00000000-0005-0000-0000-000070330000}"/>
    <cellStyle name="Style 707 3 2 2" xfId="5969" xr:uid="{00000000-0005-0000-0000-000071330000}"/>
    <cellStyle name="Style 707 3 2 2 2" xfId="13782" xr:uid="{00000000-0005-0000-0000-000072330000}"/>
    <cellStyle name="Style 707 3 2 3" xfId="11627" xr:uid="{00000000-0005-0000-0000-000073330000}"/>
    <cellStyle name="Style 707 3 3" xfId="3945" xr:uid="{00000000-0005-0000-0000-000074330000}"/>
    <cellStyle name="Style 707 3 3 2" xfId="6458" xr:uid="{00000000-0005-0000-0000-000075330000}"/>
    <cellStyle name="Style 707 3 3 2 2" xfId="14225" xr:uid="{00000000-0005-0000-0000-000076330000}"/>
    <cellStyle name="Style 707 3 3 3" xfId="12232" xr:uid="{00000000-0005-0000-0000-000077330000}"/>
    <cellStyle name="Style 707 3 4" xfId="4725" xr:uid="{00000000-0005-0000-0000-000078330000}"/>
    <cellStyle name="Style 707 3 4 2" xfId="11169" xr:uid="{00000000-0005-0000-0000-000079330000}"/>
    <cellStyle name="Style 707 3 5" xfId="12363" xr:uid="{00000000-0005-0000-0000-00007A330000}"/>
    <cellStyle name="Style 707 4" xfId="3213" xr:uid="{00000000-0005-0000-0000-00007B330000}"/>
    <cellStyle name="Style 707 4 2" xfId="4250" xr:uid="{00000000-0005-0000-0000-00007C330000}"/>
    <cellStyle name="Style 707 4 2 2" xfId="6656" xr:uid="{00000000-0005-0000-0000-00007D330000}"/>
    <cellStyle name="Style 707 4 2 2 2" xfId="14402" xr:uid="{00000000-0005-0000-0000-00007E330000}"/>
    <cellStyle name="Style 707 4 2 3" xfId="12921" xr:uid="{00000000-0005-0000-0000-00007F330000}"/>
    <cellStyle name="Style 707 4 3" xfId="1895" xr:uid="{00000000-0005-0000-0000-000080330000}"/>
    <cellStyle name="Style 707 4 3 2" xfId="7501" xr:uid="{00000000-0005-0000-0000-000081330000}"/>
    <cellStyle name="Style 707 4 4" xfId="10659" xr:uid="{00000000-0005-0000-0000-000082330000}"/>
    <cellStyle name="Style 707 5" xfId="2085" xr:uid="{00000000-0005-0000-0000-000083330000}"/>
    <cellStyle name="Style 707 5 2" xfId="5388" xr:uid="{00000000-0005-0000-0000-000084330000}"/>
    <cellStyle name="Style 707 5 2 2" xfId="8890" xr:uid="{00000000-0005-0000-0000-000085330000}"/>
    <cellStyle name="Style 707 5 3" xfId="8173" xr:uid="{00000000-0005-0000-0000-000086330000}"/>
    <cellStyle name="Style 707 6" xfId="2307" xr:uid="{00000000-0005-0000-0000-000087330000}"/>
    <cellStyle name="Style 707 6 2" xfId="5493" xr:uid="{00000000-0005-0000-0000-000088330000}"/>
    <cellStyle name="Style 707 6 2 2" xfId="7833" xr:uid="{00000000-0005-0000-0000-000089330000}"/>
    <cellStyle name="Style 707 6 3" xfId="12586" xr:uid="{00000000-0005-0000-0000-00008A330000}"/>
    <cellStyle name="Style 707 7" xfId="2131" xr:uid="{00000000-0005-0000-0000-00008B330000}"/>
    <cellStyle name="Style 707 7 2" xfId="7488" xr:uid="{00000000-0005-0000-0000-00008C330000}"/>
    <cellStyle name="Style 707 8" xfId="8663" xr:uid="{00000000-0005-0000-0000-00008D330000}"/>
    <cellStyle name="Style 708" xfId="550" xr:uid="{00000000-0005-0000-0000-00008E330000}"/>
    <cellStyle name="Style 708 2" xfId="1167" xr:uid="{00000000-0005-0000-0000-00008F330000}"/>
    <cellStyle name="Style 708 2 2" xfId="1630" xr:uid="{00000000-0005-0000-0000-000090330000}"/>
    <cellStyle name="Style 708 2 2 2" xfId="2911" xr:uid="{00000000-0005-0000-0000-000091330000}"/>
    <cellStyle name="Style 708 2 2 2 2" xfId="6034" xr:uid="{00000000-0005-0000-0000-000092330000}"/>
    <cellStyle name="Style 708 2 2 2 2 2" xfId="13830" xr:uid="{00000000-0005-0000-0000-000093330000}"/>
    <cellStyle name="Style 708 2 2 2 3" xfId="12330" xr:uid="{00000000-0005-0000-0000-000094330000}"/>
    <cellStyle name="Style 708 2 2 3" xfId="4009" xr:uid="{00000000-0005-0000-0000-000095330000}"/>
    <cellStyle name="Style 708 2 2 3 2" xfId="6490" xr:uid="{00000000-0005-0000-0000-000096330000}"/>
    <cellStyle name="Style 708 2 2 3 2 2" xfId="14239" xr:uid="{00000000-0005-0000-0000-000097330000}"/>
    <cellStyle name="Style 708 2 2 3 3" xfId="11886" xr:uid="{00000000-0005-0000-0000-000098330000}"/>
    <cellStyle name="Style 708 2 2 4" xfId="4673" xr:uid="{00000000-0005-0000-0000-000099330000}"/>
    <cellStyle name="Style 708 2 2 4 2" xfId="12362" xr:uid="{00000000-0005-0000-0000-00009A330000}"/>
    <cellStyle name="Style 708 2 2 5" xfId="11468" xr:uid="{00000000-0005-0000-0000-00009B330000}"/>
    <cellStyle name="Style 708 2 3" xfId="3350" xr:uid="{00000000-0005-0000-0000-00009C330000}"/>
    <cellStyle name="Style 708 2 3 2" xfId="4378" xr:uid="{00000000-0005-0000-0000-00009D330000}"/>
    <cellStyle name="Style 708 2 3 2 2" xfId="6765" xr:uid="{00000000-0005-0000-0000-00009E330000}"/>
    <cellStyle name="Style 708 2 3 2 2 2" xfId="14494" xr:uid="{00000000-0005-0000-0000-00009F330000}"/>
    <cellStyle name="Style 708 2 3 2 3" xfId="9576" xr:uid="{00000000-0005-0000-0000-0000A0330000}"/>
    <cellStyle name="Style 708 2 3 3" xfId="1871" xr:uid="{00000000-0005-0000-0000-0000A1330000}"/>
    <cellStyle name="Style 708 2 3 3 2" xfId="8174" xr:uid="{00000000-0005-0000-0000-0000A2330000}"/>
    <cellStyle name="Style 708 2 3 4" xfId="9935" xr:uid="{00000000-0005-0000-0000-0000A3330000}"/>
    <cellStyle name="Style 708 2 4" xfId="2460" xr:uid="{00000000-0005-0000-0000-0000A4330000}"/>
    <cellStyle name="Style 708 2 4 2" xfId="5620" xr:uid="{00000000-0005-0000-0000-0000A5330000}"/>
    <cellStyle name="Style 708 2 4 2 2" xfId="8813" xr:uid="{00000000-0005-0000-0000-0000A6330000}"/>
    <cellStyle name="Style 708 2 4 3" xfId="13245" xr:uid="{00000000-0005-0000-0000-0000A7330000}"/>
    <cellStyle name="Style 708 2 5" xfId="3624" xr:uid="{00000000-0005-0000-0000-0000A8330000}"/>
    <cellStyle name="Style 708 2 5 2" xfId="6282" xr:uid="{00000000-0005-0000-0000-0000A9330000}"/>
    <cellStyle name="Style 708 2 5 2 2" xfId="14051" xr:uid="{00000000-0005-0000-0000-0000AA330000}"/>
    <cellStyle name="Style 708 2 5 3" xfId="8290" xr:uid="{00000000-0005-0000-0000-0000AB330000}"/>
    <cellStyle name="Style 708 2 6" xfId="4634" xr:uid="{00000000-0005-0000-0000-0000AC330000}"/>
    <cellStyle name="Style 708 2 6 2" xfId="8585" xr:uid="{00000000-0005-0000-0000-0000AD330000}"/>
    <cellStyle name="Style 708 2 7" xfId="13307" xr:uid="{00000000-0005-0000-0000-0000AE330000}"/>
    <cellStyle name="Style 708 3" xfId="1546" xr:uid="{00000000-0005-0000-0000-0000AF330000}"/>
    <cellStyle name="Style 708 3 2" xfId="2837" xr:uid="{00000000-0005-0000-0000-0000B0330000}"/>
    <cellStyle name="Style 708 3 2 2" xfId="5968" xr:uid="{00000000-0005-0000-0000-0000B1330000}"/>
    <cellStyle name="Style 708 3 2 2 2" xfId="13781" xr:uid="{00000000-0005-0000-0000-0000B2330000}"/>
    <cellStyle name="Style 708 3 2 3" xfId="13114" xr:uid="{00000000-0005-0000-0000-0000B3330000}"/>
    <cellStyle name="Style 708 3 3" xfId="3944" xr:uid="{00000000-0005-0000-0000-0000B4330000}"/>
    <cellStyle name="Style 708 3 3 2" xfId="6457" xr:uid="{00000000-0005-0000-0000-0000B5330000}"/>
    <cellStyle name="Style 708 3 3 2 2" xfId="14224" xr:uid="{00000000-0005-0000-0000-0000B6330000}"/>
    <cellStyle name="Style 708 3 3 3" xfId="7021" xr:uid="{00000000-0005-0000-0000-0000B7330000}"/>
    <cellStyle name="Style 708 3 4" xfId="4743" xr:uid="{00000000-0005-0000-0000-0000B8330000}"/>
    <cellStyle name="Style 708 3 4 2" xfId="7260" xr:uid="{00000000-0005-0000-0000-0000B9330000}"/>
    <cellStyle name="Style 708 3 5" xfId="10410" xr:uid="{00000000-0005-0000-0000-0000BA330000}"/>
    <cellStyle name="Style 708 4" xfId="3214" xr:uid="{00000000-0005-0000-0000-0000BB330000}"/>
    <cellStyle name="Style 708 4 2" xfId="4251" xr:uid="{00000000-0005-0000-0000-0000BC330000}"/>
    <cellStyle name="Style 708 4 2 2" xfId="6657" xr:uid="{00000000-0005-0000-0000-0000BD330000}"/>
    <cellStyle name="Style 708 4 2 2 2" xfId="14403" xr:uid="{00000000-0005-0000-0000-0000BE330000}"/>
    <cellStyle name="Style 708 4 2 3" xfId="9061" xr:uid="{00000000-0005-0000-0000-0000BF330000}"/>
    <cellStyle name="Style 708 4 3" xfId="1893" xr:uid="{00000000-0005-0000-0000-0000C0330000}"/>
    <cellStyle name="Style 708 4 3 2" xfId="9864" xr:uid="{00000000-0005-0000-0000-0000C1330000}"/>
    <cellStyle name="Style 708 4 4" xfId="7581" xr:uid="{00000000-0005-0000-0000-0000C2330000}"/>
    <cellStyle name="Style 708 5" xfId="2086" xr:uid="{00000000-0005-0000-0000-0000C3330000}"/>
    <cellStyle name="Style 708 5 2" xfId="5389" xr:uid="{00000000-0005-0000-0000-0000C4330000}"/>
    <cellStyle name="Style 708 5 2 2" xfId="7422" xr:uid="{00000000-0005-0000-0000-0000C5330000}"/>
    <cellStyle name="Style 708 5 3" xfId="11904" xr:uid="{00000000-0005-0000-0000-0000C6330000}"/>
    <cellStyle name="Style 708 6" xfId="2306" xr:uid="{00000000-0005-0000-0000-0000C7330000}"/>
    <cellStyle name="Style 708 6 2" xfId="5492" xr:uid="{00000000-0005-0000-0000-0000C8330000}"/>
    <cellStyle name="Style 708 6 2 2" xfId="7832" xr:uid="{00000000-0005-0000-0000-0000C9330000}"/>
    <cellStyle name="Style 708 6 3" xfId="10364" xr:uid="{00000000-0005-0000-0000-0000CA330000}"/>
    <cellStyle name="Style 708 7" xfId="1860" xr:uid="{00000000-0005-0000-0000-0000CB330000}"/>
    <cellStyle name="Style 708 7 2" xfId="13283" xr:uid="{00000000-0005-0000-0000-0000CC330000}"/>
    <cellStyle name="Style 708 8" xfId="11586" xr:uid="{00000000-0005-0000-0000-0000CD330000}"/>
    <cellStyle name="Style 709" xfId="551" xr:uid="{00000000-0005-0000-0000-0000CE330000}"/>
    <cellStyle name="Style 709 2" xfId="1168" xr:uid="{00000000-0005-0000-0000-0000CF330000}"/>
    <cellStyle name="Style 709 2 2" xfId="1631" xr:uid="{00000000-0005-0000-0000-0000D0330000}"/>
    <cellStyle name="Style 709 2 2 2" xfId="2912" xr:uid="{00000000-0005-0000-0000-0000D1330000}"/>
    <cellStyle name="Style 709 2 2 2 2" xfId="6035" xr:uid="{00000000-0005-0000-0000-0000D2330000}"/>
    <cellStyle name="Style 709 2 2 2 2 2" xfId="13831" xr:uid="{00000000-0005-0000-0000-0000D3330000}"/>
    <cellStyle name="Style 709 2 2 2 3" xfId="13356" xr:uid="{00000000-0005-0000-0000-0000D4330000}"/>
    <cellStyle name="Style 709 2 2 3" xfId="4010" xr:uid="{00000000-0005-0000-0000-0000D5330000}"/>
    <cellStyle name="Style 709 2 2 3 2" xfId="6491" xr:uid="{00000000-0005-0000-0000-0000D6330000}"/>
    <cellStyle name="Style 709 2 2 3 2 2" xfId="14240" xr:uid="{00000000-0005-0000-0000-0000D7330000}"/>
    <cellStyle name="Style 709 2 2 3 3" xfId="12194" xr:uid="{00000000-0005-0000-0000-0000D8330000}"/>
    <cellStyle name="Style 709 2 2 4" xfId="2079" xr:uid="{00000000-0005-0000-0000-0000D9330000}"/>
    <cellStyle name="Style 709 2 2 4 2" xfId="7568" xr:uid="{00000000-0005-0000-0000-0000DA330000}"/>
    <cellStyle name="Style 709 2 2 5" xfId="11219" xr:uid="{00000000-0005-0000-0000-0000DB330000}"/>
    <cellStyle name="Style 709 2 3" xfId="3351" xr:uid="{00000000-0005-0000-0000-0000DC330000}"/>
    <cellStyle name="Style 709 2 3 2" xfId="4379" xr:uid="{00000000-0005-0000-0000-0000DD330000}"/>
    <cellStyle name="Style 709 2 3 2 2" xfId="6766" xr:uid="{00000000-0005-0000-0000-0000DE330000}"/>
    <cellStyle name="Style 709 2 3 2 2 2" xfId="14495" xr:uid="{00000000-0005-0000-0000-0000DF330000}"/>
    <cellStyle name="Style 709 2 3 2 3" xfId="13018" xr:uid="{00000000-0005-0000-0000-0000E0330000}"/>
    <cellStyle name="Style 709 2 3 3" xfId="4888" xr:uid="{00000000-0005-0000-0000-0000E1330000}"/>
    <cellStyle name="Style 709 2 3 3 2" xfId="13008" xr:uid="{00000000-0005-0000-0000-0000E2330000}"/>
    <cellStyle name="Style 709 2 3 4" xfId="12687" xr:uid="{00000000-0005-0000-0000-0000E3330000}"/>
    <cellStyle name="Style 709 2 4" xfId="2461" xr:uid="{00000000-0005-0000-0000-0000E4330000}"/>
    <cellStyle name="Style 709 2 4 2" xfId="5621" xr:uid="{00000000-0005-0000-0000-0000E5330000}"/>
    <cellStyle name="Style 709 2 4 2 2" xfId="11344" xr:uid="{00000000-0005-0000-0000-0000E6330000}"/>
    <cellStyle name="Style 709 2 4 3" xfId="7706" xr:uid="{00000000-0005-0000-0000-0000E7330000}"/>
    <cellStyle name="Style 709 2 5" xfId="3625" xr:uid="{00000000-0005-0000-0000-0000E8330000}"/>
    <cellStyle name="Style 709 2 5 2" xfId="6283" xr:uid="{00000000-0005-0000-0000-0000E9330000}"/>
    <cellStyle name="Style 709 2 5 2 2" xfId="14052" xr:uid="{00000000-0005-0000-0000-0000EA330000}"/>
    <cellStyle name="Style 709 2 5 3" xfId="12268" xr:uid="{00000000-0005-0000-0000-0000EB330000}"/>
    <cellStyle name="Style 709 2 6" xfId="2212" xr:uid="{00000000-0005-0000-0000-0000EC330000}"/>
    <cellStyle name="Style 709 2 6 2" xfId="9663" xr:uid="{00000000-0005-0000-0000-0000ED330000}"/>
    <cellStyle name="Style 709 2 7" xfId="7681" xr:uid="{00000000-0005-0000-0000-0000EE330000}"/>
    <cellStyle name="Style 709 3" xfId="1545" xr:uid="{00000000-0005-0000-0000-0000EF330000}"/>
    <cellStyle name="Style 709 3 2" xfId="2836" xr:uid="{00000000-0005-0000-0000-0000F0330000}"/>
    <cellStyle name="Style 709 3 2 2" xfId="5967" xr:uid="{00000000-0005-0000-0000-0000F1330000}"/>
    <cellStyle name="Style 709 3 2 2 2" xfId="13780" xr:uid="{00000000-0005-0000-0000-0000F2330000}"/>
    <cellStyle name="Style 709 3 2 3" xfId="10263" xr:uid="{00000000-0005-0000-0000-0000F3330000}"/>
    <cellStyle name="Style 709 3 3" xfId="3943" xr:uid="{00000000-0005-0000-0000-0000F4330000}"/>
    <cellStyle name="Style 709 3 3 2" xfId="6456" xr:uid="{00000000-0005-0000-0000-0000F5330000}"/>
    <cellStyle name="Style 709 3 3 2 2" xfId="14223" xr:uid="{00000000-0005-0000-0000-0000F6330000}"/>
    <cellStyle name="Style 709 3 3 3" xfId="7738" xr:uid="{00000000-0005-0000-0000-0000F7330000}"/>
    <cellStyle name="Style 709 3 4" xfId="4759" xr:uid="{00000000-0005-0000-0000-0000F8330000}"/>
    <cellStyle name="Style 709 3 4 2" xfId="9444" xr:uid="{00000000-0005-0000-0000-0000F9330000}"/>
    <cellStyle name="Style 709 3 5" xfId="10773" xr:uid="{00000000-0005-0000-0000-0000FA330000}"/>
    <cellStyle name="Style 709 4" xfId="3215" xr:uid="{00000000-0005-0000-0000-0000FB330000}"/>
    <cellStyle name="Style 709 4 2" xfId="4252" xr:uid="{00000000-0005-0000-0000-0000FC330000}"/>
    <cellStyle name="Style 709 4 2 2" xfId="6658" xr:uid="{00000000-0005-0000-0000-0000FD330000}"/>
    <cellStyle name="Style 709 4 2 2 2" xfId="14404" xr:uid="{00000000-0005-0000-0000-0000FE330000}"/>
    <cellStyle name="Style 709 4 2 3" xfId="7374" xr:uid="{00000000-0005-0000-0000-0000FF330000}"/>
    <cellStyle name="Style 709 4 3" xfId="1892" xr:uid="{00000000-0005-0000-0000-000000340000}"/>
    <cellStyle name="Style 709 4 3 2" xfId="7317" xr:uid="{00000000-0005-0000-0000-000001340000}"/>
    <cellStyle name="Style 709 4 4" xfId="9473" xr:uid="{00000000-0005-0000-0000-000002340000}"/>
    <cellStyle name="Style 709 5" xfId="2087" xr:uid="{00000000-0005-0000-0000-000003340000}"/>
    <cellStyle name="Style 709 5 2" xfId="5390" xr:uid="{00000000-0005-0000-0000-000004340000}"/>
    <cellStyle name="Style 709 5 2 2" xfId="10418" xr:uid="{00000000-0005-0000-0000-000005340000}"/>
    <cellStyle name="Style 709 5 3" xfId="10163" xr:uid="{00000000-0005-0000-0000-000006340000}"/>
    <cellStyle name="Style 709 6" xfId="2305" xr:uid="{00000000-0005-0000-0000-000007340000}"/>
    <cellStyle name="Style 709 6 2" xfId="5491" xr:uid="{00000000-0005-0000-0000-000008340000}"/>
    <cellStyle name="Style 709 6 2 2" xfId="7831" xr:uid="{00000000-0005-0000-0000-000009340000}"/>
    <cellStyle name="Style 709 6 3" xfId="13082" xr:uid="{00000000-0005-0000-0000-00000A340000}"/>
    <cellStyle name="Style 709 7" xfId="1986" xr:uid="{00000000-0005-0000-0000-00000B340000}"/>
    <cellStyle name="Style 709 7 2" xfId="8797" xr:uid="{00000000-0005-0000-0000-00000C340000}"/>
    <cellStyle name="Style 709 8" xfId="10195" xr:uid="{00000000-0005-0000-0000-00000D340000}"/>
    <cellStyle name="Style 710" xfId="552" xr:uid="{00000000-0005-0000-0000-00000E340000}"/>
    <cellStyle name="Style 710 2" xfId="1169" xr:uid="{00000000-0005-0000-0000-00000F340000}"/>
    <cellStyle name="Style 710 2 2" xfId="1632" xr:uid="{00000000-0005-0000-0000-000010340000}"/>
    <cellStyle name="Style 710 2 2 2" xfId="2913" xr:uid="{00000000-0005-0000-0000-000011340000}"/>
    <cellStyle name="Style 710 2 2 2 2" xfId="6036" xr:uid="{00000000-0005-0000-0000-000012340000}"/>
    <cellStyle name="Style 710 2 2 2 2 2" xfId="13832" xr:uid="{00000000-0005-0000-0000-000013340000}"/>
    <cellStyle name="Style 710 2 2 2 3" xfId="9649" xr:uid="{00000000-0005-0000-0000-000014340000}"/>
    <cellStyle name="Style 710 2 2 3" xfId="4011" xr:uid="{00000000-0005-0000-0000-000015340000}"/>
    <cellStyle name="Style 710 2 2 3 2" xfId="6492" xr:uid="{00000000-0005-0000-0000-000016340000}"/>
    <cellStyle name="Style 710 2 2 3 2 2" xfId="14241" xr:uid="{00000000-0005-0000-0000-000017340000}"/>
    <cellStyle name="Style 710 2 2 3 3" xfId="10435" xr:uid="{00000000-0005-0000-0000-000018340000}"/>
    <cellStyle name="Style 710 2 2 4" xfId="2230" xr:uid="{00000000-0005-0000-0000-000019340000}"/>
    <cellStyle name="Style 710 2 2 4 2" xfId="8966" xr:uid="{00000000-0005-0000-0000-00001A340000}"/>
    <cellStyle name="Style 710 2 2 5" xfId="7043" xr:uid="{00000000-0005-0000-0000-00001B340000}"/>
    <cellStyle name="Style 710 2 3" xfId="3352" xr:uid="{00000000-0005-0000-0000-00001C340000}"/>
    <cellStyle name="Style 710 2 3 2" xfId="4380" xr:uid="{00000000-0005-0000-0000-00001D340000}"/>
    <cellStyle name="Style 710 2 3 2 2" xfId="6767" xr:uid="{00000000-0005-0000-0000-00001E340000}"/>
    <cellStyle name="Style 710 2 3 2 2 2" xfId="14496" xr:uid="{00000000-0005-0000-0000-00001F340000}"/>
    <cellStyle name="Style 710 2 3 2 3" xfId="11858" xr:uid="{00000000-0005-0000-0000-000020340000}"/>
    <cellStyle name="Style 710 2 3 3" xfId="1846" xr:uid="{00000000-0005-0000-0000-000021340000}"/>
    <cellStyle name="Style 710 2 3 3 2" xfId="7361" xr:uid="{00000000-0005-0000-0000-000022340000}"/>
    <cellStyle name="Style 710 2 3 4" xfId="11204" xr:uid="{00000000-0005-0000-0000-000023340000}"/>
    <cellStyle name="Style 710 2 4" xfId="2462" xr:uid="{00000000-0005-0000-0000-000024340000}"/>
    <cellStyle name="Style 710 2 4 2" xfId="5622" xr:uid="{00000000-0005-0000-0000-000025340000}"/>
    <cellStyle name="Style 710 2 4 2 2" xfId="10813" xr:uid="{00000000-0005-0000-0000-000026340000}"/>
    <cellStyle name="Style 710 2 4 3" xfId="9876" xr:uid="{00000000-0005-0000-0000-000027340000}"/>
    <cellStyle name="Style 710 2 5" xfId="3626" xr:uid="{00000000-0005-0000-0000-000028340000}"/>
    <cellStyle name="Style 710 2 5 2" xfId="6284" xr:uid="{00000000-0005-0000-0000-000029340000}"/>
    <cellStyle name="Style 710 2 5 2 2" xfId="14053" xr:uid="{00000000-0005-0000-0000-00002A340000}"/>
    <cellStyle name="Style 710 2 5 3" xfId="8836" xr:uid="{00000000-0005-0000-0000-00002B340000}"/>
    <cellStyle name="Style 710 2 6" xfId="4841" xr:uid="{00000000-0005-0000-0000-00002C340000}"/>
    <cellStyle name="Style 710 2 6 2" xfId="10382" xr:uid="{00000000-0005-0000-0000-00002D340000}"/>
    <cellStyle name="Style 710 2 7" xfId="7859" xr:uid="{00000000-0005-0000-0000-00002E340000}"/>
    <cellStyle name="Style 710 3" xfId="1300" xr:uid="{00000000-0005-0000-0000-00002F340000}"/>
    <cellStyle name="Style 710 3 2" xfId="2591" xr:uid="{00000000-0005-0000-0000-000030340000}"/>
    <cellStyle name="Style 710 3 2 2" xfId="5734" xr:uid="{00000000-0005-0000-0000-000031340000}"/>
    <cellStyle name="Style 710 3 2 2 2" xfId="13597" xr:uid="{00000000-0005-0000-0000-000032340000}"/>
    <cellStyle name="Style 710 3 2 3" xfId="9335" xr:uid="{00000000-0005-0000-0000-000033340000}"/>
    <cellStyle name="Style 710 3 3" xfId="3737" xr:uid="{00000000-0005-0000-0000-000034340000}"/>
    <cellStyle name="Style 710 3 3 2" xfId="6354" xr:uid="{00000000-0005-0000-0000-000035340000}"/>
    <cellStyle name="Style 710 3 3 2 2" xfId="14122" xr:uid="{00000000-0005-0000-0000-000036340000}"/>
    <cellStyle name="Style 710 3 3 3" xfId="12285" xr:uid="{00000000-0005-0000-0000-000037340000}"/>
    <cellStyle name="Style 710 3 4" xfId="4421" xr:uid="{00000000-0005-0000-0000-000038340000}"/>
    <cellStyle name="Style 710 3 4 2" xfId="10268" xr:uid="{00000000-0005-0000-0000-000039340000}"/>
    <cellStyle name="Style 710 3 5" xfId="13168" xr:uid="{00000000-0005-0000-0000-00003A340000}"/>
    <cellStyle name="Style 710 4" xfId="3216" xr:uid="{00000000-0005-0000-0000-00003B340000}"/>
    <cellStyle name="Style 710 4 2" xfId="4253" xr:uid="{00000000-0005-0000-0000-00003C340000}"/>
    <cellStyle name="Style 710 4 2 2" xfId="6659" xr:uid="{00000000-0005-0000-0000-00003D340000}"/>
    <cellStyle name="Style 710 4 2 2 2" xfId="14405" xr:uid="{00000000-0005-0000-0000-00003E340000}"/>
    <cellStyle name="Style 710 4 2 3" xfId="8001" xr:uid="{00000000-0005-0000-0000-00003F340000}"/>
    <cellStyle name="Style 710 4 3" xfId="1891" xr:uid="{00000000-0005-0000-0000-000040340000}"/>
    <cellStyle name="Style 710 4 3 2" xfId="11688" xr:uid="{00000000-0005-0000-0000-000041340000}"/>
    <cellStyle name="Style 710 4 4" xfId="8792" xr:uid="{00000000-0005-0000-0000-000042340000}"/>
    <cellStyle name="Style 710 5" xfId="2088" xr:uid="{00000000-0005-0000-0000-000043340000}"/>
    <cellStyle name="Style 710 5 2" xfId="5391" xr:uid="{00000000-0005-0000-0000-000044340000}"/>
    <cellStyle name="Style 710 5 2 2" xfId="7887" xr:uid="{00000000-0005-0000-0000-000045340000}"/>
    <cellStyle name="Style 710 5 3" xfId="9650" xr:uid="{00000000-0005-0000-0000-000046340000}"/>
    <cellStyle name="Style 710 6" xfId="1879" xr:uid="{00000000-0005-0000-0000-000047340000}"/>
    <cellStyle name="Style 710 6 2" xfId="5228" xr:uid="{00000000-0005-0000-0000-000048340000}"/>
    <cellStyle name="Style 710 6 2 2" xfId="12028" xr:uid="{00000000-0005-0000-0000-000049340000}"/>
    <cellStyle name="Style 710 6 3" xfId="7697" xr:uid="{00000000-0005-0000-0000-00004A340000}"/>
    <cellStyle name="Style 710 7" xfId="4802" xr:uid="{00000000-0005-0000-0000-00004B340000}"/>
    <cellStyle name="Style 710 7 2" xfId="12788" xr:uid="{00000000-0005-0000-0000-00004C340000}"/>
    <cellStyle name="Style 710 8" xfId="10002" xr:uid="{00000000-0005-0000-0000-00004D340000}"/>
    <cellStyle name="Style 711" xfId="553" xr:uid="{00000000-0005-0000-0000-00004E340000}"/>
    <cellStyle name="Style 711 2" xfId="1170" xr:uid="{00000000-0005-0000-0000-00004F340000}"/>
    <cellStyle name="Style 711 2 2" xfId="1633" xr:uid="{00000000-0005-0000-0000-000050340000}"/>
    <cellStyle name="Style 711 2 2 2" xfId="2914" xr:uid="{00000000-0005-0000-0000-000051340000}"/>
    <cellStyle name="Style 711 2 2 2 2" xfId="6037" xr:uid="{00000000-0005-0000-0000-000052340000}"/>
    <cellStyle name="Style 711 2 2 2 2 2" xfId="13833" xr:uid="{00000000-0005-0000-0000-000053340000}"/>
    <cellStyle name="Style 711 2 2 2 3" xfId="8541" xr:uid="{00000000-0005-0000-0000-000054340000}"/>
    <cellStyle name="Style 711 2 2 3" xfId="4012" xr:uid="{00000000-0005-0000-0000-000055340000}"/>
    <cellStyle name="Style 711 2 2 3 2" xfId="6493" xr:uid="{00000000-0005-0000-0000-000056340000}"/>
    <cellStyle name="Style 711 2 2 3 2 2" xfId="14242" xr:uid="{00000000-0005-0000-0000-000057340000}"/>
    <cellStyle name="Style 711 2 2 3 3" xfId="12995" xr:uid="{00000000-0005-0000-0000-000058340000}"/>
    <cellStyle name="Style 711 2 2 4" xfId="4832" xr:uid="{00000000-0005-0000-0000-000059340000}"/>
    <cellStyle name="Style 711 2 2 4 2" xfId="8190" xr:uid="{00000000-0005-0000-0000-00005A340000}"/>
    <cellStyle name="Style 711 2 2 5" xfId="7338" xr:uid="{00000000-0005-0000-0000-00005B340000}"/>
    <cellStyle name="Style 711 2 3" xfId="3353" xr:uid="{00000000-0005-0000-0000-00005C340000}"/>
    <cellStyle name="Style 711 2 3 2" xfId="4381" xr:uid="{00000000-0005-0000-0000-00005D340000}"/>
    <cellStyle name="Style 711 2 3 2 2" xfId="6768" xr:uid="{00000000-0005-0000-0000-00005E340000}"/>
    <cellStyle name="Style 711 2 3 2 2 2" xfId="14497" xr:uid="{00000000-0005-0000-0000-00005F340000}"/>
    <cellStyle name="Style 711 2 3 2 3" xfId="13388" xr:uid="{00000000-0005-0000-0000-000060340000}"/>
    <cellStyle name="Style 711 2 3 3" xfId="2255" xr:uid="{00000000-0005-0000-0000-000061340000}"/>
    <cellStyle name="Style 711 2 3 3 2" xfId="7918" xr:uid="{00000000-0005-0000-0000-000062340000}"/>
    <cellStyle name="Style 711 2 3 4" xfId="7408" xr:uid="{00000000-0005-0000-0000-000063340000}"/>
    <cellStyle name="Style 711 2 4" xfId="2463" xr:uid="{00000000-0005-0000-0000-000064340000}"/>
    <cellStyle name="Style 711 2 4 2" xfId="5623" xr:uid="{00000000-0005-0000-0000-000065340000}"/>
    <cellStyle name="Style 711 2 4 2 2" xfId="7425" xr:uid="{00000000-0005-0000-0000-000066340000}"/>
    <cellStyle name="Style 711 2 4 3" xfId="9285" xr:uid="{00000000-0005-0000-0000-000067340000}"/>
    <cellStyle name="Style 711 2 5" xfId="3627" xr:uid="{00000000-0005-0000-0000-000068340000}"/>
    <cellStyle name="Style 711 2 5 2" xfId="6285" xr:uid="{00000000-0005-0000-0000-000069340000}"/>
    <cellStyle name="Style 711 2 5 2 2" xfId="14054" xr:uid="{00000000-0005-0000-0000-00006A340000}"/>
    <cellStyle name="Style 711 2 5 3" xfId="8651" xr:uid="{00000000-0005-0000-0000-00006B340000}"/>
    <cellStyle name="Style 711 2 6" xfId="4915" xr:uid="{00000000-0005-0000-0000-00006C340000}"/>
    <cellStyle name="Style 711 2 6 2" xfId="9358" xr:uid="{00000000-0005-0000-0000-00006D340000}"/>
    <cellStyle name="Style 711 2 7" xfId="9388" xr:uid="{00000000-0005-0000-0000-00006E340000}"/>
    <cellStyle name="Style 711 3" xfId="1544" xr:uid="{00000000-0005-0000-0000-00006F340000}"/>
    <cellStyle name="Style 711 3 2" xfId="2835" xr:uid="{00000000-0005-0000-0000-000070340000}"/>
    <cellStyle name="Style 711 3 2 2" xfId="5966" xr:uid="{00000000-0005-0000-0000-000071340000}"/>
    <cellStyle name="Style 711 3 2 2 2" xfId="13779" xr:uid="{00000000-0005-0000-0000-000072340000}"/>
    <cellStyle name="Style 711 3 2 3" xfId="12201" xr:uid="{00000000-0005-0000-0000-000073340000}"/>
    <cellStyle name="Style 711 3 3" xfId="3942" xr:uid="{00000000-0005-0000-0000-000074340000}"/>
    <cellStyle name="Style 711 3 3 2" xfId="6455" xr:uid="{00000000-0005-0000-0000-000075340000}"/>
    <cellStyle name="Style 711 3 3 2 2" xfId="14222" xr:uid="{00000000-0005-0000-0000-000076340000}"/>
    <cellStyle name="Style 711 3 3 3" xfId="7204" xr:uid="{00000000-0005-0000-0000-000077340000}"/>
    <cellStyle name="Style 711 3 4" xfId="4718" xr:uid="{00000000-0005-0000-0000-000078340000}"/>
    <cellStyle name="Style 711 3 4 2" xfId="9799" xr:uid="{00000000-0005-0000-0000-000079340000}"/>
    <cellStyle name="Style 711 3 5" xfId="7687" xr:uid="{00000000-0005-0000-0000-00007A340000}"/>
    <cellStyle name="Style 711 4" xfId="3217" xr:uid="{00000000-0005-0000-0000-00007B340000}"/>
    <cellStyle name="Style 711 4 2" xfId="4254" xr:uid="{00000000-0005-0000-0000-00007C340000}"/>
    <cellStyle name="Style 711 4 2 2" xfId="6660" xr:uid="{00000000-0005-0000-0000-00007D340000}"/>
    <cellStyle name="Style 711 4 2 2 2" xfId="14406" xr:uid="{00000000-0005-0000-0000-00007E340000}"/>
    <cellStyle name="Style 711 4 2 3" xfId="9478" xr:uid="{00000000-0005-0000-0000-00007F340000}"/>
    <cellStyle name="Style 711 4 3" xfId="1890" xr:uid="{00000000-0005-0000-0000-000080340000}"/>
    <cellStyle name="Style 711 4 3 2" xfId="9857" xr:uid="{00000000-0005-0000-0000-000081340000}"/>
    <cellStyle name="Style 711 4 4" xfId="13224" xr:uid="{00000000-0005-0000-0000-000082340000}"/>
    <cellStyle name="Style 711 5" xfId="2089" xr:uid="{00000000-0005-0000-0000-000083340000}"/>
    <cellStyle name="Style 711 5 2" xfId="5392" xr:uid="{00000000-0005-0000-0000-000084340000}"/>
    <cellStyle name="Style 711 5 2 2" xfId="8276" xr:uid="{00000000-0005-0000-0000-000085340000}"/>
    <cellStyle name="Style 711 5 3" xfId="7569" xr:uid="{00000000-0005-0000-0000-000086340000}"/>
    <cellStyle name="Style 711 6" xfId="2304" xr:uid="{00000000-0005-0000-0000-000087340000}"/>
    <cellStyle name="Style 711 6 2" xfId="5490" xr:uid="{00000000-0005-0000-0000-000088340000}"/>
    <cellStyle name="Style 711 6 2 2" xfId="7830" xr:uid="{00000000-0005-0000-0000-000089340000}"/>
    <cellStyle name="Style 711 6 3" xfId="7188" xr:uid="{00000000-0005-0000-0000-00008A340000}"/>
    <cellStyle name="Style 711 7" xfId="2233" xr:uid="{00000000-0005-0000-0000-00008B340000}"/>
    <cellStyle name="Style 711 7 2" xfId="7064" xr:uid="{00000000-0005-0000-0000-00008C340000}"/>
    <cellStyle name="Style 711 8" xfId="7552" xr:uid="{00000000-0005-0000-0000-00008D340000}"/>
    <cellStyle name="Style 712" xfId="554" xr:uid="{00000000-0005-0000-0000-00008E340000}"/>
    <cellStyle name="Style 712 2" xfId="1171" xr:uid="{00000000-0005-0000-0000-00008F340000}"/>
    <cellStyle name="Style 712 2 2" xfId="1634" xr:uid="{00000000-0005-0000-0000-000090340000}"/>
    <cellStyle name="Style 712 2 2 2" xfId="2915" xr:uid="{00000000-0005-0000-0000-000091340000}"/>
    <cellStyle name="Style 712 2 2 2 2" xfId="6038" xr:uid="{00000000-0005-0000-0000-000092340000}"/>
    <cellStyle name="Style 712 2 2 2 2 2" xfId="13834" xr:uid="{00000000-0005-0000-0000-000093340000}"/>
    <cellStyle name="Style 712 2 2 2 3" xfId="12061" xr:uid="{00000000-0005-0000-0000-000094340000}"/>
    <cellStyle name="Style 712 2 2 3" xfId="4013" xr:uid="{00000000-0005-0000-0000-000095340000}"/>
    <cellStyle name="Style 712 2 2 3 2" xfId="6494" xr:uid="{00000000-0005-0000-0000-000096340000}"/>
    <cellStyle name="Style 712 2 2 3 2 2" xfId="14243" xr:uid="{00000000-0005-0000-0000-000097340000}"/>
    <cellStyle name="Style 712 2 2 3 3" xfId="12202" xr:uid="{00000000-0005-0000-0000-000098340000}"/>
    <cellStyle name="Style 712 2 2 4" xfId="4880" xr:uid="{00000000-0005-0000-0000-000099340000}"/>
    <cellStyle name="Style 712 2 2 4 2" xfId="11402" xr:uid="{00000000-0005-0000-0000-00009A340000}"/>
    <cellStyle name="Style 712 2 2 5" xfId="9090" xr:uid="{00000000-0005-0000-0000-00009B340000}"/>
    <cellStyle name="Style 712 2 3" xfId="3354" xr:uid="{00000000-0005-0000-0000-00009C340000}"/>
    <cellStyle name="Style 712 2 3 2" xfId="4382" xr:uid="{00000000-0005-0000-0000-00009D340000}"/>
    <cellStyle name="Style 712 2 3 2 2" xfId="6769" xr:uid="{00000000-0005-0000-0000-00009E340000}"/>
    <cellStyle name="Style 712 2 3 2 2 2" xfId="14498" xr:uid="{00000000-0005-0000-0000-00009F340000}"/>
    <cellStyle name="Style 712 2 3 2 3" xfId="11478" xr:uid="{00000000-0005-0000-0000-0000A0340000}"/>
    <cellStyle name="Style 712 2 3 3" xfId="4282" xr:uid="{00000000-0005-0000-0000-0000A1340000}"/>
    <cellStyle name="Style 712 2 3 3 2" xfId="8115" xr:uid="{00000000-0005-0000-0000-0000A2340000}"/>
    <cellStyle name="Style 712 2 3 4" xfId="7917" xr:uid="{00000000-0005-0000-0000-0000A3340000}"/>
    <cellStyle name="Style 712 2 4" xfId="2464" xr:uid="{00000000-0005-0000-0000-0000A4340000}"/>
    <cellStyle name="Style 712 2 4 2" xfId="5624" xr:uid="{00000000-0005-0000-0000-0000A5340000}"/>
    <cellStyle name="Style 712 2 4 2 2" xfId="7426" xr:uid="{00000000-0005-0000-0000-0000A6340000}"/>
    <cellStyle name="Style 712 2 4 3" xfId="9531" xr:uid="{00000000-0005-0000-0000-0000A7340000}"/>
    <cellStyle name="Style 712 2 5" xfId="3628" xr:uid="{00000000-0005-0000-0000-0000A8340000}"/>
    <cellStyle name="Style 712 2 5 2" xfId="6286" xr:uid="{00000000-0005-0000-0000-0000A9340000}"/>
    <cellStyle name="Style 712 2 5 2 2" xfId="14055" xr:uid="{00000000-0005-0000-0000-0000AA340000}"/>
    <cellStyle name="Style 712 2 5 3" xfId="11267" xr:uid="{00000000-0005-0000-0000-0000AB340000}"/>
    <cellStyle name="Style 712 2 6" xfId="4633" xr:uid="{00000000-0005-0000-0000-0000AC340000}"/>
    <cellStyle name="Style 712 2 6 2" xfId="7018" xr:uid="{00000000-0005-0000-0000-0000AD340000}"/>
    <cellStyle name="Style 712 2 7" xfId="13166" xr:uid="{00000000-0005-0000-0000-0000AE340000}"/>
    <cellStyle name="Style 712 3" xfId="1543" xr:uid="{00000000-0005-0000-0000-0000AF340000}"/>
    <cellStyle name="Style 712 3 2" xfId="2834" xr:uid="{00000000-0005-0000-0000-0000B0340000}"/>
    <cellStyle name="Style 712 3 2 2" xfId="5965" xr:uid="{00000000-0005-0000-0000-0000B1340000}"/>
    <cellStyle name="Style 712 3 2 2 2" xfId="13778" xr:uid="{00000000-0005-0000-0000-0000B2340000}"/>
    <cellStyle name="Style 712 3 2 3" xfId="10028" xr:uid="{00000000-0005-0000-0000-0000B3340000}"/>
    <cellStyle name="Style 712 3 3" xfId="3941" xr:uid="{00000000-0005-0000-0000-0000B4340000}"/>
    <cellStyle name="Style 712 3 3 2" xfId="6454" xr:uid="{00000000-0005-0000-0000-0000B5340000}"/>
    <cellStyle name="Style 712 3 3 2 2" xfId="14221" xr:uid="{00000000-0005-0000-0000-0000B6340000}"/>
    <cellStyle name="Style 712 3 3 3" xfId="9622" xr:uid="{00000000-0005-0000-0000-0000B7340000}"/>
    <cellStyle name="Style 712 3 4" xfId="4780" xr:uid="{00000000-0005-0000-0000-0000B8340000}"/>
    <cellStyle name="Style 712 3 4 2" xfId="12847" xr:uid="{00000000-0005-0000-0000-0000B9340000}"/>
    <cellStyle name="Style 712 3 5" xfId="13298" xr:uid="{00000000-0005-0000-0000-0000BA340000}"/>
    <cellStyle name="Style 712 4" xfId="3218" xr:uid="{00000000-0005-0000-0000-0000BB340000}"/>
    <cellStyle name="Style 712 4 2" xfId="4255" xr:uid="{00000000-0005-0000-0000-0000BC340000}"/>
    <cellStyle name="Style 712 4 2 2" xfId="6661" xr:uid="{00000000-0005-0000-0000-0000BD340000}"/>
    <cellStyle name="Style 712 4 2 2 2" xfId="14407" xr:uid="{00000000-0005-0000-0000-0000BE340000}"/>
    <cellStyle name="Style 712 4 2 3" xfId="11783" xr:uid="{00000000-0005-0000-0000-0000BF340000}"/>
    <cellStyle name="Style 712 4 3" xfId="1889" xr:uid="{00000000-0005-0000-0000-0000C0340000}"/>
    <cellStyle name="Style 712 4 3 2" xfId="19" xr:uid="{00000000-0005-0000-0000-0000C1340000}"/>
    <cellStyle name="Style 712 4 4" xfId="7150" xr:uid="{00000000-0005-0000-0000-0000C2340000}"/>
    <cellStyle name="Style 712 5" xfId="2090" xr:uid="{00000000-0005-0000-0000-0000C3340000}"/>
    <cellStyle name="Style 712 5 2" xfId="5393" xr:uid="{00000000-0005-0000-0000-0000C4340000}"/>
    <cellStyle name="Style 712 5 2 2" xfId="12373" xr:uid="{00000000-0005-0000-0000-0000C5340000}"/>
    <cellStyle name="Style 712 5 3" xfId="12246" xr:uid="{00000000-0005-0000-0000-0000C6340000}"/>
    <cellStyle name="Style 712 6" xfId="2303" xr:uid="{00000000-0005-0000-0000-0000C7340000}"/>
    <cellStyle name="Style 712 6 2" xfId="5489" xr:uid="{00000000-0005-0000-0000-0000C8340000}"/>
    <cellStyle name="Style 712 6 2 2" xfId="7829" xr:uid="{00000000-0005-0000-0000-0000C9340000}"/>
    <cellStyle name="Style 712 6 3" xfId="11426" xr:uid="{00000000-0005-0000-0000-0000CA340000}"/>
    <cellStyle name="Style 712 7" xfId="4801" xr:uid="{00000000-0005-0000-0000-0000CB340000}"/>
    <cellStyle name="Style 712 7 2" xfId="9345" xr:uid="{00000000-0005-0000-0000-0000CC340000}"/>
    <cellStyle name="Style 712 8" xfId="8608" xr:uid="{00000000-0005-0000-0000-0000CD340000}"/>
    <cellStyle name="Style 713" xfId="555" xr:uid="{00000000-0005-0000-0000-0000CE340000}"/>
    <cellStyle name="Style 713 2" xfId="1172" xr:uid="{00000000-0005-0000-0000-0000CF340000}"/>
    <cellStyle name="Style 713 2 2" xfId="1635" xr:uid="{00000000-0005-0000-0000-0000D0340000}"/>
    <cellStyle name="Style 713 2 2 2" xfId="2916" xr:uid="{00000000-0005-0000-0000-0000D1340000}"/>
    <cellStyle name="Style 713 2 2 2 2" xfId="6039" xr:uid="{00000000-0005-0000-0000-0000D2340000}"/>
    <cellStyle name="Style 713 2 2 2 2 2" xfId="13835" xr:uid="{00000000-0005-0000-0000-0000D3340000}"/>
    <cellStyle name="Style 713 2 2 2 3" xfId="13091" xr:uid="{00000000-0005-0000-0000-0000D4340000}"/>
    <cellStyle name="Style 713 2 2 3" xfId="4014" xr:uid="{00000000-0005-0000-0000-0000D5340000}"/>
    <cellStyle name="Style 713 2 2 3 2" xfId="6495" xr:uid="{00000000-0005-0000-0000-0000D6340000}"/>
    <cellStyle name="Style 713 2 2 3 2 2" xfId="14244" xr:uid="{00000000-0005-0000-0000-0000D7340000}"/>
    <cellStyle name="Style 713 2 2 3 3" xfId="10505" xr:uid="{00000000-0005-0000-0000-0000D8340000}"/>
    <cellStyle name="Style 713 2 2 4" xfId="4776" xr:uid="{00000000-0005-0000-0000-0000D9340000}"/>
    <cellStyle name="Style 713 2 2 4 2" xfId="13332" xr:uid="{00000000-0005-0000-0000-0000DA340000}"/>
    <cellStyle name="Style 713 2 2 5" xfId="13294" xr:uid="{00000000-0005-0000-0000-0000DB340000}"/>
    <cellStyle name="Style 713 2 3" xfId="3355" xr:uid="{00000000-0005-0000-0000-0000DC340000}"/>
    <cellStyle name="Style 713 2 3 2" xfId="4383" xr:uid="{00000000-0005-0000-0000-0000DD340000}"/>
    <cellStyle name="Style 713 2 3 2 2" xfId="6770" xr:uid="{00000000-0005-0000-0000-0000DE340000}"/>
    <cellStyle name="Style 713 2 3 2 2 2" xfId="14499" xr:uid="{00000000-0005-0000-0000-0000DF340000}"/>
    <cellStyle name="Style 713 2 3 2 3" xfId="8099" xr:uid="{00000000-0005-0000-0000-0000E0340000}"/>
    <cellStyle name="Style 713 2 3 3" xfId="4789" xr:uid="{00000000-0005-0000-0000-0000E1340000}"/>
    <cellStyle name="Style 713 2 3 3 2" xfId="9854" xr:uid="{00000000-0005-0000-0000-0000E2340000}"/>
    <cellStyle name="Style 713 2 3 4" xfId="13035" xr:uid="{00000000-0005-0000-0000-0000E3340000}"/>
    <cellStyle name="Style 713 2 4" xfId="2465" xr:uid="{00000000-0005-0000-0000-0000E4340000}"/>
    <cellStyle name="Style 713 2 4 2" xfId="5625" xr:uid="{00000000-0005-0000-0000-0000E5340000}"/>
    <cellStyle name="Style 713 2 4 2 2" xfId="7427" xr:uid="{00000000-0005-0000-0000-0000E6340000}"/>
    <cellStyle name="Style 713 2 4 3" xfId="8553" xr:uid="{00000000-0005-0000-0000-0000E7340000}"/>
    <cellStyle name="Style 713 2 5" xfId="3629" xr:uid="{00000000-0005-0000-0000-0000E8340000}"/>
    <cellStyle name="Style 713 2 5 2" xfId="6287" xr:uid="{00000000-0005-0000-0000-0000E9340000}"/>
    <cellStyle name="Style 713 2 5 2 2" xfId="14056" xr:uid="{00000000-0005-0000-0000-0000EA340000}"/>
    <cellStyle name="Style 713 2 5 3" xfId="8489" xr:uid="{00000000-0005-0000-0000-0000EB340000}"/>
    <cellStyle name="Style 713 2 6" xfId="3661" xr:uid="{00000000-0005-0000-0000-0000EC340000}"/>
    <cellStyle name="Style 713 2 6 2" xfId="10417" xr:uid="{00000000-0005-0000-0000-0000ED340000}"/>
    <cellStyle name="Style 713 2 7" xfId="7787" xr:uid="{00000000-0005-0000-0000-0000EE340000}"/>
    <cellStyle name="Style 713 3" xfId="1542" xr:uid="{00000000-0005-0000-0000-0000EF340000}"/>
    <cellStyle name="Style 713 3 2" xfId="2833" xr:uid="{00000000-0005-0000-0000-0000F0340000}"/>
    <cellStyle name="Style 713 3 2 2" xfId="5964" xr:uid="{00000000-0005-0000-0000-0000F1340000}"/>
    <cellStyle name="Style 713 3 2 2 2" xfId="13777" xr:uid="{00000000-0005-0000-0000-0000F2340000}"/>
    <cellStyle name="Style 713 3 2 3" xfId="13234" xr:uid="{00000000-0005-0000-0000-0000F3340000}"/>
    <cellStyle name="Style 713 3 3" xfId="3940" xr:uid="{00000000-0005-0000-0000-0000F4340000}"/>
    <cellStyle name="Style 713 3 3 2" xfId="6453" xr:uid="{00000000-0005-0000-0000-0000F5340000}"/>
    <cellStyle name="Style 713 3 3 2 2" xfId="14220" xr:uid="{00000000-0005-0000-0000-0000F6340000}"/>
    <cellStyle name="Style 713 3 3 3" xfId="13318" xr:uid="{00000000-0005-0000-0000-0000F7340000}"/>
    <cellStyle name="Style 713 3 4" xfId="4884" xr:uid="{00000000-0005-0000-0000-0000F8340000}"/>
    <cellStyle name="Style 713 3 4 2" xfId="9875" xr:uid="{00000000-0005-0000-0000-0000F9340000}"/>
    <cellStyle name="Style 713 3 5" xfId="11222" xr:uid="{00000000-0005-0000-0000-0000FA340000}"/>
    <cellStyle name="Style 713 4" xfId="3219" xr:uid="{00000000-0005-0000-0000-0000FB340000}"/>
    <cellStyle name="Style 713 4 2" xfId="4256" xr:uid="{00000000-0005-0000-0000-0000FC340000}"/>
    <cellStyle name="Style 713 4 2 2" xfId="6662" xr:uid="{00000000-0005-0000-0000-0000FD340000}"/>
    <cellStyle name="Style 713 4 2 2 2" xfId="14408" xr:uid="{00000000-0005-0000-0000-0000FE340000}"/>
    <cellStyle name="Style 713 4 2 3" xfId="12866" xr:uid="{00000000-0005-0000-0000-0000FF340000}"/>
    <cellStyle name="Style 713 4 3" xfId="2326" xr:uid="{00000000-0005-0000-0000-000000350000}"/>
    <cellStyle name="Style 713 4 3 2" xfId="9030" xr:uid="{00000000-0005-0000-0000-000001350000}"/>
    <cellStyle name="Style 713 4 4" xfId="9855" xr:uid="{00000000-0005-0000-0000-000002350000}"/>
    <cellStyle name="Style 713 5" xfId="2091" xr:uid="{00000000-0005-0000-0000-000003350000}"/>
    <cellStyle name="Style 713 5 2" xfId="5394" xr:uid="{00000000-0005-0000-0000-000004350000}"/>
    <cellStyle name="Style 713 5 2 2" xfId="9273" xr:uid="{00000000-0005-0000-0000-000005350000}"/>
    <cellStyle name="Style 713 5 3" xfId="11590" xr:uid="{00000000-0005-0000-0000-000006350000}"/>
    <cellStyle name="Style 713 6" xfId="1878" xr:uid="{00000000-0005-0000-0000-000007350000}"/>
    <cellStyle name="Style 713 6 2" xfId="5227" xr:uid="{00000000-0005-0000-0000-000008350000}"/>
    <cellStyle name="Style 713 6 2 2" xfId="11379" xr:uid="{00000000-0005-0000-0000-000009350000}"/>
    <cellStyle name="Style 713 6 3" xfId="13282" xr:uid="{00000000-0005-0000-0000-00000A350000}"/>
    <cellStyle name="Style 713 7" xfId="1853" xr:uid="{00000000-0005-0000-0000-00000B350000}"/>
    <cellStyle name="Style 713 7 2" xfId="9613" xr:uid="{00000000-0005-0000-0000-00000C350000}"/>
    <cellStyle name="Style 713 8" xfId="8476" xr:uid="{00000000-0005-0000-0000-00000D350000}"/>
    <cellStyle name="Style 714" xfId="556" xr:uid="{00000000-0005-0000-0000-00000E350000}"/>
    <cellStyle name="Style 714 2" xfId="1173" xr:uid="{00000000-0005-0000-0000-00000F350000}"/>
    <cellStyle name="Style 714 2 2" xfId="1636" xr:uid="{00000000-0005-0000-0000-000010350000}"/>
    <cellStyle name="Style 714 2 2 2" xfId="2917" xr:uid="{00000000-0005-0000-0000-000011350000}"/>
    <cellStyle name="Style 714 2 2 2 2" xfId="6040" xr:uid="{00000000-0005-0000-0000-000012350000}"/>
    <cellStyle name="Style 714 2 2 2 2 2" xfId="13836" xr:uid="{00000000-0005-0000-0000-000013350000}"/>
    <cellStyle name="Style 714 2 2 2 3" xfId="8532" xr:uid="{00000000-0005-0000-0000-000014350000}"/>
    <cellStyle name="Style 714 2 2 3" xfId="4015" xr:uid="{00000000-0005-0000-0000-000015350000}"/>
    <cellStyle name="Style 714 2 2 3 2" xfId="6496" xr:uid="{00000000-0005-0000-0000-000016350000}"/>
    <cellStyle name="Style 714 2 2 3 2 2" xfId="14245" xr:uid="{00000000-0005-0000-0000-000017350000}"/>
    <cellStyle name="Style 714 2 2 3 3" xfId="7653" xr:uid="{00000000-0005-0000-0000-000018350000}"/>
    <cellStyle name="Style 714 2 2 4" xfId="4611" xr:uid="{00000000-0005-0000-0000-000019350000}"/>
    <cellStyle name="Style 714 2 2 4 2" xfId="12793" xr:uid="{00000000-0005-0000-0000-00001A350000}"/>
    <cellStyle name="Style 714 2 2 5" xfId="7689" xr:uid="{00000000-0005-0000-0000-00001B350000}"/>
    <cellStyle name="Style 714 2 3" xfId="3356" xr:uid="{00000000-0005-0000-0000-00001C350000}"/>
    <cellStyle name="Style 714 2 3 2" xfId="4384" xr:uid="{00000000-0005-0000-0000-00001D350000}"/>
    <cellStyle name="Style 714 2 3 2 2" xfId="6771" xr:uid="{00000000-0005-0000-0000-00001E350000}"/>
    <cellStyle name="Style 714 2 3 2 2 2" xfId="14500" xr:uid="{00000000-0005-0000-0000-00001F350000}"/>
    <cellStyle name="Style 714 2 3 2 3" xfId="9174" xr:uid="{00000000-0005-0000-0000-000020350000}"/>
    <cellStyle name="Style 714 2 3 3" xfId="4658" xr:uid="{00000000-0005-0000-0000-000021350000}"/>
    <cellStyle name="Style 714 2 3 3 2" xfId="9583" xr:uid="{00000000-0005-0000-0000-000022350000}"/>
    <cellStyle name="Style 714 2 3 4" xfId="9419" xr:uid="{00000000-0005-0000-0000-000023350000}"/>
    <cellStyle name="Style 714 2 4" xfId="2466" xr:uid="{00000000-0005-0000-0000-000024350000}"/>
    <cellStyle name="Style 714 2 4 2" xfId="5626" xr:uid="{00000000-0005-0000-0000-000025350000}"/>
    <cellStyle name="Style 714 2 4 2 2" xfId="7890" xr:uid="{00000000-0005-0000-0000-000026350000}"/>
    <cellStyle name="Style 714 2 4 3" xfId="8353" xr:uid="{00000000-0005-0000-0000-000027350000}"/>
    <cellStyle name="Style 714 2 5" xfId="3630" xr:uid="{00000000-0005-0000-0000-000028350000}"/>
    <cellStyle name="Style 714 2 5 2" xfId="6288" xr:uid="{00000000-0005-0000-0000-000029350000}"/>
    <cellStyle name="Style 714 2 5 2 2" xfId="14057" xr:uid="{00000000-0005-0000-0000-00002A350000}"/>
    <cellStyle name="Style 714 2 5 3" xfId="11137" xr:uid="{00000000-0005-0000-0000-00002B350000}"/>
    <cellStyle name="Style 714 2 6" xfId="2158" xr:uid="{00000000-0005-0000-0000-00002C350000}"/>
    <cellStyle name="Style 714 2 6 2" xfId="12651" xr:uid="{00000000-0005-0000-0000-00002D350000}"/>
    <cellStyle name="Style 714 2 7" xfId="12817" xr:uid="{00000000-0005-0000-0000-00002E350000}"/>
    <cellStyle name="Style 714 3" xfId="1541" xr:uid="{00000000-0005-0000-0000-00002F350000}"/>
    <cellStyle name="Style 714 3 2" xfId="2832" xr:uid="{00000000-0005-0000-0000-000030350000}"/>
    <cellStyle name="Style 714 3 2 2" xfId="5963" xr:uid="{00000000-0005-0000-0000-000031350000}"/>
    <cellStyle name="Style 714 3 2 2 2" xfId="13776" xr:uid="{00000000-0005-0000-0000-000032350000}"/>
    <cellStyle name="Style 714 3 2 3" xfId="9370" xr:uid="{00000000-0005-0000-0000-000033350000}"/>
    <cellStyle name="Style 714 3 3" xfId="3939" xr:uid="{00000000-0005-0000-0000-000034350000}"/>
    <cellStyle name="Style 714 3 3 2" xfId="6452" xr:uid="{00000000-0005-0000-0000-000035350000}"/>
    <cellStyle name="Style 714 3 3 2 2" xfId="14219" xr:uid="{00000000-0005-0000-0000-000036350000}"/>
    <cellStyle name="Style 714 3 3 3" xfId="11144" xr:uid="{00000000-0005-0000-0000-000037350000}"/>
    <cellStyle name="Style 714 3 4" xfId="4836" xr:uid="{00000000-0005-0000-0000-000038350000}"/>
    <cellStyle name="Style 714 3 4 2" xfId="9216" xr:uid="{00000000-0005-0000-0000-000039350000}"/>
    <cellStyle name="Style 714 3 5" xfId="8610" xr:uid="{00000000-0005-0000-0000-00003A350000}"/>
    <cellStyle name="Style 714 4" xfId="3220" xr:uid="{00000000-0005-0000-0000-00003B350000}"/>
    <cellStyle name="Style 714 4 2" xfId="4257" xr:uid="{00000000-0005-0000-0000-00003C350000}"/>
    <cellStyle name="Style 714 4 2 2" xfId="6663" xr:uid="{00000000-0005-0000-0000-00003D350000}"/>
    <cellStyle name="Style 714 4 2 2 2" xfId="14409" xr:uid="{00000000-0005-0000-0000-00003E350000}"/>
    <cellStyle name="Style 714 4 2 3" xfId="7217" xr:uid="{00000000-0005-0000-0000-00003F350000}"/>
    <cellStyle name="Style 714 4 3" xfId="2325" xr:uid="{00000000-0005-0000-0000-000040350000}"/>
    <cellStyle name="Style 714 4 3 2" xfId="10137" xr:uid="{00000000-0005-0000-0000-000041350000}"/>
    <cellStyle name="Style 714 4 4" xfId="7297" xr:uid="{00000000-0005-0000-0000-000042350000}"/>
    <cellStyle name="Style 714 5" xfId="2092" xr:uid="{00000000-0005-0000-0000-000043350000}"/>
    <cellStyle name="Style 714 5 2" xfId="5395" xr:uid="{00000000-0005-0000-0000-000044350000}"/>
    <cellStyle name="Style 714 5 2 2" xfId="11765" xr:uid="{00000000-0005-0000-0000-000045350000}"/>
    <cellStyle name="Style 714 5 3" xfId="13268" xr:uid="{00000000-0005-0000-0000-000046350000}"/>
    <cellStyle name="Style 714 6" xfId="2302" xr:uid="{00000000-0005-0000-0000-000047350000}"/>
    <cellStyle name="Style 714 6 2" xfId="5488" xr:uid="{00000000-0005-0000-0000-000048350000}"/>
    <cellStyle name="Style 714 6 2 2" xfId="11961" xr:uid="{00000000-0005-0000-0000-000049350000}"/>
    <cellStyle name="Style 714 6 3" xfId="9262" xr:uid="{00000000-0005-0000-0000-00004A350000}"/>
    <cellStyle name="Style 714 7" xfId="4649" xr:uid="{00000000-0005-0000-0000-00004B350000}"/>
    <cellStyle name="Style 714 7 2" xfId="12803" xr:uid="{00000000-0005-0000-0000-00004C350000}"/>
    <cellStyle name="Style 714 8" xfId="13312" xr:uid="{00000000-0005-0000-0000-00004D350000}"/>
    <cellStyle name="Style 723" xfId="557" xr:uid="{00000000-0005-0000-0000-00004E350000}"/>
    <cellStyle name="Style 740" xfId="558" xr:uid="{00000000-0005-0000-0000-00004F350000}"/>
    <cellStyle name="Style 740 2" xfId="1174" xr:uid="{00000000-0005-0000-0000-000050350000}"/>
    <cellStyle name="Style 740 2 2" xfId="1637" xr:uid="{00000000-0005-0000-0000-000051350000}"/>
    <cellStyle name="Style 740 2 2 2" xfId="2918" xr:uid="{00000000-0005-0000-0000-000052350000}"/>
    <cellStyle name="Style 740 2 2 2 2" xfId="6041" xr:uid="{00000000-0005-0000-0000-000053350000}"/>
    <cellStyle name="Style 740 2 2 2 2 2" xfId="13837" xr:uid="{00000000-0005-0000-0000-000054350000}"/>
    <cellStyle name="Style 740 2 2 2 3" xfId="12595" xr:uid="{00000000-0005-0000-0000-000055350000}"/>
    <cellStyle name="Style 740 2 2 3" xfId="4016" xr:uid="{00000000-0005-0000-0000-000056350000}"/>
    <cellStyle name="Style 740 2 2 3 2" xfId="6497" xr:uid="{00000000-0005-0000-0000-000057350000}"/>
    <cellStyle name="Style 740 2 2 3 2 2" xfId="14246" xr:uid="{00000000-0005-0000-0000-000058350000}"/>
    <cellStyle name="Style 740 2 2 3 3" xfId="12980" xr:uid="{00000000-0005-0000-0000-000059350000}"/>
    <cellStyle name="Style 740 2 2 4" xfId="4755" xr:uid="{00000000-0005-0000-0000-00005A350000}"/>
    <cellStyle name="Style 740 2 2 4 2" xfId="7261" xr:uid="{00000000-0005-0000-0000-00005B350000}"/>
    <cellStyle name="Style 740 2 2 5" xfId="8722" xr:uid="{00000000-0005-0000-0000-00005C350000}"/>
    <cellStyle name="Style 740 2 3" xfId="3357" xr:uid="{00000000-0005-0000-0000-00005D350000}"/>
    <cellStyle name="Style 740 2 3 2" xfId="4385" xr:uid="{00000000-0005-0000-0000-00005E350000}"/>
    <cellStyle name="Style 740 2 3 2 2" xfId="6772" xr:uid="{00000000-0005-0000-0000-00005F350000}"/>
    <cellStyle name="Style 740 2 3 2 2 2" xfId="14501" xr:uid="{00000000-0005-0000-0000-000060350000}"/>
    <cellStyle name="Style 740 2 3 2 3" xfId="12987" xr:uid="{00000000-0005-0000-0000-000061350000}"/>
    <cellStyle name="Style 740 2 3 3" xfId="4645" xr:uid="{00000000-0005-0000-0000-000062350000}"/>
    <cellStyle name="Style 740 2 3 3 2" xfId="12982" xr:uid="{00000000-0005-0000-0000-000063350000}"/>
    <cellStyle name="Style 740 2 3 4" xfId="7531" xr:uid="{00000000-0005-0000-0000-000064350000}"/>
    <cellStyle name="Style 740 2 4" xfId="2467" xr:uid="{00000000-0005-0000-0000-000065350000}"/>
    <cellStyle name="Style 740 2 4 2" xfId="5627" xr:uid="{00000000-0005-0000-0000-000066350000}"/>
    <cellStyle name="Style 740 2 4 2 2" xfId="8279" xr:uid="{00000000-0005-0000-0000-000067350000}"/>
    <cellStyle name="Style 740 2 4 3" xfId="7575" xr:uid="{00000000-0005-0000-0000-000068350000}"/>
    <cellStyle name="Style 740 2 5" xfId="3631" xr:uid="{00000000-0005-0000-0000-000069350000}"/>
    <cellStyle name="Style 740 2 5 2" xfId="6289" xr:uid="{00000000-0005-0000-0000-00006A350000}"/>
    <cellStyle name="Style 740 2 5 2 2" xfId="14058" xr:uid="{00000000-0005-0000-0000-00006B350000}"/>
    <cellStyle name="Style 740 2 5 3" xfId="8466" xr:uid="{00000000-0005-0000-0000-00006C350000}"/>
    <cellStyle name="Style 740 2 6" xfId="3777" xr:uid="{00000000-0005-0000-0000-00006D350000}"/>
    <cellStyle name="Style 740 2 6 2" xfId="8579" xr:uid="{00000000-0005-0000-0000-00006E350000}"/>
    <cellStyle name="Style 740 2 7" xfId="7233" xr:uid="{00000000-0005-0000-0000-00006F350000}"/>
    <cellStyle name="Style 740 3" xfId="1540" xr:uid="{00000000-0005-0000-0000-000070350000}"/>
    <cellStyle name="Style 740 3 2" xfId="2831" xr:uid="{00000000-0005-0000-0000-000071350000}"/>
    <cellStyle name="Style 740 3 2 2" xfId="5962" xr:uid="{00000000-0005-0000-0000-000072350000}"/>
    <cellStyle name="Style 740 3 2 2 2" xfId="13775" xr:uid="{00000000-0005-0000-0000-000073350000}"/>
    <cellStyle name="Style 740 3 2 3" xfId="10273" xr:uid="{00000000-0005-0000-0000-000074350000}"/>
    <cellStyle name="Style 740 3 3" xfId="3938" xr:uid="{00000000-0005-0000-0000-000075350000}"/>
    <cellStyle name="Style 740 3 3 2" xfId="6451" xr:uid="{00000000-0005-0000-0000-000076350000}"/>
    <cellStyle name="Style 740 3 3 2 2" xfId="14218" xr:uid="{00000000-0005-0000-0000-000077350000}"/>
    <cellStyle name="Style 740 3 3 3" xfId="10266" xr:uid="{00000000-0005-0000-0000-000078350000}"/>
    <cellStyle name="Style 740 3 4" xfId="4652" xr:uid="{00000000-0005-0000-0000-000079350000}"/>
    <cellStyle name="Style 740 3 4 2" xfId="7654" xr:uid="{00000000-0005-0000-0000-00007A350000}"/>
    <cellStyle name="Style 740 3 5" xfId="8452" xr:uid="{00000000-0005-0000-0000-00007B350000}"/>
    <cellStyle name="Style 740 4" xfId="3221" xr:uid="{00000000-0005-0000-0000-00007C350000}"/>
    <cellStyle name="Style 740 4 2" xfId="4258" xr:uid="{00000000-0005-0000-0000-00007D350000}"/>
    <cellStyle name="Style 740 4 2 2" xfId="6664" xr:uid="{00000000-0005-0000-0000-00007E350000}"/>
    <cellStyle name="Style 740 4 2 2 2" xfId="14410" xr:uid="{00000000-0005-0000-0000-00007F350000}"/>
    <cellStyle name="Style 740 4 2 3" xfId="9754" xr:uid="{00000000-0005-0000-0000-000080350000}"/>
    <cellStyle name="Style 740 4 3" xfId="2324" xr:uid="{00000000-0005-0000-0000-000081350000}"/>
    <cellStyle name="Style 740 4 3 2" xfId="12658" xr:uid="{00000000-0005-0000-0000-000082350000}"/>
    <cellStyle name="Style 740 4 4" xfId="13121" xr:uid="{00000000-0005-0000-0000-000083350000}"/>
    <cellStyle name="Style 740 5" xfId="2094" xr:uid="{00000000-0005-0000-0000-000084350000}"/>
    <cellStyle name="Style 740 5 2" xfId="5397" xr:uid="{00000000-0005-0000-0000-000085350000}"/>
    <cellStyle name="Style 740 5 2 2" xfId="10115" xr:uid="{00000000-0005-0000-0000-000086350000}"/>
    <cellStyle name="Style 740 5 3" xfId="9065" xr:uid="{00000000-0005-0000-0000-000087350000}"/>
    <cellStyle name="Style 740 6" xfId="1877" xr:uid="{00000000-0005-0000-0000-000088350000}"/>
    <cellStyle name="Style 740 6 2" xfId="5226" xr:uid="{00000000-0005-0000-0000-000089350000}"/>
    <cellStyle name="Style 740 6 2 2" xfId="10770" xr:uid="{00000000-0005-0000-0000-00008A350000}"/>
    <cellStyle name="Style 740 6 3" xfId="11577" xr:uid="{00000000-0005-0000-0000-00008B350000}"/>
    <cellStyle name="Style 740 7" xfId="1865" xr:uid="{00000000-0005-0000-0000-00008C350000}"/>
    <cellStyle name="Style 740 7 2" xfId="9760" xr:uid="{00000000-0005-0000-0000-00008D350000}"/>
    <cellStyle name="Style 740 8" xfId="9779" xr:uid="{00000000-0005-0000-0000-00008E350000}"/>
    <cellStyle name="Style 741" xfId="559" xr:uid="{00000000-0005-0000-0000-00008F350000}"/>
    <cellStyle name="Style 741 2" xfId="1175" xr:uid="{00000000-0005-0000-0000-000090350000}"/>
    <cellStyle name="Style 741 2 2" xfId="1638" xr:uid="{00000000-0005-0000-0000-000091350000}"/>
    <cellStyle name="Style 741 2 2 2" xfId="2919" xr:uid="{00000000-0005-0000-0000-000092350000}"/>
    <cellStyle name="Style 741 2 2 2 2" xfId="6042" xr:uid="{00000000-0005-0000-0000-000093350000}"/>
    <cellStyle name="Style 741 2 2 2 2 2" xfId="13838" xr:uid="{00000000-0005-0000-0000-000094350000}"/>
    <cellStyle name="Style 741 2 2 2 3" xfId="11382" xr:uid="{00000000-0005-0000-0000-000095350000}"/>
    <cellStyle name="Style 741 2 2 3" xfId="4017" xr:uid="{00000000-0005-0000-0000-000096350000}"/>
    <cellStyle name="Style 741 2 2 3 2" xfId="6498" xr:uid="{00000000-0005-0000-0000-000097350000}"/>
    <cellStyle name="Style 741 2 2 3 2 2" xfId="14247" xr:uid="{00000000-0005-0000-0000-000098350000}"/>
    <cellStyle name="Style 741 2 2 3 3" xfId="8787" xr:uid="{00000000-0005-0000-0000-000099350000}"/>
    <cellStyle name="Style 741 2 2 4" xfId="4738" xr:uid="{00000000-0005-0000-0000-00009A350000}"/>
    <cellStyle name="Style 741 2 2 4 2" xfId="13333" xr:uid="{00000000-0005-0000-0000-00009B350000}"/>
    <cellStyle name="Style 741 2 2 5" xfId="10475" xr:uid="{00000000-0005-0000-0000-00009C350000}"/>
    <cellStyle name="Style 741 2 3" xfId="3358" xr:uid="{00000000-0005-0000-0000-00009D350000}"/>
    <cellStyle name="Style 741 2 3 2" xfId="4386" xr:uid="{00000000-0005-0000-0000-00009E350000}"/>
    <cellStyle name="Style 741 2 3 2 2" xfId="6773" xr:uid="{00000000-0005-0000-0000-00009F350000}"/>
    <cellStyle name="Style 741 2 3 2 2 2" xfId="14502" xr:uid="{00000000-0005-0000-0000-0000A0350000}"/>
    <cellStyle name="Style 741 2 3 2 3" xfId="7947" xr:uid="{00000000-0005-0000-0000-0000A1350000}"/>
    <cellStyle name="Style 741 2 3 3" xfId="1845" xr:uid="{00000000-0005-0000-0000-0000A2350000}"/>
    <cellStyle name="Style 741 2 3 3 2" xfId="7089" xr:uid="{00000000-0005-0000-0000-0000A3350000}"/>
    <cellStyle name="Style 741 2 3 4" xfId="11218" xr:uid="{00000000-0005-0000-0000-0000A4350000}"/>
    <cellStyle name="Style 741 2 4" xfId="2468" xr:uid="{00000000-0005-0000-0000-0000A5350000}"/>
    <cellStyle name="Style 741 2 4 2" xfId="5628" xr:uid="{00000000-0005-0000-0000-0000A6350000}"/>
    <cellStyle name="Style 741 2 4 2 2" xfId="9276" xr:uid="{00000000-0005-0000-0000-0000A7350000}"/>
    <cellStyle name="Style 741 2 4 3" xfId="8618" xr:uid="{00000000-0005-0000-0000-0000A8350000}"/>
    <cellStyle name="Style 741 2 5" xfId="3632" xr:uid="{00000000-0005-0000-0000-0000A9350000}"/>
    <cellStyle name="Style 741 2 5 2" xfId="6290" xr:uid="{00000000-0005-0000-0000-0000AA350000}"/>
    <cellStyle name="Style 741 2 5 2 2" xfId="14059" xr:uid="{00000000-0005-0000-0000-0000AB350000}"/>
    <cellStyle name="Style 741 2 5 3" xfId="7415" xr:uid="{00000000-0005-0000-0000-0000AC350000}"/>
    <cellStyle name="Style 741 2 6" xfId="4415" xr:uid="{00000000-0005-0000-0000-0000AD350000}"/>
    <cellStyle name="Style 741 2 6 2" xfId="10373" xr:uid="{00000000-0005-0000-0000-0000AE350000}"/>
    <cellStyle name="Style 741 2 7" xfId="10013" xr:uid="{00000000-0005-0000-0000-0000AF350000}"/>
    <cellStyle name="Style 741 3" xfId="1539" xr:uid="{00000000-0005-0000-0000-0000B0350000}"/>
    <cellStyle name="Style 741 3 2" xfId="2830" xr:uid="{00000000-0005-0000-0000-0000B1350000}"/>
    <cellStyle name="Style 741 3 2 2" xfId="5961" xr:uid="{00000000-0005-0000-0000-0000B2350000}"/>
    <cellStyle name="Style 741 3 2 2 2" xfId="13774" xr:uid="{00000000-0005-0000-0000-0000B3350000}"/>
    <cellStyle name="Style 741 3 2 3" xfId="7079" xr:uid="{00000000-0005-0000-0000-0000B4350000}"/>
    <cellStyle name="Style 741 3 3" xfId="3937" xr:uid="{00000000-0005-0000-0000-0000B5350000}"/>
    <cellStyle name="Style 741 3 3 2" xfId="6450" xr:uid="{00000000-0005-0000-0000-0000B6350000}"/>
    <cellStyle name="Style 741 3 3 2 2" xfId="14217" xr:uid="{00000000-0005-0000-0000-0000B7350000}"/>
    <cellStyle name="Style 741 3 3 3" xfId="9942" xr:uid="{00000000-0005-0000-0000-0000B8350000}"/>
    <cellStyle name="Style 741 3 4" xfId="4710" xr:uid="{00000000-0005-0000-0000-0000B9350000}"/>
    <cellStyle name="Style 741 3 4 2" xfId="9999" xr:uid="{00000000-0005-0000-0000-0000BA350000}"/>
    <cellStyle name="Style 741 3 5" xfId="11800" xr:uid="{00000000-0005-0000-0000-0000BB350000}"/>
    <cellStyle name="Style 741 4" xfId="3222" xr:uid="{00000000-0005-0000-0000-0000BC350000}"/>
    <cellStyle name="Style 741 4 2" xfId="4259" xr:uid="{00000000-0005-0000-0000-0000BD350000}"/>
    <cellStyle name="Style 741 4 2 2" xfId="6665" xr:uid="{00000000-0005-0000-0000-0000BE350000}"/>
    <cellStyle name="Style 741 4 2 2 2" xfId="14411" xr:uid="{00000000-0005-0000-0000-0000BF350000}"/>
    <cellStyle name="Style 741 4 2 3" xfId="7739" xr:uid="{00000000-0005-0000-0000-0000C0350000}"/>
    <cellStyle name="Style 741 4 3" xfId="2322" xr:uid="{00000000-0005-0000-0000-0000C1350000}"/>
    <cellStyle name="Style 741 4 3 2" xfId="13105" xr:uid="{00000000-0005-0000-0000-0000C2350000}"/>
    <cellStyle name="Style 741 4 4" xfId="10217" xr:uid="{00000000-0005-0000-0000-0000C3350000}"/>
    <cellStyle name="Style 741 5" xfId="2095" xr:uid="{00000000-0005-0000-0000-0000C4350000}"/>
    <cellStyle name="Style 741 5 2" xfId="5398" xr:uid="{00000000-0005-0000-0000-0000C5350000}"/>
    <cellStyle name="Style 741 5 2 2" xfId="12138" xr:uid="{00000000-0005-0000-0000-0000C6350000}"/>
    <cellStyle name="Style 741 5 3" xfId="9195" xr:uid="{00000000-0005-0000-0000-0000C7350000}"/>
    <cellStyle name="Style 741 6" xfId="2301" xr:uid="{00000000-0005-0000-0000-0000C8350000}"/>
    <cellStyle name="Style 741 6 2" xfId="5487" xr:uid="{00000000-0005-0000-0000-0000C9350000}"/>
    <cellStyle name="Style 741 6 2 2" xfId="7828" xr:uid="{00000000-0005-0000-0000-0000CA350000}"/>
    <cellStyle name="Style 741 6 3" xfId="13364" xr:uid="{00000000-0005-0000-0000-0000CB350000}"/>
    <cellStyle name="Style 741 7" xfId="4692" xr:uid="{00000000-0005-0000-0000-0000CC350000}"/>
    <cellStyle name="Style 741 7 2" xfId="7797" xr:uid="{00000000-0005-0000-0000-0000CD350000}"/>
    <cellStyle name="Style 741 8" xfId="11812" xr:uid="{00000000-0005-0000-0000-0000CE350000}"/>
    <cellStyle name="Style 742" xfId="560" xr:uid="{00000000-0005-0000-0000-0000CF350000}"/>
    <cellStyle name="Style 742 2" xfId="1176" xr:uid="{00000000-0005-0000-0000-0000D0350000}"/>
    <cellStyle name="Style 742 2 2" xfId="1639" xr:uid="{00000000-0005-0000-0000-0000D1350000}"/>
    <cellStyle name="Style 742 2 2 2" xfId="2920" xr:uid="{00000000-0005-0000-0000-0000D2350000}"/>
    <cellStyle name="Style 742 2 2 2 2" xfId="6043" xr:uid="{00000000-0005-0000-0000-0000D3350000}"/>
    <cellStyle name="Style 742 2 2 2 2 2" xfId="13839" xr:uid="{00000000-0005-0000-0000-0000D4350000}"/>
    <cellStyle name="Style 742 2 2 2 3" xfId="10521" xr:uid="{00000000-0005-0000-0000-0000D5350000}"/>
    <cellStyle name="Style 742 2 2 3" xfId="4018" xr:uid="{00000000-0005-0000-0000-0000D6350000}"/>
    <cellStyle name="Style 742 2 2 3 2" xfId="6499" xr:uid="{00000000-0005-0000-0000-0000D7350000}"/>
    <cellStyle name="Style 742 2 2 3 2 2" xfId="14248" xr:uid="{00000000-0005-0000-0000-0000D8350000}"/>
    <cellStyle name="Style 742 2 2 3 3" xfId="10497" xr:uid="{00000000-0005-0000-0000-0000D9350000}"/>
    <cellStyle name="Style 742 2 2 4" xfId="4721" xr:uid="{00000000-0005-0000-0000-0000DA350000}"/>
    <cellStyle name="Style 742 2 2 4 2" xfId="11391" xr:uid="{00000000-0005-0000-0000-0000DB350000}"/>
    <cellStyle name="Style 742 2 2 5" xfId="8176" xr:uid="{00000000-0005-0000-0000-0000DC350000}"/>
    <cellStyle name="Style 742 2 3" xfId="3359" xr:uid="{00000000-0005-0000-0000-0000DD350000}"/>
    <cellStyle name="Style 742 2 3 2" xfId="4387" xr:uid="{00000000-0005-0000-0000-0000DE350000}"/>
    <cellStyle name="Style 742 2 3 2 2" xfId="6774" xr:uid="{00000000-0005-0000-0000-0000DF350000}"/>
    <cellStyle name="Style 742 2 3 2 2 2" xfId="14503" xr:uid="{00000000-0005-0000-0000-0000E0350000}"/>
    <cellStyle name="Style 742 2 3 2 3" xfId="10150" xr:uid="{00000000-0005-0000-0000-0000E1350000}"/>
    <cellStyle name="Style 742 2 3 3" xfId="4851" xr:uid="{00000000-0005-0000-0000-0000E2350000}"/>
    <cellStyle name="Style 742 2 3 3 2" xfId="9931" xr:uid="{00000000-0005-0000-0000-0000E3350000}"/>
    <cellStyle name="Style 742 2 3 4" xfId="9175" xr:uid="{00000000-0005-0000-0000-0000E4350000}"/>
    <cellStyle name="Style 742 2 4" xfId="2469" xr:uid="{00000000-0005-0000-0000-0000E5350000}"/>
    <cellStyle name="Style 742 2 4 2" xfId="5629" xr:uid="{00000000-0005-0000-0000-0000E6350000}"/>
    <cellStyle name="Style 742 2 4 2 2" xfId="11768" xr:uid="{00000000-0005-0000-0000-0000E7350000}"/>
    <cellStyle name="Style 742 2 4 3" xfId="11472" xr:uid="{00000000-0005-0000-0000-0000E8350000}"/>
    <cellStyle name="Style 742 2 5" xfId="3633" xr:uid="{00000000-0005-0000-0000-0000E9350000}"/>
    <cellStyle name="Style 742 2 5 2" xfId="6291" xr:uid="{00000000-0005-0000-0000-0000EA350000}"/>
    <cellStyle name="Style 742 2 5 2 2" xfId="14060" xr:uid="{00000000-0005-0000-0000-0000EB350000}"/>
    <cellStyle name="Style 742 2 5 3" xfId="7882" xr:uid="{00000000-0005-0000-0000-0000EC350000}"/>
    <cellStyle name="Style 742 2 6" xfId="3892" xr:uid="{00000000-0005-0000-0000-0000ED350000}"/>
    <cellStyle name="Style 742 2 6 2" xfId="10678" xr:uid="{00000000-0005-0000-0000-0000EE350000}"/>
    <cellStyle name="Style 742 2 7" xfId="11815" xr:uid="{00000000-0005-0000-0000-0000EF350000}"/>
    <cellStyle name="Style 742 3" xfId="1538" xr:uid="{00000000-0005-0000-0000-0000F0350000}"/>
    <cellStyle name="Style 742 3 2" xfId="2829" xr:uid="{00000000-0005-0000-0000-0000F1350000}"/>
    <cellStyle name="Style 742 3 2 2" xfId="5960" xr:uid="{00000000-0005-0000-0000-0000F2350000}"/>
    <cellStyle name="Style 742 3 2 2 2" xfId="13773" xr:uid="{00000000-0005-0000-0000-0000F3350000}"/>
    <cellStyle name="Style 742 3 2 3" xfId="9726" xr:uid="{00000000-0005-0000-0000-0000F4350000}"/>
    <cellStyle name="Style 742 3 3" xfId="3936" xr:uid="{00000000-0005-0000-0000-0000F5350000}"/>
    <cellStyle name="Style 742 3 3 2" xfId="6449" xr:uid="{00000000-0005-0000-0000-0000F6350000}"/>
    <cellStyle name="Style 742 3 3 2 2" xfId="14216" xr:uid="{00000000-0005-0000-0000-0000F7350000}"/>
    <cellStyle name="Style 742 3 3 3" xfId="11421" xr:uid="{00000000-0005-0000-0000-0000F8350000}"/>
    <cellStyle name="Style 742 3 4" xfId="4559" xr:uid="{00000000-0005-0000-0000-0000F9350000}"/>
    <cellStyle name="Style 742 3 4 2" xfId="7016" xr:uid="{00000000-0005-0000-0000-0000FA350000}"/>
    <cellStyle name="Style 742 3 5" xfId="11594" xr:uid="{00000000-0005-0000-0000-0000FB350000}"/>
    <cellStyle name="Style 742 4" xfId="3223" xr:uid="{00000000-0005-0000-0000-0000FC350000}"/>
    <cellStyle name="Style 742 4 2" xfId="4260" xr:uid="{00000000-0005-0000-0000-0000FD350000}"/>
    <cellStyle name="Style 742 4 2 2" xfId="6666" xr:uid="{00000000-0005-0000-0000-0000FE350000}"/>
    <cellStyle name="Style 742 4 2 2 2" xfId="14412" xr:uid="{00000000-0005-0000-0000-0000FF350000}"/>
    <cellStyle name="Style 742 4 2 3" xfId="7013" xr:uid="{00000000-0005-0000-0000-000000360000}"/>
    <cellStyle name="Style 742 4 3" xfId="1888" xr:uid="{00000000-0005-0000-0000-000001360000}"/>
    <cellStyle name="Style 742 4 3 2" xfId="13281" xr:uid="{00000000-0005-0000-0000-000002360000}"/>
    <cellStyle name="Style 742 4 4" xfId="12684" xr:uid="{00000000-0005-0000-0000-000003360000}"/>
    <cellStyle name="Style 742 5" xfId="2096" xr:uid="{00000000-0005-0000-0000-000004360000}"/>
    <cellStyle name="Style 742 5 2" xfId="5399" xr:uid="{00000000-0005-0000-0000-000005360000}"/>
    <cellStyle name="Style 742 5 2 2" xfId="8954" xr:uid="{00000000-0005-0000-0000-000006360000}"/>
    <cellStyle name="Style 742 5 3" xfId="11687" xr:uid="{00000000-0005-0000-0000-000007360000}"/>
    <cellStyle name="Style 742 6" xfId="2300" xr:uid="{00000000-0005-0000-0000-000008360000}"/>
    <cellStyle name="Style 742 6 2" xfId="5486" xr:uid="{00000000-0005-0000-0000-000009360000}"/>
    <cellStyle name="Style 742 6 2 2" xfId="7827" xr:uid="{00000000-0005-0000-0000-00000A360000}"/>
    <cellStyle name="Style 742 6 3" xfId="9915" xr:uid="{00000000-0005-0000-0000-00000B360000}"/>
    <cellStyle name="Style 742 7" xfId="4583" xr:uid="{00000000-0005-0000-0000-00000C360000}"/>
    <cellStyle name="Style 742 7 2" xfId="10784" xr:uid="{00000000-0005-0000-0000-00000D360000}"/>
    <cellStyle name="Style 742 8" xfId="13163" xr:uid="{00000000-0005-0000-0000-00000E360000}"/>
    <cellStyle name="Style 743" xfId="561" xr:uid="{00000000-0005-0000-0000-00000F360000}"/>
    <cellStyle name="Style 743 2" xfId="1177" xr:uid="{00000000-0005-0000-0000-000010360000}"/>
    <cellStyle name="Style 743 2 2" xfId="1640" xr:uid="{00000000-0005-0000-0000-000011360000}"/>
    <cellStyle name="Style 743 2 2 2" xfId="2921" xr:uid="{00000000-0005-0000-0000-000012360000}"/>
    <cellStyle name="Style 743 2 2 2 2" xfId="6044" xr:uid="{00000000-0005-0000-0000-000013360000}"/>
    <cellStyle name="Style 743 2 2 2 2 2" xfId="13840" xr:uid="{00000000-0005-0000-0000-000014360000}"/>
    <cellStyle name="Style 743 2 2 2 3" xfId="8934" xr:uid="{00000000-0005-0000-0000-000015360000}"/>
    <cellStyle name="Style 743 2 2 3" xfId="4019" xr:uid="{00000000-0005-0000-0000-000016360000}"/>
    <cellStyle name="Style 743 2 2 3 2" xfId="6500" xr:uid="{00000000-0005-0000-0000-000017360000}"/>
    <cellStyle name="Style 743 2 2 3 2 2" xfId="14249" xr:uid="{00000000-0005-0000-0000-000018360000}"/>
    <cellStyle name="Style 743 2 2 3 3" xfId="9137" xr:uid="{00000000-0005-0000-0000-000019360000}"/>
    <cellStyle name="Style 743 2 2 4" xfId="4693" xr:uid="{00000000-0005-0000-0000-00001A360000}"/>
    <cellStyle name="Style 743 2 2 4 2" xfId="11452" xr:uid="{00000000-0005-0000-0000-00001B360000}"/>
    <cellStyle name="Style 743 2 2 5" xfId="9197" xr:uid="{00000000-0005-0000-0000-00001C360000}"/>
    <cellStyle name="Style 743 2 3" xfId="3360" xr:uid="{00000000-0005-0000-0000-00001D360000}"/>
    <cellStyle name="Style 743 2 3 2" xfId="4388" xr:uid="{00000000-0005-0000-0000-00001E360000}"/>
    <cellStyle name="Style 743 2 3 2 2" xfId="6775" xr:uid="{00000000-0005-0000-0000-00001F360000}"/>
    <cellStyle name="Style 743 2 3 2 2 2" xfId="14504" xr:uid="{00000000-0005-0000-0000-000020360000}"/>
    <cellStyle name="Style 743 2 3 2 3" xfId="12063" xr:uid="{00000000-0005-0000-0000-000021360000}"/>
    <cellStyle name="Style 743 2 3 3" xfId="1844" xr:uid="{00000000-0005-0000-0000-000022360000}"/>
    <cellStyle name="Style 743 2 3 3 2" xfId="8530" xr:uid="{00000000-0005-0000-0000-000023360000}"/>
    <cellStyle name="Style 743 2 3 4" xfId="13347" xr:uid="{00000000-0005-0000-0000-000024360000}"/>
    <cellStyle name="Style 743 2 4" xfId="2470" xr:uid="{00000000-0005-0000-0000-000025360000}"/>
    <cellStyle name="Style 743 2 4 2" xfId="5630" xr:uid="{00000000-0005-0000-0000-000026360000}"/>
    <cellStyle name="Style 743 2 4 2 2" xfId="10118" xr:uid="{00000000-0005-0000-0000-000027360000}"/>
    <cellStyle name="Style 743 2 4 3" xfId="13244" xr:uid="{00000000-0005-0000-0000-000028360000}"/>
    <cellStyle name="Style 743 2 5" xfId="3634" xr:uid="{00000000-0005-0000-0000-000029360000}"/>
    <cellStyle name="Style 743 2 5 2" xfId="6292" xr:uid="{00000000-0005-0000-0000-00002A360000}"/>
    <cellStyle name="Style 743 2 5 2 2" xfId="14061" xr:uid="{00000000-0005-0000-0000-00002B360000}"/>
    <cellStyle name="Style 743 2 5 3" xfId="8271" xr:uid="{00000000-0005-0000-0000-00002C360000}"/>
    <cellStyle name="Style 743 2 6" xfId="4487" xr:uid="{00000000-0005-0000-0000-00002D360000}"/>
    <cellStyle name="Style 743 2 6 2" xfId="10295" xr:uid="{00000000-0005-0000-0000-00002E360000}"/>
    <cellStyle name="Style 743 2 7" xfId="13060" xr:uid="{00000000-0005-0000-0000-00002F360000}"/>
    <cellStyle name="Style 743 3" xfId="1537" xr:uid="{00000000-0005-0000-0000-000030360000}"/>
    <cellStyle name="Style 743 3 2" xfId="2828" xr:uid="{00000000-0005-0000-0000-000031360000}"/>
    <cellStyle name="Style 743 3 2 2" xfId="5959" xr:uid="{00000000-0005-0000-0000-000032360000}"/>
    <cellStyle name="Style 743 3 2 2 2" xfId="13772" xr:uid="{00000000-0005-0000-0000-000033360000}"/>
    <cellStyle name="Style 743 3 2 3" xfId="7542" xr:uid="{00000000-0005-0000-0000-000034360000}"/>
    <cellStyle name="Style 743 3 3" xfId="3935" xr:uid="{00000000-0005-0000-0000-000035360000}"/>
    <cellStyle name="Style 743 3 3 2" xfId="6448" xr:uid="{00000000-0005-0000-0000-000036360000}"/>
    <cellStyle name="Style 743 3 3 2 2" xfId="14215" xr:uid="{00000000-0005-0000-0000-000037360000}"/>
    <cellStyle name="Style 743 3 3 3" xfId="8273" xr:uid="{00000000-0005-0000-0000-000038360000}"/>
    <cellStyle name="Style 743 3 4" xfId="4657" xr:uid="{00000000-0005-0000-0000-000039360000}"/>
    <cellStyle name="Style 743 3 4 2" xfId="12929" xr:uid="{00000000-0005-0000-0000-00003A360000}"/>
    <cellStyle name="Style 743 3 5" xfId="11155" xr:uid="{00000000-0005-0000-0000-00003B360000}"/>
    <cellStyle name="Style 743 4" xfId="3224" xr:uid="{00000000-0005-0000-0000-00003C360000}"/>
    <cellStyle name="Style 743 4 2" xfId="4261" xr:uid="{00000000-0005-0000-0000-00003D360000}"/>
    <cellStyle name="Style 743 4 2 2" xfId="6667" xr:uid="{00000000-0005-0000-0000-00003E360000}"/>
    <cellStyle name="Style 743 4 2 2 2" xfId="14413" xr:uid="{00000000-0005-0000-0000-00003F360000}"/>
    <cellStyle name="Style 743 4 2 3" xfId="11213" xr:uid="{00000000-0005-0000-0000-000040360000}"/>
    <cellStyle name="Style 743 4 3" xfId="2319" xr:uid="{00000000-0005-0000-0000-000041360000}"/>
    <cellStyle name="Style 743 4 3 2" xfId="15" xr:uid="{00000000-0005-0000-0000-000042360000}"/>
    <cellStyle name="Style 743 4 4" xfId="7250" xr:uid="{00000000-0005-0000-0000-000043360000}"/>
    <cellStyle name="Style 743 5" xfId="2097" xr:uid="{00000000-0005-0000-0000-000044360000}"/>
    <cellStyle name="Style 743 5 2" xfId="5400" xr:uid="{00000000-0005-0000-0000-000045360000}"/>
    <cellStyle name="Style 743 5 2 2" xfId="8955" xr:uid="{00000000-0005-0000-0000-000046360000}"/>
    <cellStyle name="Style 743 5 3" xfId="11856" xr:uid="{00000000-0005-0000-0000-000047360000}"/>
    <cellStyle name="Style 743 6" xfId="1876" xr:uid="{00000000-0005-0000-0000-000048360000}"/>
    <cellStyle name="Style 743 6 2" xfId="5225" xr:uid="{00000000-0005-0000-0000-000049360000}"/>
    <cellStyle name="Style 743 6 2 2" xfId="12054" xr:uid="{00000000-0005-0000-0000-00004A360000}"/>
    <cellStyle name="Style 743 6 3" xfId="11580" xr:uid="{00000000-0005-0000-0000-00004B360000}"/>
    <cellStyle name="Style 743 7" xfId="1854" xr:uid="{00000000-0005-0000-0000-00004C360000}"/>
    <cellStyle name="Style 743 7 2" xfId="8779" xr:uid="{00000000-0005-0000-0000-00004D360000}"/>
    <cellStyle name="Style 743 8" xfId="7790" xr:uid="{00000000-0005-0000-0000-00004E360000}"/>
    <cellStyle name="Style 744" xfId="562" xr:uid="{00000000-0005-0000-0000-00004F360000}"/>
    <cellStyle name="Style 744 2" xfId="1178" xr:uid="{00000000-0005-0000-0000-000050360000}"/>
    <cellStyle name="Style 744 2 2" xfId="1641" xr:uid="{00000000-0005-0000-0000-000051360000}"/>
    <cellStyle name="Style 744 2 2 2" xfId="2922" xr:uid="{00000000-0005-0000-0000-000052360000}"/>
    <cellStyle name="Style 744 2 2 2 2" xfId="6045" xr:uid="{00000000-0005-0000-0000-000053360000}"/>
    <cellStyle name="Style 744 2 2 2 2 2" xfId="13841" xr:uid="{00000000-0005-0000-0000-000054360000}"/>
    <cellStyle name="Style 744 2 2 2 3" xfId="8668" xr:uid="{00000000-0005-0000-0000-000055360000}"/>
    <cellStyle name="Style 744 2 2 3" xfId="4020" xr:uid="{00000000-0005-0000-0000-000056360000}"/>
    <cellStyle name="Style 744 2 2 3 2" xfId="6501" xr:uid="{00000000-0005-0000-0000-000057360000}"/>
    <cellStyle name="Style 744 2 2 3 2 2" xfId="14250" xr:uid="{00000000-0005-0000-0000-000058360000}"/>
    <cellStyle name="Style 744 2 2 3 3" xfId="12968" xr:uid="{00000000-0005-0000-0000-000059360000}"/>
    <cellStyle name="Style 744 2 2 4" xfId="4672" xr:uid="{00000000-0005-0000-0000-00005A360000}"/>
    <cellStyle name="Style 744 2 2 4 2" xfId="9457" xr:uid="{00000000-0005-0000-0000-00005B360000}"/>
    <cellStyle name="Style 744 2 2 5" xfId="11690" xr:uid="{00000000-0005-0000-0000-00005C360000}"/>
    <cellStyle name="Style 744 2 3" xfId="3361" xr:uid="{00000000-0005-0000-0000-00005D360000}"/>
    <cellStyle name="Style 744 2 3 2" xfId="4389" xr:uid="{00000000-0005-0000-0000-00005E360000}"/>
    <cellStyle name="Style 744 2 3 2 2" xfId="6776" xr:uid="{00000000-0005-0000-0000-00005F360000}"/>
    <cellStyle name="Style 744 2 3 2 2 2" xfId="14505" xr:uid="{00000000-0005-0000-0000-000060360000}"/>
    <cellStyle name="Style 744 2 3 2 3" xfId="12695" xr:uid="{00000000-0005-0000-0000-000061360000}"/>
    <cellStyle name="Style 744 2 3 3" xfId="2046" xr:uid="{00000000-0005-0000-0000-000062360000}"/>
    <cellStyle name="Style 744 2 3 3 2" xfId="9368" xr:uid="{00000000-0005-0000-0000-000063360000}"/>
    <cellStyle name="Style 744 2 3 4" xfId="7127" xr:uid="{00000000-0005-0000-0000-000064360000}"/>
    <cellStyle name="Style 744 2 4" xfId="2471" xr:uid="{00000000-0005-0000-0000-000065360000}"/>
    <cellStyle name="Style 744 2 4 2" xfId="5631" xr:uid="{00000000-0005-0000-0000-000066360000}"/>
    <cellStyle name="Style 744 2 4 2 2" xfId="12141" xr:uid="{00000000-0005-0000-0000-000067360000}"/>
    <cellStyle name="Style 744 2 4 3" xfId="7146" xr:uid="{00000000-0005-0000-0000-000068360000}"/>
    <cellStyle name="Style 744 2 5" xfId="3635" xr:uid="{00000000-0005-0000-0000-000069360000}"/>
    <cellStyle name="Style 744 2 5 2" xfId="6293" xr:uid="{00000000-0005-0000-0000-00006A360000}"/>
    <cellStyle name="Style 744 2 5 2 2" xfId="14062" xr:uid="{00000000-0005-0000-0000-00006B360000}"/>
    <cellStyle name="Style 744 2 5 3" xfId="9267" xr:uid="{00000000-0005-0000-0000-00006C360000}"/>
    <cellStyle name="Style 744 2 6" xfId="3996" xr:uid="{00000000-0005-0000-0000-00006D360000}"/>
    <cellStyle name="Style 744 2 6 2" xfId="10112" xr:uid="{00000000-0005-0000-0000-00006E360000}"/>
    <cellStyle name="Style 744 2 7" xfId="10365" xr:uid="{00000000-0005-0000-0000-00006F360000}"/>
    <cellStyle name="Style 744 3" xfId="1536" xr:uid="{00000000-0005-0000-0000-000070360000}"/>
    <cellStyle name="Style 744 3 2" xfId="2827" xr:uid="{00000000-0005-0000-0000-000071360000}"/>
    <cellStyle name="Style 744 3 2 2" xfId="5958" xr:uid="{00000000-0005-0000-0000-000072360000}"/>
    <cellStyle name="Style 744 3 2 2 2" xfId="13771" xr:uid="{00000000-0005-0000-0000-000073360000}"/>
    <cellStyle name="Style 744 3 2 3" xfId="9039" xr:uid="{00000000-0005-0000-0000-000074360000}"/>
    <cellStyle name="Style 744 3 3" xfId="3934" xr:uid="{00000000-0005-0000-0000-000075360000}"/>
    <cellStyle name="Style 744 3 3 2" xfId="6447" xr:uid="{00000000-0005-0000-0000-000076360000}"/>
    <cellStyle name="Style 744 3 3 2 2" xfId="14214" xr:uid="{00000000-0005-0000-0000-000077360000}"/>
    <cellStyle name="Style 744 3 3 3" xfId="7884" xr:uid="{00000000-0005-0000-0000-000078360000}"/>
    <cellStyle name="Style 744 3 4" xfId="4573" xr:uid="{00000000-0005-0000-0000-000079360000}"/>
    <cellStyle name="Style 744 3 4 2" xfId="11602" xr:uid="{00000000-0005-0000-0000-00007A360000}"/>
    <cellStyle name="Style 744 3 5" xfId="9611" xr:uid="{00000000-0005-0000-0000-00007B360000}"/>
    <cellStyle name="Style 744 4" xfId="3225" xr:uid="{00000000-0005-0000-0000-00007C360000}"/>
    <cellStyle name="Style 744 4 2" xfId="4262" xr:uid="{00000000-0005-0000-0000-00007D360000}"/>
    <cellStyle name="Style 744 4 2 2" xfId="6668" xr:uid="{00000000-0005-0000-0000-00007E360000}"/>
    <cellStyle name="Style 744 4 2 2 2" xfId="14414" xr:uid="{00000000-0005-0000-0000-00007F360000}"/>
    <cellStyle name="Style 744 4 2 3" xfId="11697" xr:uid="{00000000-0005-0000-0000-000080360000}"/>
    <cellStyle name="Style 744 4 3" xfId="2152" xr:uid="{00000000-0005-0000-0000-000081360000}"/>
    <cellStyle name="Style 744 4 3 2" xfId="11259" xr:uid="{00000000-0005-0000-0000-000082360000}"/>
    <cellStyle name="Style 744 4 4" xfId="7876" xr:uid="{00000000-0005-0000-0000-000083360000}"/>
    <cellStyle name="Style 744 5" xfId="2098" xr:uid="{00000000-0005-0000-0000-000084360000}"/>
    <cellStyle name="Style 744 5 2" xfId="5401" xr:uid="{00000000-0005-0000-0000-000085360000}"/>
    <cellStyle name="Style 744 5 2 2" xfId="9605" xr:uid="{00000000-0005-0000-0000-000086360000}"/>
    <cellStyle name="Style 744 5 3" xfId="11807" xr:uid="{00000000-0005-0000-0000-000087360000}"/>
    <cellStyle name="Style 744 6" xfId="2299" xr:uid="{00000000-0005-0000-0000-000088360000}"/>
    <cellStyle name="Style 744 6 2" xfId="5485" xr:uid="{00000000-0005-0000-0000-000089360000}"/>
    <cellStyle name="Style 744 6 2 2" xfId="7826" xr:uid="{00000000-0005-0000-0000-00008A360000}"/>
    <cellStyle name="Style 744 6 3" xfId="11217" xr:uid="{00000000-0005-0000-0000-00008B360000}"/>
    <cellStyle name="Style 744 7" xfId="2402" xr:uid="{00000000-0005-0000-0000-00008C360000}"/>
    <cellStyle name="Style 744 7 2" xfId="9913" xr:uid="{00000000-0005-0000-0000-00008D360000}"/>
    <cellStyle name="Style 744 8" xfId="12812" xr:uid="{00000000-0005-0000-0000-00008E360000}"/>
    <cellStyle name="Style 745" xfId="563" xr:uid="{00000000-0005-0000-0000-00008F360000}"/>
    <cellStyle name="Style 745 2" xfId="1179" xr:uid="{00000000-0005-0000-0000-000090360000}"/>
    <cellStyle name="Style 745 2 2" xfId="1642" xr:uid="{00000000-0005-0000-0000-000091360000}"/>
    <cellStyle name="Style 745 2 2 2" xfId="2923" xr:uid="{00000000-0005-0000-0000-000092360000}"/>
    <cellStyle name="Style 745 2 2 2 2" xfId="6046" xr:uid="{00000000-0005-0000-0000-000093360000}"/>
    <cellStyle name="Style 745 2 2 2 2 2" xfId="13842" xr:uid="{00000000-0005-0000-0000-000094360000}"/>
    <cellStyle name="Style 745 2 2 2 3" xfId="9393" xr:uid="{00000000-0005-0000-0000-000095360000}"/>
    <cellStyle name="Style 745 2 2 3" xfId="4021" xr:uid="{00000000-0005-0000-0000-000096360000}"/>
    <cellStyle name="Style 745 2 2 3 2" xfId="6502" xr:uid="{00000000-0005-0000-0000-000097360000}"/>
    <cellStyle name="Style 745 2 2 3 2 2" xfId="14251" xr:uid="{00000000-0005-0000-0000-000098360000}"/>
    <cellStyle name="Style 745 2 2 3 3" xfId="10232" xr:uid="{00000000-0005-0000-0000-000099360000}"/>
    <cellStyle name="Style 745 2 2 4" xfId="2492" xr:uid="{00000000-0005-0000-0000-00009A360000}"/>
    <cellStyle name="Style 745 2 2 4 2" xfId="12661" xr:uid="{00000000-0005-0000-0000-00009B360000}"/>
    <cellStyle name="Style 745 2 2 5" xfId="10035" xr:uid="{00000000-0005-0000-0000-00009C360000}"/>
    <cellStyle name="Style 745 2 3" xfId="3362" xr:uid="{00000000-0005-0000-0000-00009D360000}"/>
    <cellStyle name="Style 745 2 3 2" xfId="4390" xr:uid="{00000000-0005-0000-0000-00009E360000}"/>
    <cellStyle name="Style 745 2 3 2 2" xfId="6777" xr:uid="{00000000-0005-0000-0000-00009F360000}"/>
    <cellStyle name="Style 745 2 3 2 2 2" xfId="14506" xr:uid="{00000000-0005-0000-0000-0000A0360000}"/>
    <cellStyle name="Style 745 2 3 2 3" xfId="7246" xr:uid="{00000000-0005-0000-0000-0000A1360000}"/>
    <cellStyle name="Style 745 2 3 3" xfId="3565" xr:uid="{00000000-0005-0000-0000-0000A2360000}"/>
    <cellStyle name="Style 745 2 3 3 2" xfId="7767" xr:uid="{00000000-0005-0000-0000-0000A3360000}"/>
    <cellStyle name="Style 745 2 3 4" xfId="10372" xr:uid="{00000000-0005-0000-0000-0000A4360000}"/>
    <cellStyle name="Style 745 2 4" xfId="2472" xr:uid="{00000000-0005-0000-0000-0000A5360000}"/>
    <cellStyle name="Style 745 2 4 2" xfId="5632" xr:uid="{00000000-0005-0000-0000-0000A6360000}"/>
    <cellStyle name="Style 745 2 4 2 2" xfId="10749" xr:uid="{00000000-0005-0000-0000-0000A7360000}"/>
    <cellStyle name="Style 745 2 4 3" xfId="8914" xr:uid="{00000000-0005-0000-0000-0000A8360000}"/>
    <cellStyle name="Style 745 2 5" xfId="3636" xr:uid="{00000000-0005-0000-0000-0000A9360000}"/>
    <cellStyle name="Style 745 2 5 2" xfId="6294" xr:uid="{00000000-0005-0000-0000-0000AA360000}"/>
    <cellStyle name="Style 745 2 5 2 2" xfId="14063" xr:uid="{00000000-0005-0000-0000-0000AB360000}"/>
    <cellStyle name="Style 745 2 5 3" xfId="11759" xr:uid="{00000000-0005-0000-0000-0000AC360000}"/>
    <cellStyle name="Style 745 2 6" xfId="3909" xr:uid="{00000000-0005-0000-0000-0000AD360000}"/>
    <cellStyle name="Style 745 2 6 2" xfId="9967" xr:uid="{00000000-0005-0000-0000-0000AE360000}"/>
    <cellStyle name="Style 745 2 7" xfId="7511" xr:uid="{00000000-0005-0000-0000-0000AF360000}"/>
    <cellStyle name="Style 745 3" xfId="1535" xr:uid="{00000000-0005-0000-0000-0000B0360000}"/>
    <cellStyle name="Style 745 3 2" xfId="2826" xr:uid="{00000000-0005-0000-0000-0000B1360000}"/>
    <cellStyle name="Style 745 3 2 2" xfId="5957" xr:uid="{00000000-0005-0000-0000-0000B2360000}"/>
    <cellStyle name="Style 745 3 2 2 2" xfId="13770" xr:uid="{00000000-0005-0000-0000-0000B3360000}"/>
    <cellStyle name="Style 745 3 2 3" xfId="11684" xr:uid="{00000000-0005-0000-0000-0000B4360000}"/>
    <cellStyle name="Style 745 3 3" xfId="3933" xr:uid="{00000000-0005-0000-0000-0000B5360000}"/>
    <cellStyle name="Style 745 3 3 2" xfId="6446" xr:uid="{00000000-0005-0000-0000-0000B6360000}"/>
    <cellStyle name="Style 745 3 3 2 2" xfId="14213" xr:uid="{00000000-0005-0000-0000-0000B7360000}"/>
    <cellStyle name="Style 745 3 3 3" xfId="7419" xr:uid="{00000000-0005-0000-0000-0000B8360000}"/>
    <cellStyle name="Style 745 3 4" xfId="1847" xr:uid="{00000000-0005-0000-0000-0000B9360000}"/>
    <cellStyle name="Style 745 3 4 2" xfId="20" xr:uid="{00000000-0005-0000-0000-0000BA360000}"/>
    <cellStyle name="Style 745 3 5" xfId="10672" xr:uid="{00000000-0005-0000-0000-0000BB360000}"/>
    <cellStyle name="Style 745 4" xfId="3226" xr:uid="{00000000-0005-0000-0000-0000BC360000}"/>
    <cellStyle name="Style 745 4 2" xfId="4263" xr:uid="{00000000-0005-0000-0000-0000BD360000}"/>
    <cellStyle name="Style 745 4 2 2" xfId="6669" xr:uid="{00000000-0005-0000-0000-0000BE360000}"/>
    <cellStyle name="Style 745 4 2 2 2" xfId="14415" xr:uid="{00000000-0005-0000-0000-0000BF360000}"/>
    <cellStyle name="Style 745 4 2 3" xfId="8793" xr:uid="{00000000-0005-0000-0000-0000C0360000}"/>
    <cellStyle name="Style 745 4 3" xfId="2151" xr:uid="{00000000-0005-0000-0000-0000C1360000}"/>
    <cellStyle name="Style 745 4 3 2" xfId="10244" xr:uid="{00000000-0005-0000-0000-0000C2360000}"/>
    <cellStyle name="Style 745 4 4" xfId="9633" xr:uid="{00000000-0005-0000-0000-0000C3360000}"/>
    <cellStyle name="Style 745 5" xfId="2099" xr:uid="{00000000-0005-0000-0000-0000C4360000}"/>
    <cellStyle name="Style 745 5 2" xfId="5402" xr:uid="{00000000-0005-0000-0000-0000C5360000}"/>
    <cellStyle name="Style 745 5 2 2" xfId="11467" xr:uid="{00000000-0005-0000-0000-0000C6360000}"/>
    <cellStyle name="Style 745 5 3" xfId="7960" xr:uid="{00000000-0005-0000-0000-0000C7360000}"/>
    <cellStyle name="Style 745 6" xfId="2298" xr:uid="{00000000-0005-0000-0000-0000C8360000}"/>
    <cellStyle name="Style 745 6 2" xfId="5484" xr:uid="{00000000-0005-0000-0000-0000C9360000}"/>
    <cellStyle name="Style 745 6 2 2" xfId="9094" xr:uid="{00000000-0005-0000-0000-0000CA360000}"/>
    <cellStyle name="Style 745 6 3" xfId="7515" xr:uid="{00000000-0005-0000-0000-0000CB360000}"/>
    <cellStyle name="Style 745 7" xfId="1857" xr:uid="{00000000-0005-0000-0000-0000CC360000}"/>
    <cellStyle name="Style 745 7 2" xfId="7557" xr:uid="{00000000-0005-0000-0000-0000CD360000}"/>
    <cellStyle name="Style 745 8" xfId="8867" xr:uid="{00000000-0005-0000-0000-0000CE360000}"/>
    <cellStyle name="Style 746" xfId="564" xr:uid="{00000000-0005-0000-0000-0000CF360000}"/>
    <cellStyle name="Style 746 2" xfId="1180" xr:uid="{00000000-0005-0000-0000-0000D0360000}"/>
    <cellStyle name="Style 746 2 2" xfId="1643" xr:uid="{00000000-0005-0000-0000-0000D1360000}"/>
    <cellStyle name="Style 746 2 2 2" xfId="2924" xr:uid="{00000000-0005-0000-0000-0000D2360000}"/>
    <cellStyle name="Style 746 2 2 2 2" xfId="6047" xr:uid="{00000000-0005-0000-0000-0000D3360000}"/>
    <cellStyle name="Style 746 2 2 2 2 2" xfId="13843" xr:uid="{00000000-0005-0000-0000-0000D4360000}"/>
    <cellStyle name="Style 746 2 2 2 3" xfId="7541" xr:uid="{00000000-0005-0000-0000-0000D5360000}"/>
    <cellStyle name="Style 746 2 2 3" xfId="4022" xr:uid="{00000000-0005-0000-0000-0000D6360000}"/>
    <cellStyle name="Style 746 2 2 3 2" xfId="6503" xr:uid="{00000000-0005-0000-0000-0000D7360000}"/>
    <cellStyle name="Style 746 2 2 3 2 2" xfId="14252" xr:uid="{00000000-0005-0000-0000-0000D8360000}"/>
    <cellStyle name="Style 746 2 2 3 3" xfId="11438" xr:uid="{00000000-0005-0000-0000-0000D9360000}"/>
    <cellStyle name="Style 746 2 2 4" xfId="2205" xr:uid="{00000000-0005-0000-0000-0000DA360000}"/>
    <cellStyle name="Style 746 2 2 4 2" xfId="7063" xr:uid="{00000000-0005-0000-0000-0000DB360000}"/>
    <cellStyle name="Style 746 2 2 5" xfId="12083" xr:uid="{00000000-0005-0000-0000-0000DC360000}"/>
    <cellStyle name="Style 746 2 3" xfId="3363" xr:uid="{00000000-0005-0000-0000-0000DD360000}"/>
    <cellStyle name="Style 746 2 3 2" xfId="4391" xr:uid="{00000000-0005-0000-0000-0000DE360000}"/>
    <cellStyle name="Style 746 2 3 2 2" xfId="6778" xr:uid="{00000000-0005-0000-0000-0000DF360000}"/>
    <cellStyle name="Style 746 2 3 2 2 2" xfId="14507" xr:uid="{00000000-0005-0000-0000-0000E0360000}"/>
    <cellStyle name="Style 746 2 3 2 3" xfId="9488" xr:uid="{00000000-0005-0000-0000-0000E1360000}"/>
    <cellStyle name="Style 746 2 3 3" xfId="3566" xr:uid="{00000000-0005-0000-0000-0000E2360000}"/>
    <cellStyle name="Style 746 2 3 3 2" xfId="13406" xr:uid="{00000000-0005-0000-0000-0000E3360000}"/>
    <cellStyle name="Style 746 2 3 4" xfId="8892" xr:uid="{00000000-0005-0000-0000-0000E4360000}"/>
    <cellStyle name="Style 746 2 4" xfId="2473" xr:uid="{00000000-0005-0000-0000-0000E5360000}"/>
    <cellStyle name="Style 746 2 4 2" xfId="5633" xr:uid="{00000000-0005-0000-0000-0000E6360000}"/>
    <cellStyle name="Style 746 2 4 2 2" xfId="9608" xr:uid="{00000000-0005-0000-0000-0000E7360000}"/>
    <cellStyle name="Style 746 2 4 3" xfId="11777" xr:uid="{00000000-0005-0000-0000-0000E8360000}"/>
    <cellStyle name="Style 746 2 5" xfId="3637" xr:uid="{00000000-0005-0000-0000-0000E9360000}"/>
    <cellStyle name="Style 746 2 5 2" xfId="6295" xr:uid="{00000000-0005-0000-0000-0000EA360000}"/>
    <cellStyle name="Style 746 2 5 2 2" xfId="14064" xr:uid="{00000000-0005-0000-0000-0000EB360000}"/>
    <cellStyle name="Style 746 2 5 3" xfId="10109" xr:uid="{00000000-0005-0000-0000-0000EC360000}"/>
    <cellStyle name="Style 746 2 6" xfId="3878" xr:uid="{00000000-0005-0000-0000-0000ED360000}"/>
    <cellStyle name="Style 746 2 6 2" xfId="7418" xr:uid="{00000000-0005-0000-0000-0000EE360000}"/>
    <cellStyle name="Style 746 2 7" xfId="7285" xr:uid="{00000000-0005-0000-0000-0000EF360000}"/>
    <cellStyle name="Style 746 3" xfId="1534" xr:uid="{00000000-0005-0000-0000-0000F0360000}"/>
    <cellStyle name="Style 746 3 2" xfId="2825" xr:uid="{00000000-0005-0000-0000-0000F1360000}"/>
    <cellStyle name="Style 746 3 2 2" xfId="5956" xr:uid="{00000000-0005-0000-0000-0000F2360000}"/>
    <cellStyle name="Style 746 3 2 2 2" xfId="13769" xr:uid="{00000000-0005-0000-0000-0000F3360000}"/>
    <cellStyle name="Style 746 3 2 3" xfId="10395" xr:uid="{00000000-0005-0000-0000-0000F4360000}"/>
    <cellStyle name="Style 746 3 3" xfId="3932" xr:uid="{00000000-0005-0000-0000-0000F5360000}"/>
    <cellStyle name="Style 746 3 3 2" xfId="6445" xr:uid="{00000000-0005-0000-0000-0000F6360000}"/>
    <cellStyle name="Style 746 3 3 2 2" xfId="14212" xr:uid="{00000000-0005-0000-0000-0000F7360000}"/>
    <cellStyle name="Style 746 3 3 3" xfId="10638" xr:uid="{00000000-0005-0000-0000-0000F8360000}"/>
    <cellStyle name="Style 746 3 4" xfId="2127" xr:uid="{00000000-0005-0000-0000-0000F9360000}"/>
    <cellStyle name="Style 746 3 4 2" xfId="7571" xr:uid="{00000000-0005-0000-0000-0000FA360000}"/>
    <cellStyle name="Style 746 3 5" xfId="11934" xr:uid="{00000000-0005-0000-0000-0000FB360000}"/>
    <cellStyle name="Style 746 4" xfId="3227" xr:uid="{00000000-0005-0000-0000-0000FC360000}"/>
    <cellStyle name="Style 746 4 2" xfId="4264" xr:uid="{00000000-0005-0000-0000-0000FD360000}"/>
    <cellStyle name="Style 746 4 2 2" xfId="6670" xr:uid="{00000000-0005-0000-0000-0000FE360000}"/>
    <cellStyle name="Style 746 4 2 2 2" xfId="14416" xr:uid="{00000000-0005-0000-0000-0000FF360000}"/>
    <cellStyle name="Style 746 4 2 3" xfId="7104" xr:uid="{00000000-0005-0000-0000-000000370000}"/>
    <cellStyle name="Style 746 4 3" xfId="2150" xr:uid="{00000000-0005-0000-0000-000001370000}"/>
    <cellStyle name="Style 746 4 3 2" xfId="12690" xr:uid="{00000000-0005-0000-0000-000002370000}"/>
    <cellStyle name="Style 746 4 4" xfId="13037" xr:uid="{00000000-0005-0000-0000-000003370000}"/>
    <cellStyle name="Style 746 5" xfId="2100" xr:uid="{00000000-0005-0000-0000-000004370000}"/>
    <cellStyle name="Style 746 5 2" xfId="5403" xr:uid="{00000000-0005-0000-0000-000005370000}"/>
    <cellStyle name="Style 746 5 2 2" xfId="10403" xr:uid="{00000000-0005-0000-0000-000006370000}"/>
    <cellStyle name="Style 746 5 3" xfId="7570" xr:uid="{00000000-0005-0000-0000-000007370000}"/>
    <cellStyle name="Style 746 6" xfId="1875" xr:uid="{00000000-0005-0000-0000-000008370000}"/>
    <cellStyle name="Style 746 6 2" xfId="5224" xr:uid="{00000000-0005-0000-0000-000009370000}"/>
    <cellStyle name="Style 746 6 2 2" xfId="9053" xr:uid="{00000000-0005-0000-0000-00000A370000}"/>
    <cellStyle name="Style 746 6 3" xfId="7480" xr:uid="{00000000-0005-0000-0000-00000B370000}"/>
    <cellStyle name="Style 746 7" xfId="2222" xr:uid="{00000000-0005-0000-0000-00000C370000}"/>
    <cellStyle name="Style 746 7 2" xfId="9507" xr:uid="{00000000-0005-0000-0000-00000D370000}"/>
    <cellStyle name="Style 746 8" xfId="8449" xr:uid="{00000000-0005-0000-0000-00000E370000}"/>
    <cellStyle name="Style 747" xfId="565" xr:uid="{00000000-0005-0000-0000-00000F370000}"/>
    <cellStyle name="Style 747 2" xfId="1181" xr:uid="{00000000-0005-0000-0000-000010370000}"/>
    <cellStyle name="Style 747 2 2" xfId="1644" xr:uid="{00000000-0005-0000-0000-000011370000}"/>
    <cellStyle name="Style 747 2 2 2" xfId="2925" xr:uid="{00000000-0005-0000-0000-000012370000}"/>
    <cellStyle name="Style 747 2 2 2 2" xfId="6048" xr:uid="{00000000-0005-0000-0000-000013370000}"/>
    <cellStyle name="Style 747 2 2 2 2 2" xfId="13844" xr:uid="{00000000-0005-0000-0000-000014370000}"/>
    <cellStyle name="Style 747 2 2 2 3" xfId="11730" xr:uid="{00000000-0005-0000-0000-000015370000}"/>
    <cellStyle name="Style 747 2 2 3" xfId="4023" xr:uid="{00000000-0005-0000-0000-000016370000}"/>
    <cellStyle name="Style 747 2 2 3 2" xfId="6504" xr:uid="{00000000-0005-0000-0000-000017370000}"/>
    <cellStyle name="Style 747 2 2 3 2 2" xfId="14253" xr:uid="{00000000-0005-0000-0000-000018370000}"/>
    <cellStyle name="Style 747 2 2 3 3" xfId="11541" xr:uid="{00000000-0005-0000-0000-000019370000}"/>
    <cellStyle name="Style 747 2 2 4" xfId="1902" xr:uid="{00000000-0005-0000-0000-00001A370000}"/>
    <cellStyle name="Style 747 2 2 4 2" xfId="8777" xr:uid="{00000000-0005-0000-0000-00001B370000}"/>
    <cellStyle name="Style 747 2 2 5" xfId="10696" xr:uid="{00000000-0005-0000-0000-00001C370000}"/>
    <cellStyle name="Style 747 2 3" xfId="3364" xr:uid="{00000000-0005-0000-0000-00001D370000}"/>
    <cellStyle name="Style 747 2 3 2" xfId="4392" xr:uid="{00000000-0005-0000-0000-00001E370000}"/>
    <cellStyle name="Style 747 2 3 2 2" xfId="6779" xr:uid="{00000000-0005-0000-0000-00001F370000}"/>
    <cellStyle name="Style 747 2 3 2 2 2" xfId="14508" xr:uid="{00000000-0005-0000-0000-000020370000}"/>
    <cellStyle name="Style 747 2 3 2 3" xfId="9293" xr:uid="{00000000-0005-0000-0000-000021370000}"/>
    <cellStyle name="Style 747 2 3 3" xfId="3567" xr:uid="{00000000-0005-0000-0000-000022370000}"/>
    <cellStyle name="Style 747 2 3 3 2" xfId="8977" xr:uid="{00000000-0005-0000-0000-000023370000}"/>
    <cellStyle name="Style 747 2 3 4" xfId="13145" xr:uid="{00000000-0005-0000-0000-000024370000}"/>
    <cellStyle name="Style 747 2 4" xfId="2474" xr:uid="{00000000-0005-0000-0000-000025370000}"/>
    <cellStyle name="Style 747 2 4 2" xfId="5634" xr:uid="{00000000-0005-0000-0000-000026370000}"/>
    <cellStyle name="Style 747 2 4 2 2" xfId="10406" xr:uid="{00000000-0005-0000-0000-000027370000}"/>
    <cellStyle name="Style 747 2 4 3" xfId="9230" xr:uid="{00000000-0005-0000-0000-000028370000}"/>
    <cellStyle name="Style 747 2 5" xfId="3638" xr:uid="{00000000-0005-0000-0000-000029370000}"/>
    <cellStyle name="Style 747 2 5 2" xfId="6296" xr:uid="{00000000-0005-0000-0000-00002A370000}"/>
    <cellStyle name="Style 747 2 5 2 2" xfId="14065" xr:uid="{00000000-0005-0000-0000-00002B370000}"/>
    <cellStyle name="Style 747 2 5 3" xfId="12132" xr:uid="{00000000-0005-0000-0000-00002C370000}"/>
    <cellStyle name="Style 747 2 6" xfId="3837" xr:uid="{00000000-0005-0000-0000-00002D370000}"/>
    <cellStyle name="Style 747 2 6 2" xfId="8291" xr:uid="{00000000-0005-0000-0000-00002E370000}"/>
    <cellStyle name="Style 747 2 7" xfId="10498" xr:uid="{00000000-0005-0000-0000-00002F370000}"/>
    <cellStyle name="Style 747 3" xfId="1533" xr:uid="{00000000-0005-0000-0000-000030370000}"/>
    <cellStyle name="Style 747 3 2" xfId="2824" xr:uid="{00000000-0005-0000-0000-000031370000}"/>
    <cellStyle name="Style 747 3 2 2" xfId="5955" xr:uid="{00000000-0005-0000-0000-000032370000}"/>
    <cellStyle name="Style 747 3 2 2 2" xfId="13768" xr:uid="{00000000-0005-0000-0000-000033370000}"/>
    <cellStyle name="Style 747 3 2 3" xfId="10209" xr:uid="{00000000-0005-0000-0000-000034370000}"/>
    <cellStyle name="Style 747 3 3" xfId="3931" xr:uid="{00000000-0005-0000-0000-000035370000}"/>
    <cellStyle name="Style 747 3 3 2" xfId="6444" xr:uid="{00000000-0005-0000-0000-000036370000}"/>
    <cellStyle name="Style 747 3 3 2 2" xfId="14211" xr:uid="{00000000-0005-0000-0000-000037370000}"/>
    <cellStyle name="Style 747 3 3 3" xfId="11348" xr:uid="{00000000-0005-0000-0000-000038370000}"/>
    <cellStyle name="Style 747 3 4" xfId="2035" xr:uid="{00000000-0005-0000-0000-000039370000}"/>
    <cellStyle name="Style 747 3 4 2" xfId="8950" xr:uid="{00000000-0005-0000-0000-00003A370000}"/>
    <cellStyle name="Style 747 3 5" xfId="7686" xr:uid="{00000000-0005-0000-0000-00003B370000}"/>
    <cellStyle name="Style 747 4" xfId="3228" xr:uid="{00000000-0005-0000-0000-00003C370000}"/>
    <cellStyle name="Style 747 4 2" xfId="4265" xr:uid="{00000000-0005-0000-0000-00003D370000}"/>
    <cellStyle name="Style 747 4 2 2" xfId="6671" xr:uid="{00000000-0005-0000-0000-00003E370000}"/>
    <cellStyle name="Style 747 4 2 2 2" xfId="14417" xr:uid="{00000000-0005-0000-0000-00003F370000}"/>
    <cellStyle name="Style 747 4 2 3" xfId="9713" xr:uid="{00000000-0005-0000-0000-000040370000}"/>
    <cellStyle name="Style 747 4 3" xfId="1818" xr:uid="{00000000-0005-0000-0000-000041370000}"/>
    <cellStyle name="Style 747 4 3 2" xfId="8013" xr:uid="{00000000-0005-0000-0000-000042370000}"/>
    <cellStyle name="Style 747 4 4" xfId="11573" xr:uid="{00000000-0005-0000-0000-000043370000}"/>
    <cellStyle name="Style 747 5" xfId="2101" xr:uid="{00000000-0005-0000-0000-000044370000}"/>
    <cellStyle name="Style 747 5 2" xfId="5404" xr:uid="{00000000-0005-0000-0000-000045370000}"/>
    <cellStyle name="Style 747 5 2 2" xfId="12358" xr:uid="{00000000-0005-0000-0000-000046370000}"/>
    <cellStyle name="Style 747 5 3" xfId="8730" xr:uid="{00000000-0005-0000-0000-000047370000}"/>
    <cellStyle name="Style 747 6" xfId="2297" xr:uid="{00000000-0005-0000-0000-000048370000}"/>
    <cellStyle name="Style 747 6 2" xfId="5483" xr:uid="{00000000-0005-0000-0000-000049370000}"/>
    <cellStyle name="Style 747 6 2 2" xfId="9811" xr:uid="{00000000-0005-0000-0000-00004A370000}"/>
    <cellStyle name="Style 747 6 3" xfId="8534" xr:uid="{00000000-0005-0000-0000-00004B370000}"/>
    <cellStyle name="Style 747 7" xfId="4894" xr:uid="{00000000-0005-0000-0000-00004C370000}"/>
    <cellStyle name="Style 747 7 2" xfId="12950" xr:uid="{00000000-0005-0000-0000-00004D370000}"/>
    <cellStyle name="Style 747 8" xfId="9648" xr:uid="{00000000-0005-0000-0000-00004E370000}"/>
    <cellStyle name="Style 775" xfId="566" xr:uid="{00000000-0005-0000-0000-00004F370000}"/>
    <cellStyle name="Style 854" xfId="567" xr:uid="{00000000-0005-0000-0000-000050370000}"/>
    <cellStyle name="Style 862" xfId="568" xr:uid="{00000000-0005-0000-0000-000051370000}"/>
    <cellStyle name="Style 862 2" xfId="1182" xr:uid="{00000000-0005-0000-0000-000052370000}"/>
    <cellStyle name="Style 862 2 2" xfId="1645" xr:uid="{00000000-0005-0000-0000-000053370000}"/>
    <cellStyle name="Style 862 2 2 2" xfId="2926" xr:uid="{00000000-0005-0000-0000-000054370000}"/>
    <cellStyle name="Style 862 2 2 2 2" xfId="6049" xr:uid="{00000000-0005-0000-0000-000055370000}"/>
    <cellStyle name="Style 862 2 2 2 2 2" xfId="13845" xr:uid="{00000000-0005-0000-0000-000056370000}"/>
    <cellStyle name="Style 862 2 2 2 3" xfId="7081" xr:uid="{00000000-0005-0000-0000-000057370000}"/>
    <cellStyle name="Style 862 2 2 3" xfId="4024" xr:uid="{00000000-0005-0000-0000-000058370000}"/>
    <cellStyle name="Style 862 2 2 3 2" xfId="6505" xr:uid="{00000000-0005-0000-0000-000059370000}"/>
    <cellStyle name="Style 862 2 2 3 2 2" xfId="14254" xr:uid="{00000000-0005-0000-0000-00005A370000}"/>
    <cellStyle name="Style 862 2 2 3 3" xfId="12947" xr:uid="{00000000-0005-0000-0000-00005B370000}"/>
    <cellStyle name="Style 862 2 2 4" xfId="4819" xr:uid="{00000000-0005-0000-0000-00005C370000}"/>
    <cellStyle name="Style 862 2 2 4 2" xfId="8048" xr:uid="{00000000-0005-0000-0000-00005D370000}"/>
    <cellStyle name="Style 862 2 2 5" xfId="8775" xr:uid="{00000000-0005-0000-0000-00005E370000}"/>
    <cellStyle name="Style 862 2 3" xfId="3365" xr:uid="{00000000-0005-0000-0000-00005F370000}"/>
    <cellStyle name="Style 862 2 3 2" xfId="4393" xr:uid="{00000000-0005-0000-0000-000060370000}"/>
    <cellStyle name="Style 862 2 3 2 2" xfId="6780" xr:uid="{00000000-0005-0000-0000-000061370000}"/>
    <cellStyle name="Style 862 2 3 2 2 2" xfId="14509" xr:uid="{00000000-0005-0000-0000-000062370000}"/>
    <cellStyle name="Style 862 2 3 2 3" xfId="12960" xr:uid="{00000000-0005-0000-0000-000063370000}"/>
    <cellStyle name="Style 862 2 3 3" xfId="4006" xr:uid="{00000000-0005-0000-0000-000064370000}"/>
    <cellStyle name="Style 862 2 3 3 2" xfId="13025" xr:uid="{00000000-0005-0000-0000-000065370000}"/>
    <cellStyle name="Style 862 2 3 4" xfId="9993" xr:uid="{00000000-0005-0000-0000-000066370000}"/>
    <cellStyle name="Style 862 2 4" xfId="2475" xr:uid="{00000000-0005-0000-0000-000067370000}"/>
    <cellStyle name="Style 862 2 4 2" xfId="5635" xr:uid="{00000000-0005-0000-0000-000068370000}"/>
    <cellStyle name="Style 862 2 4 2 2" xfId="12361" xr:uid="{00000000-0005-0000-0000-000069370000}"/>
    <cellStyle name="Style 862 2 4 3" xfId="11315" xr:uid="{00000000-0005-0000-0000-00006A370000}"/>
    <cellStyle name="Style 862 2 5" xfId="3639" xr:uid="{00000000-0005-0000-0000-00006B370000}"/>
    <cellStyle name="Style 862 2 5 2" xfId="6297" xr:uid="{00000000-0005-0000-0000-00006C370000}"/>
    <cellStyle name="Style 862 2 5 2 2" xfId="14066" xr:uid="{00000000-0005-0000-0000-00006D370000}"/>
    <cellStyle name="Style 862 2 5 3" xfId="10576" xr:uid="{00000000-0005-0000-0000-00006E370000}"/>
    <cellStyle name="Style 862 2 6" xfId="4124" xr:uid="{00000000-0005-0000-0000-00006F370000}"/>
    <cellStyle name="Style 862 2 6 2" xfId="11185" xr:uid="{00000000-0005-0000-0000-000070370000}"/>
    <cellStyle name="Style 862 2 7" xfId="13369" xr:uid="{00000000-0005-0000-0000-000071370000}"/>
    <cellStyle name="Style 862 3" xfId="1299" xr:uid="{00000000-0005-0000-0000-000072370000}"/>
    <cellStyle name="Style 862 3 2" xfId="2590" xr:uid="{00000000-0005-0000-0000-000073370000}"/>
    <cellStyle name="Style 862 3 2 2" xfId="5733" xr:uid="{00000000-0005-0000-0000-000074370000}"/>
    <cellStyle name="Style 862 3 2 2 2" xfId="13596" xr:uid="{00000000-0005-0000-0000-000075370000}"/>
    <cellStyle name="Style 862 3 2 3" xfId="13361" xr:uid="{00000000-0005-0000-0000-000076370000}"/>
    <cellStyle name="Style 862 3 3" xfId="3736" xr:uid="{00000000-0005-0000-0000-000077370000}"/>
    <cellStyle name="Style 862 3 3 2" xfId="6353" xr:uid="{00000000-0005-0000-0000-000078370000}"/>
    <cellStyle name="Style 862 3 3 2 2" xfId="14121" xr:uid="{00000000-0005-0000-0000-000079370000}"/>
    <cellStyle name="Style 862 3 3 3" xfId="11264" xr:uid="{00000000-0005-0000-0000-00007A370000}"/>
    <cellStyle name="Style 862 3 4" xfId="3667" xr:uid="{00000000-0005-0000-0000-00007B370000}"/>
    <cellStyle name="Style 862 3 4 2" xfId="9278" xr:uid="{00000000-0005-0000-0000-00007C370000}"/>
    <cellStyle name="Style 862 3 5" xfId="11855" xr:uid="{00000000-0005-0000-0000-00007D370000}"/>
    <cellStyle name="Style 862 4" xfId="3229" xr:uid="{00000000-0005-0000-0000-00007E370000}"/>
    <cellStyle name="Style 862 4 2" xfId="4266" xr:uid="{00000000-0005-0000-0000-00007F370000}"/>
    <cellStyle name="Style 862 4 2 2" xfId="6672" xr:uid="{00000000-0005-0000-0000-000080370000}"/>
    <cellStyle name="Style 862 4 2 2 2" xfId="14418" xr:uid="{00000000-0005-0000-0000-000081370000}"/>
    <cellStyle name="Style 862 4 2 3" xfId="7754" xr:uid="{00000000-0005-0000-0000-000082370000}"/>
    <cellStyle name="Style 862 4 3" xfId="3097" xr:uid="{00000000-0005-0000-0000-000083370000}"/>
    <cellStyle name="Style 862 4 3 2" xfId="10516" xr:uid="{00000000-0005-0000-0000-000084370000}"/>
    <cellStyle name="Style 862 4 4" xfId="7529" xr:uid="{00000000-0005-0000-0000-000085370000}"/>
    <cellStyle name="Style 862 5" xfId="2102" xr:uid="{00000000-0005-0000-0000-000086370000}"/>
    <cellStyle name="Style 862 5 2" xfId="5405" xr:uid="{00000000-0005-0000-0000-000087370000}"/>
    <cellStyle name="Style 862 5 2 2" xfId="9756" xr:uid="{00000000-0005-0000-0000-000088370000}"/>
    <cellStyle name="Style 862 5 3" xfId="7181" xr:uid="{00000000-0005-0000-0000-000089370000}"/>
    <cellStyle name="Style 862 6" xfId="1874" xr:uid="{00000000-0005-0000-0000-00008A370000}"/>
    <cellStyle name="Style 862 6 2" xfId="5223" xr:uid="{00000000-0005-0000-0000-00008B370000}"/>
    <cellStyle name="Style 862 6 2 2" xfId="12778" xr:uid="{00000000-0005-0000-0000-00008C370000}"/>
    <cellStyle name="Style 862 6 3" xfId="11152" xr:uid="{00000000-0005-0000-0000-00008D370000}"/>
    <cellStyle name="Style 862 7" xfId="2214" xr:uid="{00000000-0005-0000-0000-00008E370000}"/>
    <cellStyle name="Style 862 7 2" xfId="9225" xr:uid="{00000000-0005-0000-0000-00008F370000}"/>
    <cellStyle name="Style 862 8" xfId="7506" xr:uid="{00000000-0005-0000-0000-000090370000}"/>
    <cellStyle name="Style 863" xfId="569" xr:uid="{00000000-0005-0000-0000-000091370000}"/>
    <cellStyle name="Style 863 2" xfId="1183" xr:uid="{00000000-0005-0000-0000-000092370000}"/>
    <cellStyle name="Style 863 2 2" xfId="1646" xr:uid="{00000000-0005-0000-0000-000093370000}"/>
    <cellStyle name="Style 863 2 2 2" xfId="2927" xr:uid="{00000000-0005-0000-0000-000094370000}"/>
    <cellStyle name="Style 863 2 2 2 2" xfId="6050" xr:uid="{00000000-0005-0000-0000-000095370000}"/>
    <cellStyle name="Style 863 2 2 2 2 2" xfId="13846" xr:uid="{00000000-0005-0000-0000-000096370000}"/>
    <cellStyle name="Style 863 2 2 2 3" xfId="8622" xr:uid="{00000000-0005-0000-0000-000097370000}"/>
    <cellStyle name="Style 863 2 2 3" xfId="4025" xr:uid="{00000000-0005-0000-0000-000098370000}"/>
    <cellStyle name="Style 863 2 2 3 2" xfId="6506" xr:uid="{00000000-0005-0000-0000-000099370000}"/>
    <cellStyle name="Style 863 2 2 3 2 2" xfId="14255" xr:uid="{00000000-0005-0000-0000-00009A370000}"/>
    <cellStyle name="Style 863 2 2 3 3" xfId="8032" xr:uid="{00000000-0005-0000-0000-00009B370000}"/>
    <cellStyle name="Style 863 2 2 4" xfId="4866" xr:uid="{00000000-0005-0000-0000-00009C370000}"/>
    <cellStyle name="Style 863 2 2 4 2" xfId="10202" xr:uid="{00000000-0005-0000-0000-00009D370000}"/>
    <cellStyle name="Style 863 2 2 5" xfId="7096" xr:uid="{00000000-0005-0000-0000-00009E370000}"/>
    <cellStyle name="Style 863 2 3" xfId="3366" xr:uid="{00000000-0005-0000-0000-00009F370000}"/>
    <cellStyle name="Style 863 2 3 2" xfId="4394" xr:uid="{00000000-0005-0000-0000-0000A0370000}"/>
    <cellStyle name="Style 863 2 3 2 2" xfId="6781" xr:uid="{00000000-0005-0000-0000-0000A1370000}"/>
    <cellStyle name="Style 863 2 3 2 2 2" xfId="14510" xr:uid="{00000000-0005-0000-0000-0000A2370000}"/>
    <cellStyle name="Style 863 2 3 2 3" xfId="7863" xr:uid="{00000000-0005-0000-0000-0000A3370000}"/>
    <cellStyle name="Style 863 2 3 3" xfId="4052" xr:uid="{00000000-0005-0000-0000-0000A4370000}"/>
    <cellStyle name="Style 863 2 3 3 2" xfId="9289" xr:uid="{00000000-0005-0000-0000-0000A5370000}"/>
    <cellStyle name="Style 863 2 3 4" xfId="12747" xr:uid="{00000000-0005-0000-0000-0000A6370000}"/>
    <cellStyle name="Style 863 2 4" xfId="2476" xr:uid="{00000000-0005-0000-0000-0000A7370000}"/>
    <cellStyle name="Style 863 2 4 2" xfId="5636" xr:uid="{00000000-0005-0000-0000-0000A8370000}"/>
    <cellStyle name="Style 863 2 4 2 2" xfId="10105" xr:uid="{00000000-0005-0000-0000-0000A9370000}"/>
    <cellStyle name="Style 863 2 4 3" xfId="9969" xr:uid="{00000000-0005-0000-0000-0000AA370000}"/>
    <cellStyle name="Style 863 2 5" xfId="3640" xr:uid="{00000000-0005-0000-0000-0000AB370000}"/>
    <cellStyle name="Style 863 2 5 2" xfId="6298" xr:uid="{00000000-0005-0000-0000-0000AC370000}"/>
    <cellStyle name="Style 863 2 5 2 2" xfId="14067" xr:uid="{00000000-0005-0000-0000-0000AD370000}"/>
    <cellStyle name="Style 863 2 5 3" xfId="9286" xr:uid="{00000000-0005-0000-0000-0000AE370000}"/>
    <cellStyle name="Style 863 2 6" xfId="3906" xr:uid="{00000000-0005-0000-0000-0000AF370000}"/>
    <cellStyle name="Style 863 2 6 2" xfId="8093" xr:uid="{00000000-0005-0000-0000-0000B0370000}"/>
    <cellStyle name="Style 863 2 7" xfId="9355" xr:uid="{00000000-0005-0000-0000-0000B1370000}"/>
    <cellStyle name="Style 863 3" xfId="1532" xr:uid="{00000000-0005-0000-0000-0000B2370000}"/>
    <cellStyle name="Style 863 3 2" xfId="2823" xr:uid="{00000000-0005-0000-0000-0000B3370000}"/>
    <cellStyle name="Style 863 3 2 2" xfId="5954" xr:uid="{00000000-0005-0000-0000-0000B4370000}"/>
    <cellStyle name="Style 863 3 2 2 2" xfId="13767" xr:uid="{00000000-0005-0000-0000-0000B5370000}"/>
    <cellStyle name="Style 863 3 2 3" xfId="7278" xr:uid="{00000000-0005-0000-0000-0000B6370000}"/>
    <cellStyle name="Style 863 3 3" xfId="3930" xr:uid="{00000000-0005-0000-0000-0000B7370000}"/>
    <cellStyle name="Style 863 3 3 2" xfId="6443" xr:uid="{00000000-0005-0000-0000-0000B8370000}"/>
    <cellStyle name="Style 863 3 3 2 2" xfId="14210" xr:uid="{00000000-0005-0000-0000-0000B9370000}"/>
    <cellStyle name="Style 863 3 3 3" xfId="8817" xr:uid="{00000000-0005-0000-0000-0000BA370000}"/>
    <cellStyle name="Style 863 3 4" xfId="2110" xr:uid="{00000000-0005-0000-0000-0000BB370000}"/>
    <cellStyle name="Style 863 3 4 2" xfId="10307" xr:uid="{00000000-0005-0000-0000-0000BC370000}"/>
    <cellStyle name="Style 863 3 5" xfId="13299" xr:uid="{00000000-0005-0000-0000-0000BD370000}"/>
    <cellStyle name="Style 863 4" xfId="3230" xr:uid="{00000000-0005-0000-0000-0000BE370000}"/>
    <cellStyle name="Style 863 4 2" xfId="4267" xr:uid="{00000000-0005-0000-0000-0000BF370000}"/>
    <cellStyle name="Style 863 4 2 2" xfId="6673" xr:uid="{00000000-0005-0000-0000-0000C0370000}"/>
    <cellStyle name="Style 863 4 2 2 2" xfId="14419" xr:uid="{00000000-0005-0000-0000-0000C1370000}"/>
    <cellStyle name="Style 863 4 2 3" xfId="12610" xr:uid="{00000000-0005-0000-0000-0000C2370000}"/>
    <cellStyle name="Style 863 4 3" xfId="2165" xr:uid="{00000000-0005-0000-0000-0000C3370000}"/>
    <cellStyle name="Style 863 4 3 2" xfId="7340" xr:uid="{00000000-0005-0000-0000-0000C4370000}"/>
    <cellStyle name="Style 863 4 4" xfId="10260" xr:uid="{00000000-0005-0000-0000-0000C5370000}"/>
    <cellStyle name="Style 863 5" xfId="2103" xr:uid="{00000000-0005-0000-0000-0000C6370000}"/>
    <cellStyle name="Style 863 5 2" xfId="5406" xr:uid="{00000000-0005-0000-0000-0000C7370000}"/>
    <cellStyle name="Style 863 5 2 2" xfId="8942" xr:uid="{00000000-0005-0000-0000-0000C8370000}"/>
    <cellStyle name="Style 863 5 3" xfId="13267" xr:uid="{00000000-0005-0000-0000-0000C9370000}"/>
    <cellStyle name="Style 863 6" xfId="2296" xr:uid="{00000000-0005-0000-0000-0000CA370000}"/>
    <cellStyle name="Style 863 6 2" xfId="5482" xr:uid="{00000000-0005-0000-0000-0000CB370000}"/>
    <cellStyle name="Style 863 6 2 2" xfId="7825" xr:uid="{00000000-0005-0000-0000-0000CC370000}"/>
    <cellStyle name="Style 863 6 3" xfId="13052" xr:uid="{00000000-0005-0000-0000-0000CD370000}"/>
    <cellStyle name="Style 863 7" xfId="2405" xr:uid="{00000000-0005-0000-0000-0000CE370000}"/>
    <cellStyle name="Style 863 7 2" xfId="9007" xr:uid="{00000000-0005-0000-0000-0000CF370000}"/>
    <cellStyle name="Style 863 8" xfId="8921" xr:uid="{00000000-0005-0000-0000-0000D0370000}"/>
    <cellStyle name="Style 864" xfId="570" xr:uid="{00000000-0005-0000-0000-0000D1370000}"/>
    <cellStyle name="Style 864 2" xfId="1184" xr:uid="{00000000-0005-0000-0000-0000D2370000}"/>
    <cellStyle name="Style 864 2 2" xfId="1647" xr:uid="{00000000-0005-0000-0000-0000D3370000}"/>
    <cellStyle name="Style 864 2 2 2" xfId="2928" xr:uid="{00000000-0005-0000-0000-0000D4370000}"/>
    <cellStyle name="Style 864 2 2 2 2" xfId="6051" xr:uid="{00000000-0005-0000-0000-0000D5370000}"/>
    <cellStyle name="Style 864 2 2 2 2 2" xfId="13847" xr:uid="{00000000-0005-0000-0000-0000D6370000}"/>
    <cellStyle name="Style 864 2 2 2 3" xfId="9328" xr:uid="{00000000-0005-0000-0000-0000D7370000}"/>
    <cellStyle name="Style 864 2 2 3" xfId="4026" xr:uid="{00000000-0005-0000-0000-0000D8370000}"/>
    <cellStyle name="Style 864 2 2 3 2" xfId="6507" xr:uid="{00000000-0005-0000-0000-0000D9370000}"/>
    <cellStyle name="Style 864 2 2 3 2 2" xfId="14256" xr:uid="{00000000-0005-0000-0000-0000DA370000}"/>
    <cellStyle name="Style 864 2 2 3 3" xfId="8064" xr:uid="{00000000-0005-0000-0000-0000DB370000}"/>
    <cellStyle name="Style 864 2 2 4" xfId="4775" xr:uid="{00000000-0005-0000-0000-0000DC370000}"/>
    <cellStyle name="Style 864 2 2 4 2" xfId="10149" xr:uid="{00000000-0005-0000-0000-0000DD370000}"/>
    <cellStyle name="Style 864 2 2 5" xfId="10158" xr:uid="{00000000-0005-0000-0000-0000DE370000}"/>
    <cellStyle name="Style 864 2 3" xfId="3367" xr:uid="{00000000-0005-0000-0000-0000DF370000}"/>
    <cellStyle name="Style 864 2 3 2" xfId="4395" xr:uid="{00000000-0005-0000-0000-0000E0370000}"/>
    <cellStyle name="Style 864 2 3 2 2" xfId="6782" xr:uid="{00000000-0005-0000-0000-0000E1370000}"/>
    <cellStyle name="Style 864 2 3 2 2 2" xfId="14511" xr:uid="{00000000-0005-0000-0000-0000E2370000}"/>
    <cellStyle name="Style 864 2 3 2 3" xfId="10453" xr:uid="{00000000-0005-0000-0000-0000E3370000}"/>
    <cellStyle name="Style 864 2 3 3" xfId="3568" xr:uid="{00000000-0005-0000-0000-0000E4370000}"/>
    <cellStyle name="Style 864 2 3 3 2" xfId="12031" xr:uid="{00000000-0005-0000-0000-0000E5370000}"/>
    <cellStyle name="Style 864 2 3 4" xfId="8565" xr:uid="{00000000-0005-0000-0000-0000E6370000}"/>
    <cellStyle name="Style 864 2 4" xfId="2477" xr:uid="{00000000-0005-0000-0000-0000E7370000}"/>
    <cellStyle name="Style 864 2 4 2" xfId="5637" xr:uid="{00000000-0005-0000-0000-0000E8370000}"/>
    <cellStyle name="Style 864 2 4 2 2" xfId="8945" xr:uid="{00000000-0005-0000-0000-0000E9370000}"/>
    <cellStyle name="Style 864 2 4 3" xfId="7576" xr:uid="{00000000-0005-0000-0000-0000EA370000}"/>
    <cellStyle name="Style 864 2 5" xfId="3641" xr:uid="{00000000-0005-0000-0000-0000EB370000}"/>
    <cellStyle name="Style 864 2 5 2" xfId="6299" xr:uid="{00000000-0005-0000-0000-0000EC370000}"/>
    <cellStyle name="Style 864 2 5 2 2" xfId="14068" xr:uid="{00000000-0005-0000-0000-0000ED370000}"/>
    <cellStyle name="Style 864 2 5 3" xfId="9814" xr:uid="{00000000-0005-0000-0000-0000EE370000}"/>
    <cellStyle name="Style 864 2 6" xfId="1836" xr:uid="{00000000-0005-0000-0000-0000EF370000}"/>
    <cellStyle name="Style 864 2 6 2" xfId="11499" xr:uid="{00000000-0005-0000-0000-0000F0370000}"/>
    <cellStyle name="Style 864 2 7" xfId="8540" xr:uid="{00000000-0005-0000-0000-0000F1370000}"/>
    <cellStyle name="Style 864 3" xfId="1531" xr:uid="{00000000-0005-0000-0000-0000F2370000}"/>
    <cellStyle name="Style 864 3 2" xfId="2822" xr:uid="{00000000-0005-0000-0000-0000F3370000}"/>
    <cellStyle name="Style 864 3 2 2" xfId="5953" xr:uid="{00000000-0005-0000-0000-0000F4370000}"/>
    <cellStyle name="Style 864 3 2 2 2" xfId="13766" xr:uid="{00000000-0005-0000-0000-0000F5370000}"/>
    <cellStyle name="Style 864 3 2 3" xfId="12593" xr:uid="{00000000-0005-0000-0000-0000F6370000}"/>
    <cellStyle name="Style 864 3 3" xfId="3929" xr:uid="{00000000-0005-0000-0000-0000F7370000}"/>
    <cellStyle name="Style 864 3 3 2" xfId="6442" xr:uid="{00000000-0005-0000-0000-0000F8370000}"/>
    <cellStyle name="Style 864 3 3 2 2" xfId="14209" xr:uid="{00000000-0005-0000-0000-0000F9370000}"/>
    <cellStyle name="Style 864 3 3 3" xfId="11289" xr:uid="{00000000-0005-0000-0000-0000FA370000}"/>
    <cellStyle name="Style 864 3 4" xfId="4677" xr:uid="{00000000-0005-0000-0000-0000FB370000}"/>
    <cellStyle name="Style 864 3 4 2" xfId="7420" xr:uid="{00000000-0005-0000-0000-0000FC370000}"/>
    <cellStyle name="Style 864 3 5" xfId="9417" xr:uid="{00000000-0005-0000-0000-0000FD370000}"/>
    <cellStyle name="Style 864 4" xfId="3231" xr:uid="{00000000-0005-0000-0000-0000FE370000}"/>
    <cellStyle name="Style 864 4 2" xfId="4268" xr:uid="{00000000-0005-0000-0000-0000FF370000}"/>
    <cellStyle name="Style 864 4 2 2" xfId="6674" xr:uid="{00000000-0005-0000-0000-000000380000}"/>
    <cellStyle name="Style 864 4 2 2 2" xfId="14420" xr:uid="{00000000-0005-0000-0000-000001380000}"/>
    <cellStyle name="Style 864 4 2 3" xfId="7270" xr:uid="{00000000-0005-0000-0000-000002380000}"/>
    <cellStyle name="Style 864 4 3" xfId="2162" xr:uid="{00000000-0005-0000-0000-000003380000}"/>
    <cellStyle name="Style 864 4 3 2" xfId="8332" xr:uid="{00000000-0005-0000-0000-000004380000}"/>
    <cellStyle name="Style 864 4 4" xfId="7161" xr:uid="{00000000-0005-0000-0000-000005380000}"/>
    <cellStyle name="Style 864 5" xfId="2104" xr:uid="{00000000-0005-0000-0000-000006380000}"/>
    <cellStyle name="Style 864 5 2" xfId="5407" xr:uid="{00000000-0005-0000-0000-000007380000}"/>
    <cellStyle name="Style 864 5 2 2" xfId="11454" xr:uid="{00000000-0005-0000-0000-000008380000}"/>
    <cellStyle name="Style 864 5 3" xfId="16" xr:uid="{00000000-0005-0000-0000-000009380000}"/>
    <cellStyle name="Style 864 6" xfId="2295" xr:uid="{00000000-0005-0000-0000-00000A380000}"/>
    <cellStyle name="Style 864 6 2" xfId="5481" xr:uid="{00000000-0005-0000-0000-00000B380000}"/>
    <cellStyle name="Style 864 6 2 2" xfId="8131" xr:uid="{00000000-0005-0000-0000-00000C380000}"/>
    <cellStyle name="Style 864 6 3" xfId="11736" xr:uid="{00000000-0005-0000-0000-00000D380000}"/>
    <cellStyle name="Style 864 7" xfId="2232" xr:uid="{00000000-0005-0000-0000-00000E380000}"/>
    <cellStyle name="Style 864 7 2" xfId="10750" xr:uid="{00000000-0005-0000-0000-00000F380000}"/>
    <cellStyle name="Style 864 8" xfId="8059" xr:uid="{00000000-0005-0000-0000-000010380000}"/>
    <cellStyle name="Style 865" xfId="571" xr:uid="{00000000-0005-0000-0000-000011380000}"/>
    <cellStyle name="Style 865 2" xfId="1185" xr:uid="{00000000-0005-0000-0000-000012380000}"/>
    <cellStyle name="Style 865 2 2" xfId="1648" xr:uid="{00000000-0005-0000-0000-000013380000}"/>
    <cellStyle name="Style 865 2 2 2" xfId="2929" xr:uid="{00000000-0005-0000-0000-000014380000}"/>
    <cellStyle name="Style 865 2 2 2 2" xfId="6052" xr:uid="{00000000-0005-0000-0000-000015380000}"/>
    <cellStyle name="Style 865 2 2 2 2 2" xfId="13848" xr:uid="{00000000-0005-0000-0000-000016380000}"/>
    <cellStyle name="Style 865 2 2 2 3" xfId="13232" xr:uid="{00000000-0005-0000-0000-000017380000}"/>
    <cellStyle name="Style 865 2 2 3" xfId="4027" xr:uid="{00000000-0005-0000-0000-000018380000}"/>
    <cellStyle name="Style 865 2 2 3 2" xfId="6508" xr:uid="{00000000-0005-0000-0000-000019380000}"/>
    <cellStyle name="Style 865 2 2 3 2 2" xfId="14257" xr:uid="{00000000-0005-0000-0000-00001A380000}"/>
    <cellStyle name="Style 865 2 2 3 3" xfId="9635" xr:uid="{00000000-0005-0000-0000-00001B380000}"/>
    <cellStyle name="Style 865 2 2 4" xfId="4620" xr:uid="{00000000-0005-0000-0000-00001C380000}"/>
    <cellStyle name="Style 865 2 2 4 2" xfId="7208" xr:uid="{00000000-0005-0000-0000-00001D380000}"/>
    <cellStyle name="Style 865 2 2 5" xfId="7045" xr:uid="{00000000-0005-0000-0000-00001E380000}"/>
    <cellStyle name="Style 865 2 3" xfId="3368" xr:uid="{00000000-0005-0000-0000-00001F380000}"/>
    <cellStyle name="Style 865 2 3 2" xfId="4396" xr:uid="{00000000-0005-0000-0000-000020380000}"/>
    <cellStyle name="Style 865 2 3 2 2" xfId="6783" xr:uid="{00000000-0005-0000-0000-000021380000}"/>
    <cellStyle name="Style 865 2 3 2 2 2" xfId="14512" xr:uid="{00000000-0005-0000-0000-000022380000}"/>
    <cellStyle name="Style 865 2 3 2 3" xfId="8710" xr:uid="{00000000-0005-0000-0000-000023380000}"/>
    <cellStyle name="Style 865 2 3 3" xfId="4090" xr:uid="{00000000-0005-0000-0000-000024380000}"/>
    <cellStyle name="Style 865 2 3 3 2" xfId="12978" xr:uid="{00000000-0005-0000-0000-000025380000}"/>
    <cellStyle name="Style 865 2 3 4" xfId="12260" xr:uid="{00000000-0005-0000-0000-000026380000}"/>
    <cellStyle name="Style 865 2 4" xfId="2478" xr:uid="{00000000-0005-0000-0000-000027380000}"/>
    <cellStyle name="Style 865 2 4 2" xfId="5638" xr:uid="{00000000-0005-0000-0000-000028380000}"/>
    <cellStyle name="Style 865 2 4 2 2" xfId="11457" xr:uid="{00000000-0005-0000-0000-000029380000}"/>
    <cellStyle name="Style 865 2 4 3" xfId="11240" xr:uid="{00000000-0005-0000-0000-00002A380000}"/>
    <cellStyle name="Style 865 2 5" xfId="3642" xr:uid="{00000000-0005-0000-0000-00002B380000}"/>
    <cellStyle name="Style 865 2 5 2" xfId="6300" xr:uid="{00000000-0005-0000-0000-00002C380000}"/>
    <cellStyle name="Style 865 2 5 2 2" xfId="14069" xr:uid="{00000000-0005-0000-0000-00002D380000}"/>
    <cellStyle name="Style 865 2 5 3" xfId="11964" xr:uid="{00000000-0005-0000-0000-00002E380000}"/>
    <cellStyle name="Style 865 2 6" xfId="3662" xr:uid="{00000000-0005-0000-0000-00002F380000}"/>
    <cellStyle name="Style 865 2 6 2" xfId="12371" xr:uid="{00000000-0005-0000-0000-000030380000}"/>
    <cellStyle name="Style 865 2 7" xfId="9391" xr:uid="{00000000-0005-0000-0000-000031380000}"/>
    <cellStyle name="Style 865 3" xfId="1530" xr:uid="{00000000-0005-0000-0000-000032380000}"/>
    <cellStyle name="Style 865 3 2" xfId="2821" xr:uid="{00000000-0005-0000-0000-000033380000}"/>
    <cellStyle name="Style 865 3 2 2" xfId="5952" xr:uid="{00000000-0005-0000-0000-000034380000}"/>
    <cellStyle name="Style 865 3 2 2 2" xfId="13765" xr:uid="{00000000-0005-0000-0000-000035380000}"/>
    <cellStyle name="Style 865 3 2 3" xfId="11157" xr:uid="{00000000-0005-0000-0000-000036380000}"/>
    <cellStyle name="Style 865 3 3" xfId="3928" xr:uid="{00000000-0005-0000-0000-000037380000}"/>
    <cellStyle name="Style 865 3 3 2" xfId="6441" xr:uid="{00000000-0005-0000-0000-000038380000}"/>
    <cellStyle name="Style 865 3 3 2 2" xfId="14208" xr:uid="{00000000-0005-0000-0000-000039380000}"/>
    <cellStyle name="Style 865 3 3 3" xfId="8676" xr:uid="{00000000-0005-0000-0000-00003A380000}"/>
    <cellStyle name="Style 865 3 4" xfId="4698" xr:uid="{00000000-0005-0000-0000-00003B380000}"/>
    <cellStyle name="Style 865 3 4 2" xfId="7441" xr:uid="{00000000-0005-0000-0000-00003C380000}"/>
    <cellStyle name="Style 865 3 5" xfId="9937" xr:uid="{00000000-0005-0000-0000-00003D380000}"/>
    <cellStyle name="Style 865 4" xfId="3232" xr:uid="{00000000-0005-0000-0000-00003E380000}"/>
    <cellStyle name="Style 865 4 2" xfId="4269" xr:uid="{00000000-0005-0000-0000-00003F380000}"/>
    <cellStyle name="Style 865 4 2 2" xfId="6675" xr:uid="{00000000-0005-0000-0000-000040380000}"/>
    <cellStyle name="Style 865 4 2 2 2" xfId="14421" xr:uid="{00000000-0005-0000-0000-000041380000}"/>
    <cellStyle name="Style 865 4 2 3" xfId="11794" xr:uid="{00000000-0005-0000-0000-000042380000}"/>
    <cellStyle name="Style 865 4 3" xfId="2156" xr:uid="{00000000-0005-0000-0000-000043380000}"/>
    <cellStyle name="Style 865 4 3 2" xfId="8061" xr:uid="{00000000-0005-0000-0000-000044380000}"/>
    <cellStyle name="Style 865 4 4" xfId="13350" xr:uid="{00000000-0005-0000-0000-000045380000}"/>
    <cellStyle name="Style 865 5" xfId="2105" xr:uid="{00000000-0005-0000-0000-000046380000}"/>
    <cellStyle name="Style 865 5 2" xfId="5408" xr:uid="{00000000-0005-0000-0000-000047380000}"/>
    <cellStyle name="Style 865 5 2 2" xfId="9810" xr:uid="{00000000-0005-0000-0000-000048380000}"/>
    <cellStyle name="Style 865 5 3" xfId="11564" xr:uid="{00000000-0005-0000-0000-000049380000}"/>
    <cellStyle name="Style 865 6" xfId="2294" xr:uid="{00000000-0005-0000-0000-00004A380000}"/>
    <cellStyle name="Style 865 6 2" xfId="5480" xr:uid="{00000000-0005-0000-0000-00004B380000}"/>
    <cellStyle name="Style 865 6 2 2" xfId="11455" xr:uid="{00000000-0005-0000-0000-00004C380000}"/>
    <cellStyle name="Style 865 6 3" xfId="11526" xr:uid="{00000000-0005-0000-0000-00004D380000}"/>
    <cellStyle name="Style 865 7" xfId="2229" xr:uid="{00000000-0005-0000-0000-00004E380000}"/>
    <cellStyle name="Style 865 7 2" xfId="11337" xr:uid="{00000000-0005-0000-0000-00004F380000}"/>
    <cellStyle name="Style 865 8" xfId="13375" xr:uid="{00000000-0005-0000-0000-000050380000}"/>
    <cellStyle name="Style 866" xfId="572" xr:uid="{00000000-0005-0000-0000-000051380000}"/>
    <cellStyle name="Style 866 2" xfId="1186" xr:uid="{00000000-0005-0000-0000-000052380000}"/>
    <cellStyle name="Style 866 2 2" xfId="1649" xr:uid="{00000000-0005-0000-0000-000053380000}"/>
    <cellStyle name="Style 866 2 2 2" xfId="2930" xr:uid="{00000000-0005-0000-0000-000054380000}"/>
    <cellStyle name="Style 866 2 2 2 2" xfId="6053" xr:uid="{00000000-0005-0000-0000-000055380000}"/>
    <cellStyle name="Style 866 2 2 2 2 2" xfId="13849" xr:uid="{00000000-0005-0000-0000-000056380000}"/>
    <cellStyle name="Style 866 2 2 2 3" xfId="11798" xr:uid="{00000000-0005-0000-0000-000057380000}"/>
    <cellStyle name="Style 866 2 2 3" xfId="4028" xr:uid="{00000000-0005-0000-0000-000058380000}"/>
    <cellStyle name="Style 866 2 2 3 2" xfId="6509" xr:uid="{00000000-0005-0000-0000-000059380000}"/>
    <cellStyle name="Style 866 2 2 3 2 2" xfId="14258" xr:uid="{00000000-0005-0000-0000-00005A380000}"/>
    <cellStyle name="Style 866 2 2 3 3" xfId="12925" xr:uid="{00000000-0005-0000-0000-00005B380000}"/>
    <cellStyle name="Style 866 2 2 4" xfId="4749" xr:uid="{00000000-0005-0000-0000-00005C380000}"/>
    <cellStyle name="Style 866 2 2 4 2" xfId="7126" xr:uid="{00000000-0005-0000-0000-00005D380000}"/>
    <cellStyle name="Style 866 2 2 5" xfId="8611" xr:uid="{00000000-0005-0000-0000-00005E380000}"/>
    <cellStyle name="Style 866 2 3" xfId="3369" xr:uid="{00000000-0005-0000-0000-00005F380000}"/>
    <cellStyle name="Style 866 2 3 2" xfId="4397" xr:uid="{00000000-0005-0000-0000-000060380000}"/>
    <cellStyle name="Style 866 2 3 2 2" xfId="6784" xr:uid="{00000000-0005-0000-0000-000061380000}"/>
    <cellStyle name="Style 866 2 3 2 2 2" xfId="14513" xr:uid="{00000000-0005-0000-0000-000062380000}"/>
    <cellStyle name="Style 866 2 3 2 3" xfId="12940" xr:uid="{00000000-0005-0000-0000-000063380000}"/>
    <cellStyle name="Style 866 2 3 3" xfId="4107" xr:uid="{00000000-0005-0000-0000-000064380000}"/>
    <cellStyle name="Style 866 2 3 3 2" xfId="10454" xr:uid="{00000000-0005-0000-0000-000065380000}"/>
    <cellStyle name="Style 866 2 3 4" xfId="8500" xr:uid="{00000000-0005-0000-0000-000066380000}"/>
    <cellStyle name="Style 866 2 4" xfId="2479" xr:uid="{00000000-0005-0000-0000-000067380000}"/>
    <cellStyle name="Style 866 2 4 2" xfId="5639" xr:uid="{00000000-0005-0000-0000-000068380000}"/>
    <cellStyle name="Style 866 2 4 2 2" xfId="9813" xr:uid="{00000000-0005-0000-0000-000069380000}"/>
    <cellStyle name="Style 866 2 4 3" xfId="7661" xr:uid="{00000000-0005-0000-0000-00006A380000}"/>
    <cellStyle name="Style 866 2 5" xfId="3643" xr:uid="{00000000-0005-0000-0000-00006B380000}"/>
    <cellStyle name="Style 866 2 5 2" xfId="6301" xr:uid="{00000000-0005-0000-0000-00006C380000}"/>
    <cellStyle name="Style 866 2 5 2 2" xfId="14070" xr:uid="{00000000-0005-0000-0000-00006D380000}"/>
    <cellStyle name="Style 866 2 5 3" xfId="9600" xr:uid="{00000000-0005-0000-0000-00006E380000}"/>
    <cellStyle name="Style 866 2 6" xfId="4416" xr:uid="{00000000-0005-0000-0000-00006F380000}"/>
    <cellStyle name="Style 866 2 6 2" xfId="13017" xr:uid="{00000000-0005-0000-0000-000070380000}"/>
    <cellStyle name="Style 866 2 7" xfId="13184" xr:uid="{00000000-0005-0000-0000-000071380000}"/>
    <cellStyle name="Style 866 3" xfId="1529" xr:uid="{00000000-0005-0000-0000-000072380000}"/>
    <cellStyle name="Style 866 3 2" xfId="2820" xr:uid="{00000000-0005-0000-0000-000073380000}"/>
    <cellStyle name="Style 866 3 2 2" xfId="5951" xr:uid="{00000000-0005-0000-0000-000074380000}"/>
    <cellStyle name="Style 866 3 2 2 2" xfId="13764" xr:uid="{00000000-0005-0000-0000-000075380000}"/>
    <cellStyle name="Style 866 3 2 3" xfId="13090" xr:uid="{00000000-0005-0000-0000-000076380000}"/>
    <cellStyle name="Style 866 3 3" xfId="3927" xr:uid="{00000000-0005-0000-0000-000077380000}"/>
    <cellStyle name="Style 866 3 3 2" xfId="6440" xr:uid="{00000000-0005-0000-0000-000078380000}"/>
    <cellStyle name="Style 866 3 3 2 2" xfId="14207" xr:uid="{00000000-0005-0000-0000-000079380000}"/>
    <cellStyle name="Style 866 3 3 3" xfId="8440" xr:uid="{00000000-0005-0000-0000-00007A380000}"/>
    <cellStyle name="Style 866 3 4" xfId="4726" xr:uid="{00000000-0005-0000-0000-00007B380000}"/>
    <cellStyle name="Style 866 3 4 2" xfId="12790" xr:uid="{00000000-0005-0000-0000-00007C380000}"/>
    <cellStyle name="Style 866 3 5" xfId="10535" xr:uid="{00000000-0005-0000-0000-00007D380000}"/>
    <cellStyle name="Style 866 4" xfId="3233" xr:uid="{00000000-0005-0000-0000-00007E380000}"/>
    <cellStyle name="Style 866 4 2" xfId="4270" xr:uid="{00000000-0005-0000-0000-00007F380000}"/>
    <cellStyle name="Style 866 4 2 2" xfId="6676" xr:uid="{00000000-0005-0000-0000-000080380000}"/>
    <cellStyle name="Style 866 4 2 2 2" xfId="14422" xr:uid="{00000000-0005-0000-0000-000081380000}"/>
    <cellStyle name="Style 866 4 2 3" xfId="11726" xr:uid="{00000000-0005-0000-0000-000082380000}"/>
    <cellStyle name="Style 866 4 3" xfId="4115" xr:uid="{00000000-0005-0000-0000-000083380000}"/>
    <cellStyle name="Style 866 4 3 2" xfId="9143" xr:uid="{00000000-0005-0000-0000-000084380000}"/>
    <cellStyle name="Style 866 4 4" xfId="7676" xr:uid="{00000000-0005-0000-0000-000085380000}"/>
    <cellStyle name="Style 866 5" xfId="2106" xr:uid="{00000000-0005-0000-0000-000086380000}"/>
    <cellStyle name="Style 866 5 2" xfId="5409" xr:uid="{00000000-0005-0000-0000-000087380000}"/>
    <cellStyle name="Style 866 5 2 2" xfId="11960" xr:uid="{00000000-0005-0000-0000-000088380000}"/>
    <cellStyle name="Style 866 5 3" xfId="10032" xr:uid="{00000000-0005-0000-0000-000089380000}"/>
    <cellStyle name="Style 866 6" xfId="2293" xr:uid="{00000000-0005-0000-0000-00008A380000}"/>
    <cellStyle name="Style 866 6 2" xfId="5479" xr:uid="{00000000-0005-0000-0000-00008B380000}"/>
    <cellStyle name="Style 866 6 2 2" xfId="7428" xr:uid="{00000000-0005-0000-0000-00008C380000}"/>
    <cellStyle name="Style 866 6 3" xfId="8576" xr:uid="{00000000-0005-0000-0000-00008D380000}"/>
    <cellStyle name="Style 866 7" xfId="1859" xr:uid="{00000000-0005-0000-0000-00008E380000}"/>
    <cellStyle name="Style 866 7 2" xfId="9077" xr:uid="{00000000-0005-0000-0000-00008F380000}"/>
    <cellStyle name="Style 866 8" xfId="9385" xr:uid="{00000000-0005-0000-0000-000090380000}"/>
    <cellStyle name="Style 867" xfId="573" xr:uid="{00000000-0005-0000-0000-000091380000}"/>
    <cellStyle name="Style 867 2" xfId="1187" xr:uid="{00000000-0005-0000-0000-000092380000}"/>
    <cellStyle name="Style 867 2 2" xfId="1650" xr:uid="{00000000-0005-0000-0000-000093380000}"/>
    <cellStyle name="Style 867 2 2 2" xfId="2931" xr:uid="{00000000-0005-0000-0000-000094380000}"/>
    <cellStyle name="Style 867 2 2 2 2" xfId="6054" xr:uid="{00000000-0005-0000-0000-000095380000}"/>
    <cellStyle name="Style 867 2 2 2 2 2" xfId="13850" xr:uid="{00000000-0005-0000-0000-000096380000}"/>
    <cellStyle name="Style 867 2 2 2 3" xfId="11184" xr:uid="{00000000-0005-0000-0000-000097380000}"/>
    <cellStyle name="Style 867 2 2 3" xfId="4029" xr:uid="{00000000-0005-0000-0000-000098380000}"/>
    <cellStyle name="Style 867 2 2 3 2" xfId="6510" xr:uid="{00000000-0005-0000-0000-000099380000}"/>
    <cellStyle name="Style 867 2 2 3 2 2" xfId="14259" xr:uid="{00000000-0005-0000-0000-00009A380000}"/>
    <cellStyle name="Style 867 2 2 3 3" xfId="8917" xr:uid="{00000000-0005-0000-0000-00009B380000}"/>
    <cellStyle name="Style 867 2 2 4" xfId="4732" xr:uid="{00000000-0005-0000-0000-00009C380000}"/>
    <cellStyle name="Style 867 2 2 4 2" xfId="9655" xr:uid="{00000000-0005-0000-0000-00009D380000}"/>
    <cellStyle name="Style 867 2 2 5" xfId="7726" xr:uid="{00000000-0005-0000-0000-00009E380000}"/>
    <cellStyle name="Style 867 2 3" xfId="3370" xr:uid="{00000000-0005-0000-0000-00009F380000}"/>
    <cellStyle name="Style 867 2 3 2" xfId="4398" xr:uid="{00000000-0005-0000-0000-0000A0380000}"/>
    <cellStyle name="Style 867 2 3 2 2" xfId="6785" xr:uid="{00000000-0005-0000-0000-0000A1380000}"/>
    <cellStyle name="Style 867 2 3 2 2 2" xfId="14514" xr:uid="{00000000-0005-0000-0000-0000A2380000}"/>
    <cellStyle name="Style 867 2 3 2 3" xfId="8732" xr:uid="{00000000-0005-0000-0000-0000A3380000}"/>
    <cellStyle name="Style 867 2 3 3" xfId="3569" xr:uid="{00000000-0005-0000-0000-0000A4380000}"/>
    <cellStyle name="Style 867 2 3 3 2" xfId="9795" xr:uid="{00000000-0005-0000-0000-0000A5380000}"/>
    <cellStyle name="Style 867 2 3 4" xfId="11778" xr:uid="{00000000-0005-0000-0000-0000A6380000}"/>
    <cellStyle name="Style 867 2 4" xfId="2480" xr:uid="{00000000-0005-0000-0000-0000A7380000}"/>
    <cellStyle name="Style 867 2 4 2" xfId="5640" xr:uid="{00000000-0005-0000-0000-0000A8380000}"/>
    <cellStyle name="Style 867 2 4 2 2" xfId="11963" xr:uid="{00000000-0005-0000-0000-0000A9380000}"/>
    <cellStyle name="Style 867 2 4 3" xfId="13243" xr:uid="{00000000-0005-0000-0000-0000AA380000}"/>
    <cellStyle name="Style 867 2 5" xfId="3644" xr:uid="{00000000-0005-0000-0000-0000AB380000}"/>
    <cellStyle name="Style 867 2 5 2" xfId="6302" xr:uid="{00000000-0005-0000-0000-0000AC380000}"/>
    <cellStyle name="Style 867 2 5 2 2" xfId="14071" xr:uid="{00000000-0005-0000-0000-0000AD380000}"/>
    <cellStyle name="Style 867 2 5 3" xfId="10397" xr:uid="{00000000-0005-0000-0000-0000AE380000}"/>
    <cellStyle name="Style 867 2 6" xfId="3893" xr:uid="{00000000-0005-0000-0000-0000AF380000}"/>
    <cellStyle name="Style 867 2 6 2" xfId="9601" xr:uid="{00000000-0005-0000-0000-0000B0380000}"/>
    <cellStyle name="Style 867 2 7" xfId="7732" xr:uid="{00000000-0005-0000-0000-0000B1380000}"/>
    <cellStyle name="Style 867 3" xfId="1528" xr:uid="{00000000-0005-0000-0000-0000B2380000}"/>
    <cellStyle name="Style 867 3 2" xfId="2819" xr:uid="{00000000-0005-0000-0000-0000B3380000}"/>
    <cellStyle name="Style 867 3 2 2" xfId="5950" xr:uid="{00000000-0005-0000-0000-0000B4380000}"/>
    <cellStyle name="Style 867 3 2 2 2" xfId="13763" xr:uid="{00000000-0005-0000-0000-0000B5380000}"/>
    <cellStyle name="Style 867 3 2 3" xfId="8318" xr:uid="{00000000-0005-0000-0000-0000B6380000}"/>
    <cellStyle name="Style 867 3 3" xfId="3926" xr:uid="{00000000-0005-0000-0000-0000B7380000}"/>
    <cellStyle name="Style 867 3 3 2" xfId="6439" xr:uid="{00000000-0005-0000-0000-0000B8380000}"/>
    <cellStyle name="Style 867 3 3 2 2" xfId="14206" xr:uid="{00000000-0005-0000-0000-0000B9380000}"/>
    <cellStyle name="Style 867 3 3 3" xfId="11271" xr:uid="{00000000-0005-0000-0000-0000BA380000}"/>
    <cellStyle name="Style 867 3 4" xfId="4744" xr:uid="{00000000-0005-0000-0000-0000BB380000}"/>
    <cellStyle name="Style 867 3 4 2" xfId="11261" xr:uid="{00000000-0005-0000-0000-0000BC380000}"/>
    <cellStyle name="Style 867 3 5" xfId="10157" xr:uid="{00000000-0005-0000-0000-0000BD380000}"/>
    <cellStyle name="Style 867 4" xfId="3234" xr:uid="{00000000-0005-0000-0000-0000BE380000}"/>
    <cellStyle name="Style 867 4 2" xfId="4271" xr:uid="{00000000-0005-0000-0000-0000BF380000}"/>
    <cellStyle name="Style 867 4 2 2" xfId="6677" xr:uid="{00000000-0005-0000-0000-0000C0380000}"/>
    <cellStyle name="Style 867 4 2 2 2" xfId="14423" xr:uid="{00000000-0005-0000-0000-0000C1380000}"/>
    <cellStyle name="Style 867 4 2 3" xfId="12612" xr:uid="{00000000-0005-0000-0000-0000C2380000}"/>
    <cellStyle name="Style 867 4 3" xfId="3834" xr:uid="{00000000-0005-0000-0000-0000C3380000}"/>
    <cellStyle name="Style 867 4 3 2" xfId="8554" xr:uid="{00000000-0005-0000-0000-0000C4380000}"/>
    <cellStyle name="Style 867 4 4" xfId="9861" xr:uid="{00000000-0005-0000-0000-0000C5380000}"/>
    <cellStyle name="Style 867 5" xfId="2107" xr:uid="{00000000-0005-0000-0000-0000C6380000}"/>
    <cellStyle name="Style 867 5 2" xfId="5410" xr:uid="{00000000-0005-0000-0000-0000C7380000}"/>
    <cellStyle name="Style 867 5 2 2" xfId="10022" xr:uid="{00000000-0005-0000-0000-0000C8380000}"/>
    <cellStyle name="Style 867 5 3" xfId="12080" xr:uid="{00000000-0005-0000-0000-0000C9380000}"/>
    <cellStyle name="Style 867 6" xfId="2292" xr:uid="{00000000-0005-0000-0000-0000CA380000}"/>
    <cellStyle name="Style 867 6 2" xfId="5478" xr:uid="{00000000-0005-0000-0000-0000CB380000}"/>
    <cellStyle name="Style 867 6 2 2" xfId="12278" xr:uid="{00000000-0005-0000-0000-0000CC380000}"/>
    <cellStyle name="Style 867 6 3" xfId="12657" xr:uid="{00000000-0005-0000-0000-0000CD380000}"/>
    <cellStyle name="Style 867 7" xfId="1981" xr:uid="{00000000-0005-0000-0000-0000CE380000}"/>
    <cellStyle name="Style 867 7 2" xfId="8913" xr:uid="{00000000-0005-0000-0000-0000CF380000}"/>
    <cellStyle name="Style 867 8" xfId="9573" xr:uid="{00000000-0005-0000-0000-0000D0380000}"/>
    <cellStyle name="Style 868" xfId="574" xr:uid="{00000000-0005-0000-0000-0000D1380000}"/>
    <cellStyle name="Style 869" xfId="575" xr:uid="{00000000-0005-0000-0000-0000D2380000}"/>
    <cellStyle name="Style 869 2" xfId="1188" xr:uid="{00000000-0005-0000-0000-0000D3380000}"/>
    <cellStyle name="Style 869 2 2" xfId="1651" xr:uid="{00000000-0005-0000-0000-0000D4380000}"/>
    <cellStyle name="Style 869 2 2 2" xfId="2932" xr:uid="{00000000-0005-0000-0000-0000D5380000}"/>
    <cellStyle name="Style 869 2 2 2 2" xfId="6055" xr:uid="{00000000-0005-0000-0000-0000D6380000}"/>
    <cellStyle name="Style 869 2 2 2 2 2" xfId="13851" xr:uid="{00000000-0005-0000-0000-0000D7380000}"/>
    <cellStyle name="Style 869 2 2 2 3" xfId="10518" xr:uid="{00000000-0005-0000-0000-0000D8380000}"/>
    <cellStyle name="Style 869 2 2 3" xfId="4030" xr:uid="{00000000-0005-0000-0000-0000D9380000}"/>
    <cellStyle name="Style 869 2 2 3 2" xfId="6511" xr:uid="{00000000-0005-0000-0000-0000DA380000}"/>
    <cellStyle name="Style 869 2 2 3 2 2" xfId="14260" xr:uid="{00000000-0005-0000-0000-0000DB380000}"/>
    <cellStyle name="Style 869 2 2 3 3" xfId="7368" xr:uid="{00000000-0005-0000-0000-0000DC380000}"/>
    <cellStyle name="Style 869 2 2 4" xfId="4580" xr:uid="{00000000-0005-0000-0000-0000DD380000}"/>
    <cellStyle name="Style 869 2 2 4 2" xfId="9677" xr:uid="{00000000-0005-0000-0000-0000DE380000}"/>
    <cellStyle name="Style 869 2 2 5" xfId="13293" xr:uid="{00000000-0005-0000-0000-0000DF380000}"/>
    <cellStyle name="Style 869 2 3" xfId="3371" xr:uid="{00000000-0005-0000-0000-0000E0380000}"/>
    <cellStyle name="Style 869 2 3 2" xfId="4399" xr:uid="{00000000-0005-0000-0000-0000E1380000}"/>
    <cellStyle name="Style 869 2 3 2 2" xfId="6786" xr:uid="{00000000-0005-0000-0000-0000E2380000}"/>
    <cellStyle name="Style 869 2 3 2 2 2" xfId="14515" xr:uid="{00000000-0005-0000-0000-0000E3380000}"/>
    <cellStyle name="Style 869 2 3 2 3" xfId="9189" xr:uid="{00000000-0005-0000-0000-0000E4380000}"/>
    <cellStyle name="Style 869 2 3 3" xfId="4120" xr:uid="{00000000-0005-0000-0000-0000E5380000}"/>
    <cellStyle name="Style 869 2 3 3 2" xfId="12388" xr:uid="{00000000-0005-0000-0000-0000E6380000}"/>
    <cellStyle name="Style 869 2 3 4" xfId="10130" xr:uid="{00000000-0005-0000-0000-0000E7380000}"/>
    <cellStyle name="Style 869 2 4" xfId="2481" xr:uid="{00000000-0005-0000-0000-0000E8380000}"/>
    <cellStyle name="Style 869 2 4 2" xfId="5641" xr:uid="{00000000-0005-0000-0000-0000E9380000}"/>
    <cellStyle name="Style 869 2 4 2 2" xfId="12010" xr:uid="{00000000-0005-0000-0000-0000EA380000}"/>
    <cellStyle name="Style 869 2 4 3" xfId="7147" xr:uid="{00000000-0005-0000-0000-0000EB380000}"/>
    <cellStyle name="Style 869 2 5" xfId="3645" xr:uid="{00000000-0005-0000-0000-0000EC380000}"/>
    <cellStyle name="Style 869 2 5 2" xfId="6303" xr:uid="{00000000-0005-0000-0000-0000ED380000}"/>
    <cellStyle name="Style 869 2 5 2 2" xfId="14072" xr:uid="{00000000-0005-0000-0000-0000EE380000}"/>
    <cellStyle name="Style 869 2 5 3" xfId="11779" xr:uid="{00000000-0005-0000-0000-0000EF380000}"/>
    <cellStyle name="Style 869 2 6" xfId="4488" xr:uid="{00000000-0005-0000-0000-0000F0380000}"/>
    <cellStyle name="Style 869 2 6 2" xfId="8118" xr:uid="{00000000-0005-0000-0000-0000F1380000}"/>
    <cellStyle name="Style 869 2 7" xfId="12871" xr:uid="{00000000-0005-0000-0000-0000F2380000}"/>
    <cellStyle name="Style 869 3" xfId="1527" xr:uid="{00000000-0005-0000-0000-0000F3380000}"/>
    <cellStyle name="Style 869 3 2" xfId="2818" xr:uid="{00000000-0005-0000-0000-0000F4380000}"/>
    <cellStyle name="Style 869 3 2 2" xfId="5949" xr:uid="{00000000-0005-0000-0000-0000F5380000}"/>
    <cellStyle name="Style 869 3 2 2 2" xfId="13762" xr:uid="{00000000-0005-0000-0000-0000F6380000}"/>
    <cellStyle name="Style 869 3 2 3" xfId="10227" xr:uid="{00000000-0005-0000-0000-0000F7380000}"/>
    <cellStyle name="Style 869 3 3" xfId="3925" xr:uid="{00000000-0005-0000-0000-0000F8380000}"/>
    <cellStyle name="Style 869 3 3 2" xfId="6438" xr:uid="{00000000-0005-0000-0000-0000F9380000}"/>
    <cellStyle name="Style 869 3 3 2 2" xfId="14205" xr:uid="{00000000-0005-0000-0000-0000FA380000}"/>
    <cellStyle name="Style 869 3 3 3" xfId="12286" xr:uid="{00000000-0005-0000-0000-0000FB380000}"/>
    <cellStyle name="Style 869 3 4" xfId="4760" xr:uid="{00000000-0005-0000-0000-0000FC380000}"/>
    <cellStyle name="Style 869 3 4 2" xfId="11353" xr:uid="{00000000-0005-0000-0000-0000FD380000}"/>
    <cellStyle name="Style 869 3 5" xfId="9949" xr:uid="{00000000-0005-0000-0000-0000FE380000}"/>
    <cellStyle name="Style 869 4" xfId="3235" xr:uid="{00000000-0005-0000-0000-0000FF380000}"/>
    <cellStyle name="Style 869 4 2" xfId="4272" xr:uid="{00000000-0005-0000-0000-000000390000}"/>
    <cellStyle name="Style 869 4 2 2" xfId="6678" xr:uid="{00000000-0005-0000-0000-000001390000}"/>
    <cellStyle name="Style 869 4 2 2 2" xfId="14424" xr:uid="{00000000-0005-0000-0000-000002390000}"/>
    <cellStyle name="Style 869 4 2 3" xfId="7268" xr:uid="{00000000-0005-0000-0000-000003390000}"/>
    <cellStyle name="Style 869 4 3" xfId="2149" xr:uid="{00000000-0005-0000-0000-000004390000}"/>
    <cellStyle name="Style 869 4 3 2" xfId="9058" xr:uid="{00000000-0005-0000-0000-000005390000}"/>
    <cellStyle name="Style 869 4 4" xfId="9636" xr:uid="{00000000-0005-0000-0000-000006390000}"/>
    <cellStyle name="Style 869 5" xfId="2109" xr:uid="{00000000-0005-0000-0000-000007390000}"/>
    <cellStyle name="Style 869 5 2" xfId="5411" xr:uid="{00000000-0005-0000-0000-000008390000}"/>
    <cellStyle name="Style 869 5 2 2" xfId="8180" xr:uid="{00000000-0005-0000-0000-000009390000}"/>
    <cellStyle name="Style 869 5 3" xfId="9506" xr:uid="{00000000-0005-0000-0000-00000A390000}"/>
    <cellStyle name="Style 869 6" xfId="2291" xr:uid="{00000000-0005-0000-0000-00000B390000}"/>
    <cellStyle name="Style 869 6 2" xfId="5477" xr:uid="{00000000-0005-0000-0000-00000C390000}"/>
    <cellStyle name="Style 869 6 2 2" xfId="12142" xr:uid="{00000000-0005-0000-0000-00000D390000}"/>
    <cellStyle name="Style 869 6 3" xfId="12187" xr:uid="{00000000-0005-0000-0000-00000E390000}"/>
    <cellStyle name="Style 869 7" xfId="2135" xr:uid="{00000000-0005-0000-0000-00000F390000}"/>
    <cellStyle name="Style 869 7 2" xfId="9615" xr:uid="{00000000-0005-0000-0000-000010390000}"/>
    <cellStyle name="Style 869 8" xfId="13189" xr:uid="{00000000-0005-0000-0000-000011390000}"/>
    <cellStyle name="Style 905" xfId="576" xr:uid="{00000000-0005-0000-0000-000012390000}"/>
    <cellStyle name="Style 979" xfId="577" xr:uid="{00000000-0005-0000-0000-000013390000}"/>
    <cellStyle name="Style 981" xfId="578" xr:uid="{00000000-0005-0000-0000-000014390000}"/>
    <cellStyle name="Style 981 2" xfId="1189" xr:uid="{00000000-0005-0000-0000-000015390000}"/>
    <cellStyle name="Style 981 2 2" xfId="1652" xr:uid="{00000000-0005-0000-0000-000016390000}"/>
    <cellStyle name="Style 981 2 2 2" xfId="2933" xr:uid="{00000000-0005-0000-0000-000017390000}"/>
    <cellStyle name="Style 981 2 2 2 2" xfId="6056" xr:uid="{00000000-0005-0000-0000-000018390000}"/>
    <cellStyle name="Style 981 2 2 2 2 2" xfId="13852" xr:uid="{00000000-0005-0000-0000-000019390000}"/>
    <cellStyle name="Style 981 2 2 2 3" xfId="13116" xr:uid="{00000000-0005-0000-0000-00001A390000}"/>
    <cellStyle name="Style 981 2 2 3" xfId="4031" xr:uid="{00000000-0005-0000-0000-00001B390000}"/>
    <cellStyle name="Style 981 2 2 3 2" xfId="6512" xr:uid="{00000000-0005-0000-0000-00001C390000}"/>
    <cellStyle name="Style 981 2 2 3 2 2" xfId="14261" xr:uid="{00000000-0005-0000-0000-00001D390000}"/>
    <cellStyle name="Style 981 2 2 3 3" xfId="8874" xr:uid="{00000000-0005-0000-0000-00001E390000}"/>
    <cellStyle name="Style 981 2 2 4" xfId="4691" xr:uid="{00000000-0005-0000-0000-00001F390000}"/>
    <cellStyle name="Style 981 2 2 4 2" xfId="9277" xr:uid="{00000000-0005-0000-0000-000020390000}"/>
    <cellStyle name="Style 981 2 2 5" xfId="7690" xr:uid="{00000000-0005-0000-0000-000021390000}"/>
    <cellStyle name="Style 981 2 3" xfId="3372" xr:uid="{00000000-0005-0000-0000-000022390000}"/>
    <cellStyle name="Style 981 2 3 2" xfId="4400" xr:uid="{00000000-0005-0000-0000-000023390000}"/>
    <cellStyle name="Style 981 2 3 2 2" xfId="6787" xr:uid="{00000000-0005-0000-0000-000024390000}"/>
    <cellStyle name="Style 981 2 3 2 2 2" xfId="14516" xr:uid="{00000000-0005-0000-0000-000025390000}"/>
    <cellStyle name="Style 981 2 3 2 3" xfId="12059" xr:uid="{00000000-0005-0000-0000-000026390000}"/>
    <cellStyle name="Style 981 2 3 3" xfId="4081" xr:uid="{00000000-0005-0000-0000-000027390000}"/>
    <cellStyle name="Style 981 2 3 3 2" xfId="9395" xr:uid="{00000000-0005-0000-0000-000028390000}"/>
    <cellStyle name="Style 981 2 3 4" xfId="12152" xr:uid="{00000000-0005-0000-0000-000029390000}"/>
    <cellStyle name="Style 981 2 4" xfId="2482" xr:uid="{00000000-0005-0000-0000-00002A390000}"/>
    <cellStyle name="Style 981 2 4 2" xfId="5642" xr:uid="{00000000-0005-0000-0000-00002B390000}"/>
    <cellStyle name="Style 981 2 4 2 2" xfId="10896" xr:uid="{00000000-0005-0000-0000-00002C390000}"/>
    <cellStyle name="Style 981 2 4 3" xfId="11431" xr:uid="{00000000-0005-0000-0000-00002D390000}"/>
    <cellStyle name="Style 981 2 5" xfId="3646" xr:uid="{00000000-0005-0000-0000-00002E390000}"/>
    <cellStyle name="Style 981 2 5 2" xfId="6304" xr:uid="{00000000-0005-0000-0000-00002F390000}"/>
    <cellStyle name="Style 981 2 5 2 2" xfId="14073" xr:uid="{00000000-0005-0000-0000-000030390000}"/>
    <cellStyle name="Style 981 2 5 3" xfId="12353" xr:uid="{00000000-0005-0000-0000-000031390000}"/>
    <cellStyle name="Style 981 2 6" xfId="3995" xr:uid="{00000000-0005-0000-0000-000032390000}"/>
    <cellStyle name="Style 981 2 6 2" xfId="12236" xr:uid="{00000000-0005-0000-0000-000033390000}"/>
    <cellStyle name="Style 981 2 7" xfId="11191" xr:uid="{00000000-0005-0000-0000-000034390000}"/>
    <cellStyle name="Style 981 3" xfId="1526" xr:uid="{00000000-0005-0000-0000-000035390000}"/>
    <cellStyle name="Style 981 3 2" xfId="2817" xr:uid="{00000000-0005-0000-0000-000036390000}"/>
    <cellStyle name="Style 981 3 2 2" xfId="5948" xr:uid="{00000000-0005-0000-0000-000037390000}"/>
    <cellStyle name="Style 981 3 2 2 2" xfId="13761" xr:uid="{00000000-0005-0000-0000-000038390000}"/>
    <cellStyle name="Style 981 3 2 3" xfId="11875" xr:uid="{00000000-0005-0000-0000-000039390000}"/>
    <cellStyle name="Style 981 3 3" xfId="3924" xr:uid="{00000000-0005-0000-0000-00003A390000}"/>
    <cellStyle name="Style 981 3 3 2" xfId="6437" xr:uid="{00000000-0005-0000-0000-00003B390000}"/>
    <cellStyle name="Style 981 3 3 2 2" xfId="14204" xr:uid="{00000000-0005-0000-0000-00003C390000}"/>
    <cellStyle name="Style 981 3 3 3" xfId="8655" xr:uid="{00000000-0005-0000-0000-00003D390000}"/>
    <cellStyle name="Style 981 3 4" xfId="4769" xr:uid="{00000000-0005-0000-0000-00003E390000}"/>
    <cellStyle name="Style 981 3 4 2" xfId="12334" xr:uid="{00000000-0005-0000-0000-00003F390000}"/>
    <cellStyle name="Style 981 3 5" xfId="8518" xr:uid="{00000000-0005-0000-0000-000040390000}"/>
    <cellStyle name="Style 981 4" xfId="3236" xr:uid="{00000000-0005-0000-0000-000041390000}"/>
    <cellStyle name="Style 981 4 2" xfId="4273" xr:uid="{00000000-0005-0000-0000-000042390000}"/>
    <cellStyle name="Style 981 4 2 2" xfId="6679" xr:uid="{00000000-0005-0000-0000-000043390000}"/>
    <cellStyle name="Style 981 4 2 2 2" xfId="14425" xr:uid="{00000000-0005-0000-0000-000044390000}"/>
    <cellStyle name="Style 981 4 2 3" xfId="10512" xr:uid="{00000000-0005-0000-0000-000045390000}"/>
    <cellStyle name="Style 981 4 3" xfId="4130" xr:uid="{00000000-0005-0000-0000-000046390000}"/>
    <cellStyle name="Style 981 4 3 2" xfId="8985" xr:uid="{00000000-0005-0000-0000-000047390000}"/>
    <cellStyle name="Style 981 4 4" xfId="13141" xr:uid="{00000000-0005-0000-0000-000048390000}"/>
    <cellStyle name="Style 981 5" xfId="2112" xr:uid="{00000000-0005-0000-0000-000049390000}"/>
    <cellStyle name="Style 981 5 2" xfId="5412" xr:uid="{00000000-0005-0000-0000-00004A390000}"/>
    <cellStyle name="Style 981 5 2 2" xfId="9202" xr:uid="{00000000-0005-0000-0000-00004B390000}"/>
    <cellStyle name="Style 981 5 3" xfId="8705" xr:uid="{00000000-0005-0000-0000-00004C390000}"/>
    <cellStyle name="Style 981 6" xfId="2289" xr:uid="{00000000-0005-0000-0000-00004D390000}"/>
    <cellStyle name="Style 981 6 2" xfId="5476" xr:uid="{00000000-0005-0000-0000-00004E390000}"/>
    <cellStyle name="Style 981 6 2 2" xfId="12022" xr:uid="{00000000-0005-0000-0000-00004F390000}"/>
    <cellStyle name="Style 981 6 3" xfId="12325" xr:uid="{00000000-0005-0000-0000-000050390000}"/>
    <cellStyle name="Style 981 7" xfId="1969" xr:uid="{00000000-0005-0000-0000-000051390000}"/>
    <cellStyle name="Style 981 7 2" xfId="12245" xr:uid="{00000000-0005-0000-0000-000052390000}"/>
    <cellStyle name="Style 981 8" xfId="8873" xr:uid="{00000000-0005-0000-0000-000053390000}"/>
    <cellStyle name="Style 982" xfId="579" xr:uid="{00000000-0005-0000-0000-000054390000}"/>
    <cellStyle name="Style 982 2" xfId="1190" xr:uid="{00000000-0005-0000-0000-000055390000}"/>
    <cellStyle name="Style 982 2 2" xfId="1653" xr:uid="{00000000-0005-0000-0000-000056390000}"/>
    <cellStyle name="Style 982 2 2 2" xfId="2934" xr:uid="{00000000-0005-0000-0000-000057390000}"/>
    <cellStyle name="Style 982 2 2 2 2" xfId="6057" xr:uid="{00000000-0005-0000-0000-000058390000}"/>
    <cellStyle name="Style 982 2 2 2 2 2" xfId="13853" xr:uid="{00000000-0005-0000-0000-000059390000}"/>
    <cellStyle name="Style 982 2 2 2 3" xfId="7845" xr:uid="{00000000-0005-0000-0000-00005A390000}"/>
    <cellStyle name="Style 982 2 2 3" xfId="4032" xr:uid="{00000000-0005-0000-0000-00005B390000}"/>
    <cellStyle name="Style 982 2 2 3 2" xfId="6513" xr:uid="{00000000-0005-0000-0000-00005C390000}"/>
    <cellStyle name="Style 982 2 2 3 2 2" xfId="14262" xr:uid="{00000000-0005-0000-0000-00005D390000}"/>
    <cellStyle name="Style 982 2 2 3 3" xfId="8634" xr:uid="{00000000-0005-0000-0000-00005E390000}"/>
    <cellStyle name="Style 982 2 2 4" xfId="4663" xr:uid="{00000000-0005-0000-0000-00005F390000}"/>
    <cellStyle name="Style 982 2 2 4 2" xfId="10052" xr:uid="{00000000-0005-0000-0000-000060390000}"/>
    <cellStyle name="Style 982 2 2 5" xfId="9427" xr:uid="{00000000-0005-0000-0000-000061390000}"/>
    <cellStyle name="Style 982 2 3" xfId="3373" xr:uid="{00000000-0005-0000-0000-000062390000}"/>
    <cellStyle name="Style 982 2 3 2" xfId="4401" xr:uid="{00000000-0005-0000-0000-000063390000}"/>
    <cellStyle name="Style 982 2 3 2 2" xfId="6788" xr:uid="{00000000-0005-0000-0000-000064390000}"/>
    <cellStyle name="Style 982 2 3 2 2 2" xfId="14517" xr:uid="{00000000-0005-0000-0000-000065390000}"/>
    <cellStyle name="Style 982 2 3 2 3" xfId="12919" xr:uid="{00000000-0005-0000-0000-000066390000}"/>
    <cellStyle name="Style 982 2 3 3" xfId="3570" xr:uid="{00000000-0005-0000-0000-000067390000}"/>
    <cellStyle name="Style 982 2 3 3 2" xfId="10290" xr:uid="{00000000-0005-0000-0000-000068390000}"/>
    <cellStyle name="Style 982 2 3 4" xfId="7662" xr:uid="{00000000-0005-0000-0000-000069390000}"/>
    <cellStyle name="Style 982 2 4" xfId="2483" xr:uid="{00000000-0005-0000-0000-00006A390000}"/>
    <cellStyle name="Style 982 2 4 2" xfId="5643" xr:uid="{00000000-0005-0000-0000-00006B390000}"/>
    <cellStyle name="Style 982 2 4 2 2" xfId="8214" xr:uid="{00000000-0005-0000-0000-00006C390000}"/>
    <cellStyle name="Style 982 2 4 3" xfId="10129" xr:uid="{00000000-0005-0000-0000-00006D390000}"/>
    <cellStyle name="Style 982 2 5" xfId="3647" xr:uid="{00000000-0005-0000-0000-00006E390000}"/>
    <cellStyle name="Style 982 2 5 2" xfId="6305" xr:uid="{00000000-0005-0000-0000-00006F390000}"/>
    <cellStyle name="Style 982 2 5 2 2" xfId="14074" xr:uid="{00000000-0005-0000-0000-000070390000}"/>
    <cellStyle name="Style 982 2 5 3" xfId="10612" xr:uid="{00000000-0005-0000-0000-000071390000}"/>
    <cellStyle name="Style 982 2 6" xfId="3607" xr:uid="{00000000-0005-0000-0000-000072390000}"/>
    <cellStyle name="Style 982 2 6 2" xfId="10396" xr:uid="{00000000-0005-0000-0000-000073390000}"/>
    <cellStyle name="Style 982 2 7" xfId="7940" xr:uid="{00000000-0005-0000-0000-000074390000}"/>
    <cellStyle name="Style 982 3" xfId="1525" xr:uid="{00000000-0005-0000-0000-000075390000}"/>
    <cellStyle name="Style 982 3 2" xfId="2816" xr:uid="{00000000-0005-0000-0000-000076390000}"/>
    <cellStyle name="Style 982 3 2 2" xfId="5947" xr:uid="{00000000-0005-0000-0000-000077390000}"/>
    <cellStyle name="Style 982 3 2 2 2" xfId="13760" xr:uid="{00000000-0005-0000-0000-000078390000}"/>
    <cellStyle name="Style 982 3 2 3" xfId="13358" xr:uid="{00000000-0005-0000-0000-000079390000}"/>
    <cellStyle name="Style 982 3 3" xfId="3923" xr:uid="{00000000-0005-0000-0000-00007A390000}"/>
    <cellStyle name="Style 982 3 3 2" xfId="6436" xr:uid="{00000000-0005-0000-0000-00007B390000}"/>
    <cellStyle name="Style 982 3 3 2 2" xfId="14203" xr:uid="{00000000-0005-0000-0000-00007C390000}"/>
    <cellStyle name="Style 982 3 3 3" xfId="8832" xr:uid="{00000000-0005-0000-0000-00007D390000}"/>
    <cellStyle name="Style 982 3 4" xfId="4781" xr:uid="{00000000-0005-0000-0000-00007E390000}"/>
    <cellStyle name="Style 982 3 4 2" xfId="11193" xr:uid="{00000000-0005-0000-0000-00007F390000}"/>
    <cellStyle name="Style 982 3 5" xfId="12145" xr:uid="{00000000-0005-0000-0000-000080390000}"/>
    <cellStyle name="Style 982 4" xfId="3237" xr:uid="{00000000-0005-0000-0000-000081390000}"/>
    <cellStyle name="Style 982 4 2" xfId="4274" xr:uid="{00000000-0005-0000-0000-000082390000}"/>
    <cellStyle name="Style 982 4 2 2" xfId="6680" xr:uid="{00000000-0005-0000-0000-000083390000}"/>
    <cellStyle name="Style 982 4 2 2 2" xfId="14426" xr:uid="{00000000-0005-0000-0000-000084390000}"/>
    <cellStyle name="Style 982 4 2 3" xfId="9353" xr:uid="{00000000-0005-0000-0000-000085390000}"/>
    <cellStyle name="Style 982 4 3" xfId="4305" xr:uid="{00000000-0005-0000-0000-000086390000}"/>
    <cellStyle name="Style 982 4 3 2" xfId="11393" xr:uid="{00000000-0005-0000-0000-000087390000}"/>
    <cellStyle name="Style 982 4 4" xfId="9907" xr:uid="{00000000-0005-0000-0000-000088390000}"/>
    <cellStyle name="Style 982 5" xfId="2113" xr:uid="{00000000-0005-0000-0000-000089390000}"/>
    <cellStyle name="Style 982 5 2" xfId="5413" xr:uid="{00000000-0005-0000-0000-00008A390000}"/>
    <cellStyle name="Style 982 5 2 2" xfId="11694" xr:uid="{00000000-0005-0000-0000-00008B390000}"/>
    <cellStyle name="Style 982 5 3" xfId="8671" xr:uid="{00000000-0005-0000-0000-00008C390000}"/>
    <cellStyle name="Style 982 6" xfId="2288" xr:uid="{00000000-0005-0000-0000-00008D390000}"/>
    <cellStyle name="Style 982 6 2" xfId="5475" xr:uid="{00000000-0005-0000-0000-00008E390000}"/>
    <cellStyle name="Style 982 6 2 2" xfId="7824" xr:uid="{00000000-0005-0000-0000-00008F390000}"/>
    <cellStyle name="Style 982 6 3" xfId="7206" xr:uid="{00000000-0005-0000-0000-000090390000}"/>
    <cellStyle name="Style 982 7" xfId="3548" xr:uid="{00000000-0005-0000-0000-000091390000}"/>
    <cellStyle name="Style 982 7 2" xfId="11571" xr:uid="{00000000-0005-0000-0000-000092390000}"/>
    <cellStyle name="Style 982 8" xfId="11943" xr:uid="{00000000-0005-0000-0000-000093390000}"/>
    <cellStyle name="Style 983" xfId="580" xr:uid="{00000000-0005-0000-0000-000094390000}"/>
    <cellStyle name="Style 983 2" xfId="1191" xr:uid="{00000000-0005-0000-0000-000095390000}"/>
    <cellStyle name="Style 983 2 2" xfId="1654" xr:uid="{00000000-0005-0000-0000-000096390000}"/>
    <cellStyle name="Style 983 2 2 2" xfId="2935" xr:uid="{00000000-0005-0000-0000-000097390000}"/>
    <cellStyle name="Style 983 2 2 2 2" xfId="6058" xr:uid="{00000000-0005-0000-0000-000098390000}"/>
    <cellStyle name="Style 983 2 2 2 2 2" xfId="13854" xr:uid="{00000000-0005-0000-0000-000099390000}"/>
    <cellStyle name="Style 983 2 2 2 3" xfId="12679" xr:uid="{00000000-0005-0000-0000-00009A390000}"/>
    <cellStyle name="Style 983 2 2 3" xfId="4033" xr:uid="{00000000-0005-0000-0000-00009B390000}"/>
    <cellStyle name="Style 983 2 2 3 2" xfId="6514" xr:uid="{00000000-0005-0000-0000-00009C390000}"/>
    <cellStyle name="Style 983 2 2 3 2 2" xfId="14263" xr:uid="{00000000-0005-0000-0000-00009D390000}"/>
    <cellStyle name="Style 983 2 2 3 3" xfId="12376" xr:uid="{00000000-0005-0000-0000-00009E390000}"/>
    <cellStyle name="Style 983 2 2 4" xfId="1839" xr:uid="{00000000-0005-0000-0000-00009F390000}"/>
    <cellStyle name="Style 983 2 2 4 2" xfId="9932" xr:uid="{00000000-0005-0000-0000-0000A0390000}"/>
    <cellStyle name="Style 983 2 2 5" xfId="9503" xr:uid="{00000000-0005-0000-0000-0000A1390000}"/>
    <cellStyle name="Style 983 2 3" xfId="3374" xr:uid="{00000000-0005-0000-0000-0000A2390000}"/>
    <cellStyle name="Style 983 2 3 2" xfId="4402" xr:uid="{00000000-0005-0000-0000-0000A3390000}"/>
    <cellStyle name="Style 983 2 3 2 2" xfId="6789" xr:uid="{00000000-0005-0000-0000-0000A4390000}"/>
    <cellStyle name="Style 983 2 3 2 2 2" xfId="14518" xr:uid="{00000000-0005-0000-0000-0000A5390000}"/>
    <cellStyle name="Style 983 2 3 2 3" xfId="12019" xr:uid="{00000000-0005-0000-0000-0000A6390000}"/>
    <cellStyle name="Style 983 2 3 3" xfId="4133" xr:uid="{00000000-0005-0000-0000-0000A7390000}"/>
    <cellStyle name="Style 983 2 3 3 2" xfId="10443" xr:uid="{00000000-0005-0000-0000-0000A8390000}"/>
    <cellStyle name="Style 983 2 3 4" xfId="7587" xr:uid="{00000000-0005-0000-0000-0000A9390000}"/>
    <cellStyle name="Style 983 2 4" xfId="2484" xr:uid="{00000000-0005-0000-0000-0000AA390000}"/>
    <cellStyle name="Style 983 2 4 2" xfId="5644" xr:uid="{00000000-0005-0000-0000-0000AB390000}"/>
    <cellStyle name="Style 983 2 4 2 2" xfId="9226" xr:uid="{00000000-0005-0000-0000-0000AC390000}"/>
    <cellStyle name="Style 983 2 4 3" xfId="10331" xr:uid="{00000000-0005-0000-0000-0000AD390000}"/>
    <cellStyle name="Style 983 2 5" xfId="3648" xr:uid="{00000000-0005-0000-0000-0000AE390000}"/>
    <cellStyle name="Style 983 2 5 2" xfId="6306" xr:uid="{00000000-0005-0000-0000-0000AF390000}"/>
    <cellStyle name="Style 983 2 5 2 2" xfId="14075" xr:uid="{00000000-0005-0000-0000-0000B0390000}"/>
    <cellStyle name="Style 983 2 5 3" xfId="10131" xr:uid="{00000000-0005-0000-0000-0000B1390000}"/>
    <cellStyle name="Style 983 2 6" xfId="3840" xr:uid="{00000000-0005-0000-0000-0000B2390000}"/>
    <cellStyle name="Style 983 2 6 2" xfId="10293" xr:uid="{00000000-0005-0000-0000-0000B3390000}"/>
    <cellStyle name="Style 983 2 7" xfId="8933" xr:uid="{00000000-0005-0000-0000-0000B4390000}"/>
    <cellStyle name="Style 983 3" xfId="1524" xr:uid="{00000000-0005-0000-0000-0000B5390000}"/>
    <cellStyle name="Style 983 3 2" xfId="2815" xr:uid="{00000000-0005-0000-0000-0000B6390000}"/>
    <cellStyle name="Style 983 3 2 2" xfId="5946" xr:uid="{00000000-0005-0000-0000-0000B7390000}"/>
    <cellStyle name="Style 983 3 2 2 2" xfId="13759" xr:uid="{00000000-0005-0000-0000-0000B8390000}"/>
    <cellStyle name="Style 983 3 2 3" xfId="7120" xr:uid="{00000000-0005-0000-0000-0000B9390000}"/>
    <cellStyle name="Style 983 3 3" xfId="3922" xr:uid="{00000000-0005-0000-0000-0000BA390000}"/>
    <cellStyle name="Style 983 3 3 2" xfId="6435" xr:uid="{00000000-0005-0000-0000-0000BB390000}"/>
    <cellStyle name="Style 983 3 3 2 2" xfId="14202" xr:uid="{00000000-0005-0000-0000-0000BC390000}"/>
    <cellStyle name="Style 983 3 3 3" xfId="10312" xr:uid="{00000000-0005-0000-0000-0000BD390000}"/>
    <cellStyle name="Style 983 3 4" xfId="4885" xr:uid="{00000000-0005-0000-0000-0000BE390000}"/>
    <cellStyle name="Style 983 3 4 2" xfId="12252" xr:uid="{00000000-0005-0000-0000-0000BF390000}"/>
    <cellStyle name="Style 983 3 5" xfId="9780" xr:uid="{00000000-0005-0000-0000-0000C0390000}"/>
    <cellStyle name="Style 983 4" xfId="3238" xr:uid="{00000000-0005-0000-0000-0000C1390000}"/>
    <cellStyle name="Style 983 4 2" xfId="4275" xr:uid="{00000000-0005-0000-0000-0000C2390000}"/>
    <cellStyle name="Style 983 4 2 2" xfId="6681" xr:uid="{00000000-0005-0000-0000-0000C3390000}"/>
    <cellStyle name="Style 983 4 2 2 2" xfId="14427" xr:uid="{00000000-0005-0000-0000-0000C4390000}"/>
    <cellStyle name="Style 983 4 2 3" xfId="12733" xr:uid="{00000000-0005-0000-0000-0000C5390000}"/>
    <cellStyle name="Style 983 4 3" xfId="2155" xr:uid="{00000000-0005-0000-0000-0000C6390000}"/>
    <cellStyle name="Style 983 4 3 2" xfId="9449" xr:uid="{00000000-0005-0000-0000-0000C7390000}"/>
    <cellStyle name="Style 983 4 4" xfId="12744" xr:uid="{00000000-0005-0000-0000-0000C8390000}"/>
    <cellStyle name="Style 983 5" xfId="2114" xr:uid="{00000000-0005-0000-0000-0000C9390000}"/>
    <cellStyle name="Style 983 5 2" xfId="5414" xr:uid="{00000000-0005-0000-0000-0000CA390000}"/>
    <cellStyle name="Style 983 5 2 2" xfId="10041" xr:uid="{00000000-0005-0000-0000-0000CB390000}"/>
    <cellStyle name="Style 983 5 3" xfId="11284" xr:uid="{00000000-0005-0000-0000-0000CC390000}"/>
    <cellStyle name="Style 983 6" xfId="2287" xr:uid="{00000000-0005-0000-0000-0000CD390000}"/>
    <cellStyle name="Style 983 6 2" xfId="5474" xr:uid="{00000000-0005-0000-0000-0000CE390000}"/>
    <cellStyle name="Style 983 6 2 2" xfId="7823" xr:uid="{00000000-0005-0000-0000-0000CF390000}"/>
    <cellStyle name="Style 983 6 3" xfId="7144" xr:uid="{00000000-0005-0000-0000-0000D0390000}"/>
    <cellStyle name="Style 983 7" xfId="4800" xr:uid="{00000000-0005-0000-0000-0000D1390000}"/>
    <cellStyle name="Style 983 7 2" xfId="10282" xr:uid="{00000000-0005-0000-0000-0000D2390000}"/>
    <cellStyle name="Style 983 8" xfId="12265" xr:uid="{00000000-0005-0000-0000-0000D3390000}"/>
    <cellStyle name="Style 984" xfId="581" xr:uid="{00000000-0005-0000-0000-0000D4390000}"/>
    <cellStyle name="Style 984 2" xfId="1192" xr:uid="{00000000-0005-0000-0000-0000D5390000}"/>
    <cellStyle name="Style 984 2 2" xfId="1655" xr:uid="{00000000-0005-0000-0000-0000D6390000}"/>
    <cellStyle name="Style 984 2 2 2" xfId="2936" xr:uid="{00000000-0005-0000-0000-0000D7390000}"/>
    <cellStyle name="Style 984 2 2 2 2" xfId="6059" xr:uid="{00000000-0005-0000-0000-0000D8390000}"/>
    <cellStyle name="Style 984 2 2 2 2 2" xfId="13855" xr:uid="{00000000-0005-0000-0000-0000D9390000}"/>
    <cellStyle name="Style 984 2 2 2 3" xfId="10814" xr:uid="{00000000-0005-0000-0000-0000DA390000}"/>
    <cellStyle name="Style 984 2 2 3" xfId="4034" xr:uid="{00000000-0005-0000-0000-0000DB390000}"/>
    <cellStyle name="Style 984 2 2 3 2" xfId="6515" xr:uid="{00000000-0005-0000-0000-0000DC390000}"/>
    <cellStyle name="Style 984 2 2 3 2 2" xfId="14264" xr:uid="{00000000-0005-0000-0000-0000DD390000}"/>
    <cellStyle name="Style 984 2 2 3 3" xfId="12869" xr:uid="{00000000-0005-0000-0000-0000DE390000}"/>
    <cellStyle name="Style 984 2 2 4" xfId="2186" xr:uid="{00000000-0005-0000-0000-0000DF390000}"/>
    <cellStyle name="Style 984 2 2 4 2" xfId="8682" xr:uid="{00000000-0005-0000-0000-0000E0390000}"/>
    <cellStyle name="Style 984 2 2 5" xfId="11741" xr:uid="{00000000-0005-0000-0000-0000E1390000}"/>
    <cellStyle name="Style 984 2 3" xfId="3375" xr:uid="{00000000-0005-0000-0000-0000E2390000}"/>
    <cellStyle name="Style 984 2 3 2" xfId="4403" xr:uid="{00000000-0005-0000-0000-0000E3390000}"/>
    <cellStyle name="Style 984 2 3 2 2" xfId="6790" xr:uid="{00000000-0005-0000-0000-0000E4390000}"/>
    <cellStyle name="Style 984 2 3 2 2 2" xfId="14519" xr:uid="{00000000-0005-0000-0000-0000E5390000}"/>
    <cellStyle name="Style 984 2 3 2 3" xfId="7375" xr:uid="{00000000-0005-0000-0000-0000E6390000}"/>
    <cellStyle name="Style 984 2 3 3" xfId="4310" xr:uid="{00000000-0005-0000-0000-0000E7390000}"/>
    <cellStyle name="Style 984 2 3 3 2" xfId="8008" xr:uid="{00000000-0005-0000-0000-0000E8390000}"/>
    <cellStyle name="Style 984 2 3 4" xfId="8833" xr:uid="{00000000-0005-0000-0000-0000E9390000}"/>
    <cellStyle name="Style 984 2 4" xfId="2485" xr:uid="{00000000-0005-0000-0000-0000EA390000}"/>
    <cellStyle name="Style 984 2 4 2" xfId="5645" xr:uid="{00000000-0005-0000-0000-0000EB390000}"/>
    <cellStyle name="Style 984 2 4 2 2" xfId="11720" xr:uid="{00000000-0005-0000-0000-0000EC390000}"/>
    <cellStyle name="Style 984 2 4 3" xfId="17" xr:uid="{00000000-0005-0000-0000-0000ED390000}"/>
    <cellStyle name="Style 984 2 5" xfId="3649" xr:uid="{00000000-0005-0000-0000-0000EE390000}"/>
    <cellStyle name="Style 984 2 5 2" xfId="6307" xr:uid="{00000000-0005-0000-0000-0000EF390000}"/>
    <cellStyle name="Style 984 2 5 2 2" xfId="14076" xr:uid="{00000000-0005-0000-0000-0000F0390000}"/>
    <cellStyle name="Style 984 2 5 3" xfId="8936" xr:uid="{00000000-0005-0000-0000-0000F1390000}"/>
    <cellStyle name="Style 984 2 6" xfId="4076" xr:uid="{00000000-0005-0000-0000-0000F2390000}"/>
    <cellStyle name="Style 984 2 6 2" xfId="9454" xr:uid="{00000000-0005-0000-0000-0000F3390000}"/>
    <cellStyle name="Style 984 2 7" xfId="9198" xr:uid="{00000000-0005-0000-0000-0000F4390000}"/>
    <cellStyle name="Style 984 3" xfId="1523" xr:uid="{00000000-0005-0000-0000-0000F5390000}"/>
    <cellStyle name="Style 984 3 2" xfId="2814" xr:uid="{00000000-0005-0000-0000-0000F6390000}"/>
    <cellStyle name="Style 984 3 2 2" xfId="5945" xr:uid="{00000000-0005-0000-0000-0000F7390000}"/>
    <cellStyle name="Style 984 3 2 2 2" xfId="13758" xr:uid="{00000000-0005-0000-0000-0000F8390000}"/>
    <cellStyle name="Style 984 3 2 3" xfId="10741" xr:uid="{00000000-0005-0000-0000-0000F9390000}"/>
    <cellStyle name="Style 984 3 3" xfId="3921" xr:uid="{00000000-0005-0000-0000-0000FA390000}"/>
    <cellStyle name="Style 984 3 3 2" xfId="6434" xr:uid="{00000000-0005-0000-0000-0000FB390000}"/>
    <cellStyle name="Style 984 3 3 2 2" xfId="14201" xr:uid="{00000000-0005-0000-0000-0000FC390000}"/>
    <cellStyle name="Style 984 3 3 3" xfId="12271" xr:uid="{00000000-0005-0000-0000-0000FD390000}"/>
    <cellStyle name="Style 984 3 4" xfId="4837" xr:uid="{00000000-0005-0000-0000-0000FE390000}"/>
    <cellStyle name="Style 984 3 4 2" xfId="12214" xr:uid="{00000000-0005-0000-0000-0000FF390000}"/>
    <cellStyle name="Style 984 3 5" xfId="7136" xr:uid="{00000000-0005-0000-0000-0000003A0000}"/>
    <cellStyle name="Style 984 4" xfId="3239" xr:uid="{00000000-0005-0000-0000-0000013A0000}"/>
    <cellStyle name="Style 984 4 2" xfId="4276" xr:uid="{00000000-0005-0000-0000-0000023A0000}"/>
    <cellStyle name="Style 984 4 2 2" xfId="6682" xr:uid="{00000000-0005-0000-0000-0000033A0000}"/>
    <cellStyle name="Style 984 4 2 2 2" xfId="14428" xr:uid="{00000000-0005-0000-0000-0000043A0000}"/>
    <cellStyle name="Style 984 4 2 3" xfId="10241" xr:uid="{00000000-0005-0000-0000-0000053A0000}"/>
    <cellStyle name="Style 984 4 3" xfId="2195" xr:uid="{00000000-0005-0000-0000-0000063A0000}"/>
    <cellStyle name="Style 984 4 3 2" xfId="7062" xr:uid="{00000000-0005-0000-0000-0000073A0000}"/>
    <cellStyle name="Style 984 4 4" xfId="10554" xr:uid="{00000000-0005-0000-0000-0000083A0000}"/>
    <cellStyle name="Style 984 5" xfId="2115" xr:uid="{00000000-0005-0000-0000-0000093A0000}"/>
    <cellStyle name="Style 984 5 2" xfId="5415" xr:uid="{00000000-0005-0000-0000-00000A3A0000}"/>
    <cellStyle name="Style 984 5 2 2" xfId="12088" xr:uid="{00000000-0005-0000-0000-00000B3A0000}"/>
    <cellStyle name="Style 984 5 3" xfId="8807" xr:uid="{00000000-0005-0000-0000-00000C3A0000}"/>
    <cellStyle name="Style 984 6" xfId="2286" xr:uid="{00000000-0005-0000-0000-00000D3A0000}"/>
    <cellStyle name="Style 984 6 2" xfId="5473" xr:uid="{00000000-0005-0000-0000-00000E3A0000}"/>
    <cellStyle name="Style 984 6 2 2" xfId="7822" xr:uid="{00000000-0005-0000-0000-00000F3A0000}"/>
    <cellStyle name="Style 984 6 3" xfId="13256" xr:uid="{00000000-0005-0000-0000-0000103A0000}"/>
    <cellStyle name="Style 984 7" xfId="3549" xr:uid="{00000000-0005-0000-0000-0000113A0000}"/>
    <cellStyle name="Style 984 7 2" xfId="8928" xr:uid="{00000000-0005-0000-0000-0000123A0000}"/>
    <cellStyle name="Style 984 8" xfId="11280" xr:uid="{00000000-0005-0000-0000-0000133A0000}"/>
    <cellStyle name="Style 985" xfId="582" xr:uid="{00000000-0005-0000-0000-0000143A0000}"/>
    <cellStyle name="Style 985 2" xfId="1193" xr:uid="{00000000-0005-0000-0000-0000153A0000}"/>
    <cellStyle name="Style 985 2 2" xfId="1656" xr:uid="{00000000-0005-0000-0000-0000163A0000}"/>
    <cellStyle name="Style 985 2 2 2" xfId="2937" xr:uid="{00000000-0005-0000-0000-0000173A0000}"/>
    <cellStyle name="Style 985 2 2 2 2" xfId="6060" xr:uid="{00000000-0005-0000-0000-0000183A0000}"/>
    <cellStyle name="Style 985 2 2 2 2 2" xfId="13856" xr:uid="{00000000-0005-0000-0000-0000193A0000}"/>
    <cellStyle name="Style 985 2 2 2 3" xfId="9682" xr:uid="{00000000-0005-0000-0000-00001A3A0000}"/>
    <cellStyle name="Style 985 2 2 3" xfId="4035" xr:uid="{00000000-0005-0000-0000-00001B3A0000}"/>
    <cellStyle name="Style 985 2 2 3 2" xfId="6516" xr:uid="{00000000-0005-0000-0000-00001C3A0000}"/>
    <cellStyle name="Style 985 2 2 3 2 2" xfId="14265" xr:uid="{00000000-0005-0000-0000-00001D3A0000}"/>
    <cellStyle name="Style 985 2 2 3 3" xfId="10630" xr:uid="{00000000-0005-0000-0000-00001E3A0000}"/>
    <cellStyle name="Style 985 2 2 4" xfId="2026" xr:uid="{00000000-0005-0000-0000-00001F3A0000}"/>
    <cellStyle name="Style 985 2 2 4 2" xfId="8820" xr:uid="{00000000-0005-0000-0000-0000203A0000}"/>
    <cellStyle name="Style 985 2 2 5" xfId="8957" xr:uid="{00000000-0005-0000-0000-0000213A0000}"/>
    <cellStyle name="Style 985 2 3" xfId="3376" xr:uid="{00000000-0005-0000-0000-0000223A0000}"/>
    <cellStyle name="Style 985 2 3 2" xfId="4404" xr:uid="{00000000-0005-0000-0000-0000233A0000}"/>
    <cellStyle name="Style 985 2 3 2 2" xfId="6791" xr:uid="{00000000-0005-0000-0000-0000243A0000}"/>
    <cellStyle name="Style 985 2 3 2 2 2" xfId="14520" xr:uid="{00000000-0005-0000-0000-0000253A0000}"/>
    <cellStyle name="Style 985 2 3 2 3" xfId="10524" xr:uid="{00000000-0005-0000-0000-0000263A0000}"/>
    <cellStyle name="Style 985 2 3 3" xfId="3571" xr:uid="{00000000-0005-0000-0000-0000273A0000}"/>
    <cellStyle name="Style 985 2 3 3 2" xfId="13336" xr:uid="{00000000-0005-0000-0000-0000283A0000}"/>
    <cellStyle name="Style 985 2 3 4" xfId="11664" xr:uid="{00000000-0005-0000-0000-0000293A0000}"/>
    <cellStyle name="Style 985 2 4" xfId="2486" xr:uid="{00000000-0005-0000-0000-00002A3A0000}"/>
    <cellStyle name="Style 985 2 4 2" xfId="5646" xr:uid="{00000000-0005-0000-0000-00002B3A0000}"/>
    <cellStyle name="Style 985 2 4 2 2" xfId="10076" xr:uid="{00000000-0005-0000-0000-00002C3A0000}"/>
    <cellStyle name="Style 985 2 4 3" xfId="8505" xr:uid="{00000000-0005-0000-0000-00002D3A0000}"/>
    <cellStyle name="Style 985 2 5" xfId="3650" xr:uid="{00000000-0005-0000-0000-00002E3A0000}"/>
    <cellStyle name="Style 985 2 5 2" xfId="6308" xr:uid="{00000000-0005-0000-0000-00002F3A0000}"/>
    <cellStyle name="Style 985 2 5 2 2" xfId="14077" xr:uid="{00000000-0005-0000-0000-0000303A0000}"/>
    <cellStyle name="Style 985 2 5 3" xfId="11449" xr:uid="{00000000-0005-0000-0000-0000313A0000}"/>
    <cellStyle name="Style 985 2 6" xfId="3915" xr:uid="{00000000-0005-0000-0000-0000323A0000}"/>
    <cellStyle name="Style 985 2 6 2" xfId="12091" xr:uid="{00000000-0005-0000-0000-0000333A0000}"/>
    <cellStyle name="Style 985 2 7" xfId="7314" xr:uid="{00000000-0005-0000-0000-0000343A0000}"/>
    <cellStyle name="Style 985 3" xfId="1522" xr:uid="{00000000-0005-0000-0000-0000353A0000}"/>
    <cellStyle name="Style 985 3 2" xfId="2813" xr:uid="{00000000-0005-0000-0000-0000363A0000}"/>
    <cellStyle name="Style 985 3 2 2" xfId="5944" xr:uid="{00000000-0005-0000-0000-0000373A0000}"/>
    <cellStyle name="Style 985 3 2 2 2" xfId="13757" xr:uid="{00000000-0005-0000-0000-0000383A0000}"/>
    <cellStyle name="Style 985 3 2 3" xfId="7520" xr:uid="{00000000-0005-0000-0000-0000393A0000}"/>
    <cellStyle name="Style 985 3 3" xfId="3920" xr:uid="{00000000-0005-0000-0000-00003A3A0000}"/>
    <cellStyle name="Style 985 3 3 2" xfId="6433" xr:uid="{00000000-0005-0000-0000-00003B3A0000}"/>
    <cellStyle name="Style 985 3 3 2 2" xfId="14200" xr:uid="{00000000-0005-0000-0000-00003C3A0000}"/>
    <cellStyle name="Style 985 3 3 3" xfId="10294" xr:uid="{00000000-0005-0000-0000-00003D3A0000}"/>
    <cellStyle name="Style 985 3 4" xfId="2206" xr:uid="{00000000-0005-0000-0000-00003E3A0000}"/>
    <cellStyle name="Style 985 3 4 2" xfId="7345" xr:uid="{00000000-0005-0000-0000-00003F3A0000}"/>
    <cellStyle name="Style 985 3 5" xfId="13300" xr:uid="{00000000-0005-0000-0000-0000403A0000}"/>
    <cellStyle name="Style 985 4" xfId="3240" xr:uid="{00000000-0005-0000-0000-0000413A0000}"/>
    <cellStyle name="Style 985 4 2" xfId="4277" xr:uid="{00000000-0005-0000-0000-0000423A0000}"/>
    <cellStyle name="Style 985 4 2 2" xfId="6683" xr:uid="{00000000-0005-0000-0000-0000433A0000}"/>
    <cellStyle name="Style 985 4 2 2 2" xfId="14429" xr:uid="{00000000-0005-0000-0000-0000443A0000}"/>
    <cellStyle name="Style 985 4 2 3" xfId="11444" xr:uid="{00000000-0005-0000-0000-0000453A0000}"/>
    <cellStyle name="Style 985 4 3" xfId="3675" xr:uid="{00000000-0005-0000-0000-0000463A0000}"/>
    <cellStyle name="Style 985 4 3 2" xfId="8953" xr:uid="{00000000-0005-0000-0000-0000473A0000}"/>
    <cellStyle name="Style 985 4 4" xfId="8822" xr:uid="{00000000-0005-0000-0000-0000483A0000}"/>
    <cellStyle name="Style 985 5" xfId="2116" xr:uid="{00000000-0005-0000-0000-0000493A0000}"/>
    <cellStyle name="Style 985 5 2" xfId="5416" xr:uid="{00000000-0005-0000-0000-00004A3A0000}"/>
    <cellStyle name="Style 985 5 2 2" xfId="8461" xr:uid="{00000000-0005-0000-0000-00004B3A0000}"/>
    <cellStyle name="Style 985 5 3" xfId="11338" xr:uid="{00000000-0005-0000-0000-00004C3A0000}"/>
    <cellStyle name="Style 985 6" xfId="2285" xr:uid="{00000000-0005-0000-0000-00004D3A0000}"/>
    <cellStyle name="Style 985 6 2" xfId="5472" xr:uid="{00000000-0005-0000-0000-00004E3A0000}"/>
    <cellStyle name="Style 985 6 2 2" xfId="7821" xr:uid="{00000000-0005-0000-0000-00004F3A0000}"/>
    <cellStyle name="Style 985 6 3" xfId="8973" xr:uid="{00000000-0005-0000-0000-0000503A0000}"/>
    <cellStyle name="Style 985 7" xfId="1968" xr:uid="{00000000-0005-0000-0000-0000513A0000}"/>
    <cellStyle name="Style 985 7 2" xfId="7561" xr:uid="{00000000-0005-0000-0000-0000523A0000}"/>
    <cellStyle name="Style 985 8" xfId="8595" xr:uid="{00000000-0005-0000-0000-0000533A0000}"/>
    <cellStyle name="Style 986" xfId="583" xr:uid="{00000000-0005-0000-0000-0000543A0000}"/>
    <cellStyle name="Style 986 2" xfId="1194" xr:uid="{00000000-0005-0000-0000-0000553A0000}"/>
    <cellStyle name="Style 986 2 2" xfId="1657" xr:uid="{00000000-0005-0000-0000-0000563A0000}"/>
    <cellStyle name="Style 986 2 2 2" xfId="2938" xr:uid="{00000000-0005-0000-0000-0000573A0000}"/>
    <cellStyle name="Style 986 2 2 2 2" xfId="6061" xr:uid="{00000000-0005-0000-0000-0000583A0000}"/>
    <cellStyle name="Style 986 2 2 2 2 2" xfId="13857" xr:uid="{00000000-0005-0000-0000-0000593A0000}"/>
    <cellStyle name="Style 986 2 2 2 3" xfId="11471" xr:uid="{00000000-0005-0000-0000-00005A3A0000}"/>
    <cellStyle name="Style 986 2 2 3" xfId="4036" xr:uid="{00000000-0005-0000-0000-00005B3A0000}"/>
    <cellStyle name="Style 986 2 2 3 2" xfId="6517" xr:uid="{00000000-0005-0000-0000-00005C3A0000}"/>
    <cellStyle name="Style 986 2 2 3 2 2" xfId="14266" xr:uid="{00000000-0005-0000-0000-00005D3A0000}"/>
    <cellStyle name="Style 986 2 2 3 3" xfId="9850" xr:uid="{00000000-0005-0000-0000-00005E3A0000}"/>
    <cellStyle name="Style 986 2 2 4" xfId="2227" xr:uid="{00000000-0005-0000-0000-00005F3A0000}"/>
    <cellStyle name="Style 986 2 2 4 2" xfId="11285" xr:uid="{00000000-0005-0000-0000-0000603A0000}"/>
    <cellStyle name="Style 986 2 2 5" xfId="8592" xr:uid="{00000000-0005-0000-0000-0000613A0000}"/>
    <cellStyle name="Style 986 2 3" xfId="3377" xr:uid="{00000000-0005-0000-0000-0000623A0000}"/>
    <cellStyle name="Style 986 2 3 2" xfId="4405" xr:uid="{00000000-0005-0000-0000-0000633A0000}"/>
    <cellStyle name="Style 986 2 3 2 2" xfId="6792" xr:uid="{00000000-0005-0000-0000-0000643A0000}"/>
    <cellStyle name="Style 986 2 3 2 2 2" xfId="14521" xr:uid="{00000000-0005-0000-0000-0000653A0000}"/>
    <cellStyle name="Style 986 2 3 2 3" xfId="10102" xr:uid="{00000000-0005-0000-0000-0000663A0000}"/>
    <cellStyle name="Style 986 2 3 3" xfId="3982" xr:uid="{00000000-0005-0000-0000-0000673A0000}"/>
    <cellStyle name="Style 986 2 3 3 2" xfId="7534" xr:uid="{00000000-0005-0000-0000-0000683A0000}"/>
    <cellStyle name="Style 986 2 3 4" xfId="12338" xr:uid="{00000000-0005-0000-0000-0000693A0000}"/>
    <cellStyle name="Style 986 2 4" xfId="2487" xr:uid="{00000000-0005-0000-0000-00006A3A0000}"/>
    <cellStyle name="Style 986 2 4 2" xfId="5647" xr:uid="{00000000-0005-0000-0000-00006B3A0000}"/>
    <cellStyle name="Style 986 2 4 2 2" xfId="11306" xr:uid="{00000000-0005-0000-0000-00006C3A0000}"/>
    <cellStyle name="Style 986 2 4 3" xfId="9396" xr:uid="{00000000-0005-0000-0000-00006D3A0000}"/>
    <cellStyle name="Style 986 2 5" xfId="3651" xr:uid="{00000000-0005-0000-0000-00006E3A0000}"/>
    <cellStyle name="Style 986 2 5 2" xfId="6309" xr:uid="{00000000-0005-0000-0000-00006F3A0000}"/>
    <cellStyle name="Style 986 2 5 2 2" xfId="14078" xr:uid="{00000000-0005-0000-0000-0000703A0000}"/>
    <cellStyle name="Style 986 2 5 3" xfId="12153" xr:uid="{00000000-0005-0000-0000-0000713A0000}"/>
    <cellStyle name="Style 986 2 6" xfId="3745" xr:uid="{00000000-0005-0000-0000-0000723A0000}"/>
    <cellStyle name="Style 986 2 6 2" xfId="12698" xr:uid="{00000000-0005-0000-0000-0000733A0000}"/>
    <cellStyle name="Style 986 2 7" xfId="9016" xr:uid="{00000000-0005-0000-0000-0000743A0000}"/>
    <cellStyle name="Style 986 3" xfId="1521" xr:uid="{00000000-0005-0000-0000-0000753A0000}"/>
    <cellStyle name="Style 986 3 2" xfId="2812" xr:uid="{00000000-0005-0000-0000-0000763A0000}"/>
    <cellStyle name="Style 986 3 2 2" xfId="5943" xr:uid="{00000000-0005-0000-0000-0000773A0000}"/>
    <cellStyle name="Style 986 3 2 2 2" xfId="13756" xr:uid="{00000000-0005-0000-0000-0000783A0000}"/>
    <cellStyle name="Style 986 3 2 3" xfId="12058" xr:uid="{00000000-0005-0000-0000-0000793A0000}"/>
    <cellStyle name="Style 986 3 3" xfId="3919" xr:uid="{00000000-0005-0000-0000-00007A3A0000}"/>
    <cellStyle name="Style 986 3 3 2" xfId="6432" xr:uid="{00000000-0005-0000-0000-00007B3A0000}"/>
    <cellStyle name="Style 986 3 3 2 2" xfId="14199" xr:uid="{00000000-0005-0000-0000-00007C3A0000}"/>
    <cellStyle name="Style 986 3 3 3" xfId="9512" xr:uid="{00000000-0005-0000-0000-00007D3A0000}"/>
    <cellStyle name="Style 986 3 4" xfId="2111" xr:uid="{00000000-0005-0000-0000-00007E3A0000}"/>
    <cellStyle name="Style 986 3 4 2" xfId="12283" xr:uid="{00000000-0005-0000-0000-00007F3A0000}"/>
    <cellStyle name="Style 986 3 5" xfId="7735" xr:uid="{00000000-0005-0000-0000-0000803A0000}"/>
    <cellStyle name="Style 986 4" xfId="3241" xr:uid="{00000000-0005-0000-0000-0000813A0000}"/>
    <cellStyle name="Style 986 4 2" xfId="4278" xr:uid="{00000000-0005-0000-0000-0000823A0000}"/>
    <cellStyle name="Style 986 4 2 2" xfId="6684" xr:uid="{00000000-0005-0000-0000-0000833A0000}"/>
    <cellStyle name="Style 986 4 2 2 2" xfId="14430" xr:uid="{00000000-0005-0000-0000-0000843A0000}"/>
    <cellStyle name="Style 986 4 2 3" xfId="11833" xr:uid="{00000000-0005-0000-0000-0000853A0000}"/>
    <cellStyle name="Style 986 4 3" xfId="2148" xr:uid="{00000000-0005-0000-0000-0000863A0000}"/>
    <cellStyle name="Style 986 4 3 2" xfId="12023" xr:uid="{00000000-0005-0000-0000-0000873A0000}"/>
    <cellStyle name="Style 986 4 4" xfId="10695" xr:uid="{00000000-0005-0000-0000-0000883A0000}"/>
    <cellStyle name="Style 986 5" xfId="2117" xr:uid="{00000000-0005-0000-0000-0000893A0000}"/>
    <cellStyle name="Style 986 5 2" xfId="5417" xr:uid="{00000000-0005-0000-0000-00008A3A0000}"/>
    <cellStyle name="Style 986 5 2 2" xfId="9496" xr:uid="{00000000-0005-0000-0000-00008B3A0000}"/>
    <cellStyle name="Style 986 5 3" xfId="10734" xr:uid="{00000000-0005-0000-0000-00008C3A0000}"/>
    <cellStyle name="Style 986 6" xfId="2284" xr:uid="{00000000-0005-0000-0000-00008D3A0000}"/>
    <cellStyle name="Style 986 6 2" xfId="5471" xr:uid="{00000000-0005-0000-0000-00008E3A0000}"/>
    <cellStyle name="Style 986 6 2 2" xfId="8943" xr:uid="{00000000-0005-0000-0000-00008F3A0000}"/>
    <cellStyle name="Style 986 6 3" xfId="7347" xr:uid="{00000000-0005-0000-0000-0000903A0000}"/>
    <cellStyle name="Style 986 7" xfId="3550" xr:uid="{00000000-0005-0000-0000-0000913A0000}"/>
    <cellStyle name="Style 986 7 2" xfId="10715" xr:uid="{00000000-0005-0000-0000-0000923A0000}"/>
    <cellStyle name="Style 986 8" xfId="11865" xr:uid="{00000000-0005-0000-0000-0000933A0000}"/>
    <cellStyle name="Style 987" xfId="584" xr:uid="{00000000-0005-0000-0000-0000943A0000}"/>
    <cellStyle name="Style 987 2" xfId="1195" xr:uid="{00000000-0005-0000-0000-0000953A0000}"/>
    <cellStyle name="Style 987 2 2" xfId="1658" xr:uid="{00000000-0005-0000-0000-0000963A0000}"/>
    <cellStyle name="Style 987 2 2 2" xfId="2939" xr:uid="{00000000-0005-0000-0000-0000973A0000}"/>
    <cellStyle name="Style 987 2 2 2 2" xfId="6062" xr:uid="{00000000-0005-0000-0000-0000983A0000}"/>
    <cellStyle name="Style 987 2 2 2 2 2" xfId="13858" xr:uid="{00000000-0005-0000-0000-0000993A0000}"/>
    <cellStyle name="Style 987 2 2 2 3" xfId="13042" xr:uid="{00000000-0005-0000-0000-00009A3A0000}"/>
    <cellStyle name="Style 987 2 2 3" xfId="4037" xr:uid="{00000000-0005-0000-0000-00009B3A0000}"/>
    <cellStyle name="Style 987 2 2 3 2" xfId="6518" xr:uid="{00000000-0005-0000-0000-00009C3A0000}"/>
    <cellStyle name="Style 987 2 2 3 2 2" xfId="14267" xr:uid="{00000000-0005-0000-0000-00009D3A0000}"/>
    <cellStyle name="Style 987 2 2 3 3" xfId="11547" xr:uid="{00000000-0005-0000-0000-00009E3A0000}"/>
    <cellStyle name="Style 987 2 2 4" xfId="2025" xr:uid="{00000000-0005-0000-0000-00009F3A0000}"/>
    <cellStyle name="Style 987 2 2 4 2" xfId="8910" xr:uid="{00000000-0005-0000-0000-0000A03A0000}"/>
    <cellStyle name="Style 987 2 2 5" xfId="7046" xr:uid="{00000000-0005-0000-0000-0000A13A0000}"/>
    <cellStyle name="Style 987 2 3" xfId="3378" xr:uid="{00000000-0005-0000-0000-0000A23A0000}"/>
    <cellStyle name="Style 987 2 3 2" xfId="4406" xr:uid="{00000000-0005-0000-0000-0000A33A0000}"/>
    <cellStyle name="Style 987 2 3 2 2" xfId="6793" xr:uid="{00000000-0005-0000-0000-0000A43A0000}"/>
    <cellStyle name="Style 987 2 3 2 2 2" xfId="14522" xr:uid="{00000000-0005-0000-0000-0000A53A0000}"/>
    <cellStyle name="Style 987 2 3 2 3" xfId="11878" xr:uid="{00000000-0005-0000-0000-0000A63A0000}"/>
    <cellStyle name="Style 987 2 3 3" xfId="4075" xr:uid="{00000000-0005-0000-0000-0000A73A0000}"/>
    <cellStyle name="Style 987 2 3 3 2" xfId="26" xr:uid="{00000000-0005-0000-0000-0000A83A0000}"/>
    <cellStyle name="Style 987 2 3 4" xfId="8599" xr:uid="{00000000-0005-0000-0000-0000A93A0000}"/>
    <cellStyle name="Style 987 2 4" xfId="2488" xr:uid="{00000000-0005-0000-0000-0000AA3A0000}"/>
    <cellStyle name="Style 987 2 4 2" xfId="5648" xr:uid="{00000000-0005-0000-0000-0000AB3A0000}"/>
    <cellStyle name="Style 987 2 4 2 2" xfId="10198" xr:uid="{00000000-0005-0000-0000-0000AC3A0000}"/>
    <cellStyle name="Style 987 2 4 3" xfId="13242" xr:uid="{00000000-0005-0000-0000-0000AD3A0000}"/>
    <cellStyle name="Style 987 2 5" xfId="3652" xr:uid="{00000000-0005-0000-0000-0000AE3A0000}"/>
    <cellStyle name="Style 987 2 5 2" xfId="6310" xr:uid="{00000000-0005-0000-0000-0000AF3A0000}"/>
    <cellStyle name="Style 987 2 5 2 2" xfId="14079" xr:uid="{00000000-0005-0000-0000-0000B03A0000}"/>
    <cellStyle name="Style 987 2 5 3" xfId="9807" xr:uid="{00000000-0005-0000-0000-0000B13A0000}"/>
    <cellStyle name="Style 987 2 6" xfId="3712" xr:uid="{00000000-0005-0000-0000-0000B23A0000}"/>
    <cellStyle name="Style 987 2 6 2" xfId="8937" xr:uid="{00000000-0005-0000-0000-0000B33A0000}"/>
    <cellStyle name="Style 987 2 7" xfId="9306" xr:uid="{00000000-0005-0000-0000-0000B43A0000}"/>
    <cellStyle name="Style 987 3" xfId="1298" xr:uid="{00000000-0005-0000-0000-0000B53A0000}"/>
    <cellStyle name="Style 987 3 2" xfId="2589" xr:uid="{00000000-0005-0000-0000-0000B63A0000}"/>
    <cellStyle name="Style 987 3 2 2" xfId="5732" xr:uid="{00000000-0005-0000-0000-0000B73A0000}"/>
    <cellStyle name="Style 987 3 2 2 2" xfId="13595" xr:uid="{00000000-0005-0000-0000-0000B83A0000}"/>
    <cellStyle name="Style 987 3 2 3" xfId="9462" xr:uid="{00000000-0005-0000-0000-0000B93A0000}"/>
    <cellStyle name="Style 987 3 3" xfId="3735" xr:uid="{00000000-0005-0000-0000-0000BA3A0000}"/>
    <cellStyle name="Style 987 3 3 2" xfId="6352" xr:uid="{00000000-0005-0000-0000-0000BB3A0000}"/>
    <cellStyle name="Style 987 3 3 2 2" xfId="14120" xr:uid="{00000000-0005-0000-0000-0000BC3A0000}"/>
    <cellStyle name="Style 987 3 3 3" xfId="9888" xr:uid="{00000000-0005-0000-0000-0000BD3A0000}"/>
    <cellStyle name="Style 987 3 4" xfId="2210" xr:uid="{00000000-0005-0000-0000-0000BE3A0000}"/>
    <cellStyle name="Style 987 3 4 2" xfId="10564" xr:uid="{00000000-0005-0000-0000-0000BF3A0000}"/>
    <cellStyle name="Style 987 3 5" xfId="8765" xr:uid="{00000000-0005-0000-0000-0000C03A0000}"/>
    <cellStyle name="Style 987 4" xfId="3242" xr:uid="{00000000-0005-0000-0000-0000C13A0000}"/>
    <cellStyle name="Style 987 4 2" xfId="4279" xr:uid="{00000000-0005-0000-0000-0000C23A0000}"/>
    <cellStyle name="Style 987 4 2 2" xfId="6685" xr:uid="{00000000-0005-0000-0000-0000C33A0000}"/>
    <cellStyle name="Style 987 4 2 2 2" xfId="14431" xr:uid="{00000000-0005-0000-0000-0000C43A0000}"/>
    <cellStyle name="Style 987 4 2 3" xfId="12853" xr:uid="{00000000-0005-0000-0000-0000C53A0000}"/>
    <cellStyle name="Style 987 4 3" xfId="4003" xr:uid="{00000000-0005-0000-0000-0000C63A0000}"/>
    <cellStyle name="Style 987 4 3 2" xfId="8939" xr:uid="{00000000-0005-0000-0000-0000C73A0000}"/>
    <cellStyle name="Style 987 4 4" xfId="7437" xr:uid="{00000000-0005-0000-0000-0000C83A0000}"/>
    <cellStyle name="Style 987 5" xfId="2118" xr:uid="{00000000-0005-0000-0000-0000C93A0000}"/>
    <cellStyle name="Style 987 5 2" xfId="5418" xr:uid="{00000000-0005-0000-0000-0000CA3A0000}"/>
    <cellStyle name="Style 987 5 2 2" xfId="10298" xr:uid="{00000000-0005-0000-0000-0000CB3A0000}"/>
    <cellStyle name="Style 987 5 3" xfId="7435" xr:uid="{00000000-0005-0000-0000-0000CC3A0000}"/>
    <cellStyle name="Style 987 6" xfId="2283" xr:uid="{00000000-0005-0000-0000-0000CD3A0000}"/>
    <cellStyle name="Style 987 6 2" xfId="5470" xr:uid="{00000000-0005-0000-0000-0000CE3A0000}"/>
    <cellStyle name="Style 987 6 2 2" xfId="9757" xr:uid="{00000000-0005-0000-0000-0000CF3A0000}"/>
    <cellStyle name="Style 987 6 3" xfId="7068" xr:uid="{00000000-0005-0000-0000-0000D03A0000}"/>
    <cellStyle name="Style 987 7" xfId="3551" xr:uid="{00000000-0005-0000-0000-0000D13A0000}"/>
    <cellStyle name="Style 987 7 2" xfId="13338" xr:uid="{00000000-0005-0000-0000-0000D23A0000}"/>
    <cellStyle name="Style 987 8" xfId="11649" xr:uid="{00000000-0005-0000-0000-0000D33A0000}"/>
    <cellStyle name="Style 988" xfId="585" xr:uid="{00000000-0005-0000-0000-0000D43A0000}"/>
    <cellStyle name="Style 988 2" xfId="1196" xr:uid="{00000000-0005-0000-0000-0000D53A0000}"/>
    <cellStyle name="Style 988 2 2" xfId="1659" xr:uid="{00000000-0005-0000-0000-0000D63A0000}"/>
    <cellStyle name="Style 988 2 2 2" xfId="2940" xr:uid="{00000000-0005-0000-0000-0000D73A0000}"/>
    <cellStyle name="Style 988 2 2 2 2" xfId="6063" xr:uid="{00000000-0005-0000-0000-0000D83A0000}"/>
    <cellStyle name="Style 988 2 2 2 2 2" xfId="13859" xr:uid="{00000000-0005-0000-0000-0000D93A0000}"/>
    <cellStyle name="Style 988 2 2 2 3" xfId="12329" xr:uid="{00000000-0005-0000-0000-0000DA3A0000}"/>
    <cellStyle name="Style 988 2 2 3" xfId="4038" xr:uid="{00000000-0005-0000-0000-0000DB3A0000}"/>
    <cellStyle name="Style 988 2 2 3 2" xfId="6519" xr:uid="{00000000-0005-0000-0000-0000DC3A0000}"/>
    <cellStyle name="Style 988 2 2 3 2 2" xfId="14268" xr:uid="{00000000-0005-0000-0000-0000DD3A0000}"/>
    <cellStyle name="Style 988 2 2 3 3" xfId="7504" xr:uid="{00000000-0005-0000-0000-0000DE3A0000}"/>
    <cellStyle name="Style 988 2 2 4" xfId="2204" xr:uid="{00000000-0005-0000-0000-0000DF3A0000}"/>
    <cellStyle name="Style 988 2 2 4 2" xfId="11719" xr:uid="{00000000-0005-0000-0000-0000E03A0000}"/>
    <cellStyle name="Style 988 2 2 5" xfId="11233" xr:uid="{00000000-0005-0000-0000-0000E13A0000}"/>
    <cellStyle name="Style 988 2 3" xfId="3379" xr:uid="{00000000-0005-0000-0000-0000E23A0000}"/>
    <cellStyle name="Style 988 2 3 2" xfId="4407" xr:uid="{00000000-0005-0000-0000-0000E33A0000}"/>
    <cellStyle name="Style 988 2 3 2 2" xfId="6794" xr:uid="{00000000-0005-0000-0000-0000E43A0000}"/>
    <cellStyle name="Style 988 2 3 2 2 2" xfId="14523" xr:uid="{00000000-0005-0000-0000-0000E53A0000}"/>
    <cellStyle name="Style 988 2 3 2 3" xfId="12864" xr:uid="{00000000-0005-0000-0000-0000E63A0000}"/>
    <cellStyle name="Style 988 2 3 3" xfId="3572" xr:uid="{00000000-0005-0000-0000-0000E73A0000}"/>
    <cellStyle name="Style 988 2 3 3 2" xfId="8068" xr:uid="{00000000-0005-0000-0000-0000E83A0000}"/>
    <cellStyle name="Style 988 2 3 4" xfId="9618" xr:uid="{00000000-0005-0000-0000-0000E93A0000}"/>
    <cellStyle name="Style 988 2 4" xfId="2489" xr:uid="{00000000-0005-0000-0000-0000EA3A0000}"/>
    <cellStyle name="Style 988 2 4 2" xfId="5649" xr:uid="{00000000-0005-0000-0000-0000EB3A0000}"/>
    <cellStyle name="Style 988 2 4 2 2" xfId="8628" xr:uid="{00000000-0005-0000-0000-0000EC3A0000}"/>
    <cellStyle name="Style 988 2 4 3" xfId="7148" xr:uid="{00000000-0005-0000-0000-0000ED3A0000}"/>
    <cellStyle name="Style 988 2 5" xfId="3653" xr:uid="{00000000-0005-0000-0000-0000EE3A0000}"/>
    <cellStyle name="Style 988 2 5 2" xfId="6311" xr:uid="{00000000-0005-0000-0000-0000EF3A0000}"/>
    <cellStyle name="Style 988 2 5 2 2" xfId="14080" xr:uid="{00000000-0005-0000-0000-0000F03A0000}"/>
    <cellStyle name="Style 988 2 5 3" xfId="11954" xr:uid="{00000000-0005-0000-0000-0000F13A0000}"/>
    <cellStyle name="Style 988 2 6" xfId="1835" xr:uid="{00000000-0005-0000-0000-0000F23A0000}"/>
    <cellStyle name="Style 988 2 6 2" xfId="9357" xr:uid="{00000000-0005-0000-0000-0000F33A0000}"/>
    <cellStyle name="Style 988 2 7" xfId="11409" xr:uid="{00000000-0005-0000-0000-0000F43A0000}"/>
    <cellStyle name="Style 988 3" xfId="1429" xr:uid="{00000000-0005-0000-0000-0000F53A0000}"/>
    <cellStyle name="Style 988 3 2" xfId="2720" xr:uid="{00000000-0005-0000-0000-0000F63A0000}"/>
    <cellStyle name="Style 988 3 2 2" xfId="5861" xr:uid="{00000000-0005-0000-0000-0000F73A0000}"/>
    <cellStyle name="Style 988 3 2 2 2" xfId="13695" xr:uid="{00000000-0005-0000-0000-0000F83A0000}"/>
    <cellStyle name="Style 988 3 2 3" xfId="12027" xr:uid="{00000000-0005-0000-0000-0000F93A0000}"/>
    <cellStyle name="Style 988 3 3" xfId="3844" xr:uid="{00000000-0005-0000-0000-0000FA3A0000}"/>
    <cellStyle name="Style 988 3 3 2" xfId="6402" xr:uid="{00000000-0005-0000-0000-0000FB3A0000}"/>
    <cellStyle name="Style 988 3 3 2 2" xfId="14169" xr:uid="{00000000-0005-0000-0000-0000FC3A0000}"/>
    <cellStyle name="Style 988 3 3 3" xfId="11270" xr:uid="{00000000-0005-0000-0000-0000FD3A0000}"/>
    <cellStyle name="Style 988 3 4" xfId="4496" xr:uid="{00000000-0005-0000-0000-0000FE3A0000}"/>
    <cellStyle name="Style 988 3 4 2" xfId="12985" xr:uid="{00000000-0005-0000-0000-0000FF3A0000}"/>
    <cellStyle name="Style 988 3 5" xfId="10810" xr:uid="{00000000-0005-0000-0000-0000003B0000}"/>
    <cellStyle name="Style 988 4" xfId="3243" xr:uid="{00000000-0005-0000-0000-0000013B0000}"/>
    <cellStyle name="Style 988 4 2" xfId="4280" xr:uid="{00000000-0005-0000-0000-0000023B0000}"/>
    <cellStyle name="Style 988 4 2 2" xfId="6686" xr:uid="{00000000-0005-0000-0000-0000033B0000}"/>
    <cellStyle name="Style 988 4 2 2 2" xfId="14432" xr:uid="{00000000-0005-0000-0000-0000043B0000}"/>
    <cellStyle name="Style 988 4 2 3" xfId="7229" xr:uid="{00000000-0005-0000-0000-0000053B0000}"/>
    <cellStyle name="Style 988 4 3" xfId="4049" xr:uid="{00000000-0005-0000-0000-0000063B0000}"/>
    <cellStyle name="Style 988 4 3 2" xfId="12994" xr:uid="{00000000-0005-0000-0000-0000073B0000}"/>
    <cellStyle name="Style 988 4 4" xfId="8971" xr:uid="{00000000-0005-0000-0000-0000083B0000}"/>
    <cellStyle name="Style 988 5" xfId="2119" xr:uid="{00000000-0005-0000-0000-0000093B0000}"/>
    <cellStyle name="Style 988 5 2" xfId="5419" xr:uid="{00000000-0005-0000-0000-00000A3B0000}"/>
    <cellStyle name="Style 988 5 2 2" xfId="9824" xr:uid="{00000000-0005-0000-0000-00000B3B0000}"/>
    <cellStyle name="Style 988 5 3" xfId="7898" xr:uid="{00000000-0005-0000-0000-00000C3B0000}"/>
    <cellStyle name="Style 988 6" xfId="2266" xr:uid="{00000000-0005-0000-0000-00000D3B0000}"/>
    <cellStyle name="Style 988 6 2" xfId="5469" xr:uid="{00000000-0005-0000-0000-00000E3B0000}"/>
    <cellStyle name="Style 988 6 2 2" xfId="12359" xr:uid="{00000000-0005-0000-0000-00000F3B0000}"/>
    <cellStyle name="Style 988 6 3" xfId="8745" xr:uid="{00000000-0005-0000-0000-0000103B0000}"/>
    <cellStyle name="Style 988 7" xfId="1967" xr:uid="{00000000-0005-0000-0000-0000113B0000}"/>
    <cellStyle name="Style 988 7 2" xfId="9720" xr:uid="{00000000-0005-0000-0000-0000123B0000}"/>
    <cellStyle name="Style 988 8" xfId="7553" xr:uid="{00000000-0005-0000-0000-0000133B0000}"/>
    <cellStyle name="Style 989" xfId="586" xr:uid="{00000000-0005-0000-0000-0000143B0000}"/>
    <cellStyle name="Style 989 2" xfId="1197" xr:uid="{00000000-0005-0000-0000-0000153B0000}"/>
    <cellStyle name="Style 989 2 2" xfId="1660" xr:uid="{00000000-0005-0000-0000-0000163B0000}"/>
    <cellStyle name="Style 989 2 2 2" xfId="2941" xr:uid="{00000000-0005-0000-0000-0000173B0000}"/>
    <cellStyle name="Style 989 2 2 2 2" xfId="6064" xr:uid="{00000000-0005-0000-0000-0000183B0000}"/>
    <cellStyle name="Style 989 2 2 2 2 2" xfId="13860" xr:uid="{00000000-0005-0000-0000-0000193B0000}"/>
    <cellStyle name="Style 989 2 2 2 3" xfId="7523" xr:uid="{00000000-0005-0000-0000-00001A3B0000}"/>
    <cellStyle name="Style 989 2 2 3" xfId="4039" xr:uid="{00000000-0005-0000-0000-00001B3B0000}"/>
    <cellStyle name="Style 989 2 2 3 2" xfId="6520" xr:uid="{00000000-0005-0000-0000-00001C3B0000}"/>
    <cellStyle name="Style 989 2 2 3 2 2" xfId="14269" xr:uid="{00000000-0005-0000-0000-00001D3B0000}"/>
    <cellStyle name="Style 989 2 2 3 3" xfId="7280" xr:uid="{00000000-0005-0000-0000-00001E3B0000}"/>
    <cellStyle name="Style 989 2 2 4" xfId="2203" xr:uid="{00000000-0005-0000-0000-00001F3B0000}"/>
    <cellStyle name="Style 989 2 2 4 2" xfId="8695" xr:uid="{00000000-0005-0000-0000-0000203B0000}"/>
    <cellStyle name="Style 989 2 2 5" xfId="7167" xr:uid="{00000000-0005-0000-0000-0000213B0000}"/>
    <cellStyle name="Style 989 2 3" xfId="3380" xr:uid="{00000000-0005-0000-0000-0000223B0000}"/>
    <cellStyle name="Style 989 2 3 2" xfId="4408" xr:uid="{00000000-0005-0000-0000-0000233B0000}"/>
    <cellStyle name="Style 989 2 3 2 2" xfId="6795" xr:uid="{00000000-0005-0000-0000-0000243B0000}"/>
    <cellStyle name="Style 989 2 3 2 2 2" xfId="14524" xr:uid="{00000000-0005-0000-0000-0000253B0000}"/>
    <cellStyle name="Style 989 2 3 2 3" xfId="7219" xr:uid="{00000000-0005-0000-0000-0000263B0000}"/>
    <cellStyle name="Style 989 2 3 3" xfId="3823" xr:uid="{00000000-0005-0000-0000-0000273B0000}"/>
    <cellStyle name="Style 989 2 3 3 2" xfId="12898" xr:uid="{00000000-0005-0000-0000-0000283B0000}"/>
    <cellStyle name="Style 989 2 3 4" xfId="10434" xr:uid="{00000000-0005-0000-0000-0000293B0000}"/>
    <cellStyle name="Style 989 2 4" xfId="2490" xr:uid="{00000000-0005-0000-0000-00002A3B0000}"/>
    <cellStyle name="Style 989 2 4 2" xfId="5650" xr:uid="{00000000-0005-0000-0000-00002B3B0000}"/>
    <cellStyle name="Style 989 2 4 2 2" xfId="7988" xr:uid="{00000000-0005-0000-0000-00002C3B0000}"/>
    <cellStyle name="Style 989 2 4 3" xfId="9782" xr:uid="{00000000-0005-0000-0000-00002D3B0000}"/>
    <cellStyle name="Style 989 2 5" xfId="3654" xr:uid="{00000000-0005-0000-0000-00002E3B0000}"/>
    <cellStyle name="Style 989 2 5 2" xfId="6312" xr:uid="{00000000-0005-0000-0000-00002F3B0000}"/>
    <cellStyle name="Style 989 2 5 2 2" xfId="14081" xr:uid="{00000000-0005-0000-0000-0000303B0000}"/>
    <cellStyle name="Style 989 2 5 3" xfId="8735" xr:uid="{00000000-0005-0000-0000-0000313B0000}"/>
    <cellStyle name="Style 989 2 6" xfId="3663" xr:uid="{00000000-0005-0000-0000-0000323B0000}"/>
    <cellStyle name="Style 989 2 6 2" xfId="7891" xr:uid="{00000000-0005-0000-0000-0000333B0000}"/>
    <cellStyle name="Style 989 2 7" xfId="11231" xr:uid="{00000000-0005-0000-0000-0000343B0000}"/>
    <cellStyle name="Style 989 3" xfId="1428" xr:uid="{00000000-0005-0000-0000-0000353B0000}"/>
    <cellStyle name="Style 989 3 2" xfId="2719" xr:uid="{00000000-0005-0000-0000-0000363B0000}"/>
    <cellStyle name="Style 989 3 2 2" xfId="5860" xr:uid="{00000000-0005-0000-0000-0000373B0000}"/>
    <cellStyle name="Style 989 3 2 2 2" xfId="13694" xr:uid="{00000000-0005-0000-0000-0000383B0000}"/>
    <cellStyle name="Style 989 3 2 3" xfId="9376" xr:uid="{00000000-0005-0000-0000-0000393B0000}"/>
    <cellStyle name="Style 989 3 3" xfId="3843" xr:uid="{00000000-0005-0000-0000-00003A3B0000}"/>
    <cellStyle name="Style 989 3 3 2" xfId="6401" xr:uid="{00000000-0005-0000-0000-00003B3B0000}"/>
    <cellStyle name="Style 989 3 3 2 2" xfId="14168" xr:uid="{00000000-0005-0000-0000-00003C3B0000}"/>
    <cellStyle name="Style 989 3 3 3" xfId="8654" xr:uid="{00000000-0005-0000-0000-00003D3B0000}"/>
    <cellStyle name="Style 989 3 4" xfId="3901" xr:uid="{00000000-0005-0000-0000-00003E3B0000}"/>
    <cellStyle name="Style 989 3 4 2" xfId="10421" xr:uid="{00000000-0005-0000-0000-00003F3B0000}"/>
    <cellStyle name="Style 989 3 5" xfId="13100" xr:uid="{00000000-0005-0000-0000-0000403B0000}"/>
    <cellStyle name="Style 989 4" xfId="3244" xr:uid="{00000000-0005-0000-0000-0000413B0000}"/>
    <cellStyle name="Style 989 4 2" xfId="4281" xr:uid="{00000000-0005-0000-0000-0000423B0000}"/>
    <cellStyle name="Style 989 4 2 2" xfId="6687" xr:uid="{00000000-0005-0000-0000-0000433B0000}"/>
    <cellStyle name="Style 989 4 2 2 2" xfId="14433" xr:uid="{00000000-0005-0000-0000-0000443B0000}"/>
    <cellStyle name="Style 989 4 2 3" xfId="9849" xr:uid="{00000000-0005-0000-0000-0000453B0000}"/>
    <cellStyle name="Style 989 4 3" xfId="1823" xr:uid="{00000000-0005-0000-0000-0000463B0000}"/>
    <cellStyle name="Style 989 4 3 2" xfId="11282" xr:uid="{00000000-0005-0000-0000-0000473B0000}"/>
    <cellStyle name="Style 989 4 4" xfId="7085" xr:uid="{00000000-0005-0000-0000-0000483B0000}"/>
    <cellStyle name="Style 989 5" xfId="2120" xr:uid="{00000000-0005-0000-0000-0000493B0000}"/>
    <cellStyle name="Style 989 5 2" xfId="5420" xr:uid="{00000000-0005-0000-0000-00004A3B0000}"/>
    <cellStyle name="Style 989 5 2 2" xfId="11973" xr:uid="{00000000-0005-0000-0000-00004B3B0000}"/>
    <cellStyle name="Style 989 5 3" xfId="8286" xr:uid="{00000000-0005-0000-0000-00004C3B0000}"/>
    <cellStyle name="Style 989 6" xfId="2265" xr:uid="{00000000-0005-0000-0000-00004D3B0000}"/>
    <cellStyle name="Style 989 6 2" xfId="5468" xr:uid="{00000000-0005-0000-0000-00004E3B0000}"/>
    <cellStyle name="Style 989 6 2 2" xfId="10404" xr:uid="{00000000-0005-0000-0000-00004F3B0000}"/>
    <cellStyle name="Style 989 6 3" xfId="12578" xr:uid="{00000000-0005-0000-0000-0000503B0000}"/>
    <cellStyle name="Style 989 7" xfId="3552" xr:uid="{00000000-0005-0000-0000-0000513B0000}"/>
    <cellStyle name="Style 989 7 2" xfId="11512" xr:uid="{00000000-0005-0000-0000-0000523B0000}"/>
    <cellStyle name="Style 989 8" xfId="11229" xr:uid="{00000000-0005-0000-0000-0000533B0000}"/>
    <cellStyle name="STYLE1" xfId="1073" xr:uid="{00000000-0005-0000-0000-0000543B0000}"/>
    <cellStyle name="STYLE2" xfId="1074" xr:uid="{00000000-0005-0000-0000-0000553B0000}"/>
    <cellStyle name="Style3" xfId="587" xr:uid="{00000000-0005-0000-0000-0000563B0000}"/>
    <cellStyle name="SubHeader" xfId="588" xr:uid="{00000000-0005-0000-0000-0000573B0000}"/>
    <cellStyle name="SubTotal" xfId="589" xr:uid="{00000000-0005-0000-0000-0000583B0000}"/>
    <cellStyle name="SUMMARY" xfId="590" xr:uid="{00000000-0005-0000-0000-0000593B0000}"/>
    <cellStyle name="SUMMARY 2" xfId="2124" xr:uid="{00000000-0005-0000-0000-00005A3B0000}"/>
    <cellStyle name="T" xfId="591" xr:uid="{00000000-0005-0000-0000-00005B3B0000}"/>
    <cellStyle name="Table Col Head" xfId="592" xr:uid="{00000000-0005-0000-0000-00005C3B0000}"/>
    <cellStyle name="Table Sub Head" xfId="593" xr:uid="{00000000-0005-0000-0000-00005D3B0000}"/>
    <cellStyle name="Table Title" xfId="594" xr:uid="{00000000-0005-0000-0000-00005E3B0000}"/>
    <cellStyle name="Table Units" xfId="595" xr:uid="{00000000-0005-0000-0000-00005F3B0000}"/>
    <cellStyle name="Text Indent A" xfId="596" xr:uid="{00000000-0005-0000-0000-0000603B0000}"/>
    <cellStyle name="Text Indent B" xfId="597" xr:uid="{00000000-0005-0000-0000-0000613B0000}"/>
    <cellStyle name="Text Indent B 2" xfId="1075" xr:uid="{00000000-0005-0000-0000-0000623B0000}"/>
    <cellStyle name="Text Indent B_04300 Solara 2012 Budget FINAL" xfId="1076" xr:uid="{00000000-0005-0000-0000-0000633B0000}"/>
    <cellStyle name="Text Indent C" xfId="598" xr:uid="{00000000-0005-0000-0000-0000643B0000}"/>
    <cellStyle name="Text Indent C 2" xfId="1077" xr:uid="{00000000-0005-0000-0000-0000653B0000}"/>
    <cellStyle name="Text Indent C_04300 Solara 2012 Budget FINAL" xfId="1078" xr:uid="{00000000-0005-0000-0000-0000663B0000}"/>
    <cellStyle name="TIME" xfId="599" xr:uid="{00000000-0005-0000-0000-0000673B0000}"/>
    <cellStyle name="Times New Roman" xfId="600" xr:uid="{00000000-0005-0000-0000-0000683B0000}"/>
    <cellStyle name="title - Style2" xfId="1079" xr:uid="{00000000-0005-0000-0000-0000693B0000}"/>
    <cellStyle name="Title 2" xfId="601" xr:uid="{00000000-0005-0000-0000-00006A3B0000}"/>
    <cellStyle name="Title1" xfId="602" xr:uid="{00000000-0005-0000-0000-00006B3B0000}"/>
    <cellStyle name="TitleOther" xfId="603" xr:uid="{00000000-0005-0000-0000-00006C3B0000}"/>
    <cellStyle name="TopBot - Style2" xfId="604" xr:uid="{00000000-0005-0000-0000-00006D3B0000}"/>
    <cellStyle name="TopBot - Style2 2" xfId="3245" xr:uid="{00000000-0005-0000-0000-00006E3B0000}"/>
    <cellStyle name="TopBot - Style2 2 2" xfId="4087" xr:uid="{00000000-0005-0000-0000-00006F3B0000}"/>
    <cellStyle name="TopBot - Style2 2 2 2" xfId="8546" xr:uid="{00000000-0005-0000-0000-0000703B0000}"/>
    <cellStyle name="TopBot - Style2 2 3" xfId="11362" xr:uid="{00000000-0005-0000-0000-0000713B0000}"/>
    <cellStyle name="TopBot - Style2 3" xfId="2129" xr:uid="{00000000-0005-0000-0000-0000723B0000}"/>
    <cellStyle name="TopBot - Style2 3 2" xfId="5425" xr:uid="{00000000-0005-0000-0000-0000733B0000}"/>
    <cellStyle name="TopBot - Style2 3 2 2" xfId="11520" xr:uid="{00000000-0005-0000-0000-0000743B0000}"/>
    <cellStyle name="TopBot - Style2 3 3" xfId="9019" xr:uid="{00000000-0005-0000-0000-0000753B0000}"/>
    <cellStyle name="TopBot - Style2 4" xfId="3553" xr:uid="{00000000-0005-0000-0000-0000763B0000}"/>
    <cellStyle name="TopBot - Style2 4 2" xfId="8542" xr:uid="{00000000-0005-0000-0000-0000773B0000}"/>
    <cellStyle name="TopBot - Style2 5" xfId="11873" xr:uid="{00000000-0005-0000-0000-0000783B0000}"/>
    <cellStyle name="Total 10" xfId="1080" xr:uid="{00000000-0005-0000-0000-0000793B0000}"/>
    <cellStyle name="Total 11" xfId="1081" xr:uid="{00000000-0005-0000-0000-00007A3B0000}"/>
    <cellStyle name="Total 12" xfId="1082" xr:uid="{00000000-0005-0000-0000-00007B3B0000}"/>
    <cellStyle name="Total 13" xfId="1083" xr:uid="{00000000-0005-0000-0000-00007C3B0000}"/>
    <cellStyle name="Total 14" xfId="1084" xr:uid="{00000000-0005-0000-0000-00007D3B0000}"/>
    <cellStyle name="Total 15" xfId="1085" xr:uid="{00000000-0005-0000-0000-00007E3B0000}"/>
    <cellStyle name="Total 16" xfId="1086" xr:uid="{00000000-0005-0000-0000-00007F3B0000}"/>
    <cellStyle name="Total 17" xfId="1087" xr:uid="{00000000-0005-0000-0000-0000803B0000}"/>
    <cellStyle name="Total 18" xfId="15589" xr:uid="{00000000-0005-0000-0000-0000813B0000}"/>
    <cellStyle name="Total 2" xfId="605" xr:uid="{00000000-0005-0000-0000-0000823B0000}"/>
    <cellStyle name="Total 2 10" xfId="10370" xr:uid="{00000000-0005-0000-0000-0000833B0000}"/>
    <cellStyle name="Total 2 2" xfId="1088" xr:uid="{00000000-0005-0000-0000-0000843B0000}"/>
    <cellStyle name="Total 2 3" xfId="1089" xr:uid="{00000000-0005-0000-0000-0000853B0000}"/>
    <cellStyle name="Total 2 4" xfId="1198" xr:uid="{00000000-0005-0000-0000-0000863B0000}"/>
    <cellStyle name="Total 2 4 2" xfId="1661" xr:uid="{00000000-0005-0000-0000-0000873B0000}"/>
    <cellStyle name="Total 2 4 2 2" xfId="2942" xr:uid="{00000000-0005-0000-0000-0000883B0000}"/>
    <cellStyle name="Total 2 4 2 2 2" xfId="6065" xr:uid="{00000000-0005-0000-0000-0000893B0000}"/>
    <cellStyle name="Total 2 4 2 2 2 2" xfId="13861" xr:uid="{00000000-0005-0000-0000-00008A3B0000}"/>
    <cellStyle name="Total 2 4 2 2 3" xfId="12235" xr:uid="{00000000-0005-0000-0000-00008B3B0000}"/>
    <cellStyle name="Total 2 4 2 3" xfId="4040" xr:uid="{00000000-0005-0000-0000-00008C3B0000}"/>
    <cellStyle name="Total 2 4 2 3 2" xfId="6521" xr:uid="{00000000-0005-0000-0000-00008D3B0000}"/>
    <cellStyle name="Total 2 4 2 3 2 2" xfId="14270" xr:uid="{00000000-0005-0000-0000-00008E3B0000}"/>
    <cellStyle name="Total 2 4 2 3 3" xfId="11451" xr:uid="{00000000-0005-0000-0000-00008F3B0000}"/>
    <cellStyle name="Total 2 4 2 4" xfId="2202" xr:uid="{00000000-0005-0000-0000-0000903B0000}"/>
    <cellStyle name="Total 2 4 2 4 2" xfId="8135" xr:uid="{00000000-0005-0000-0000-0000913B0000}"/>
    <cellStyle name="Total 2 4 2 5" xfId="13292" xr:uid="{00000000-0005-0000-0000-0000923B0000}"/>
    <cellStyle name="Total 2 4 3" xfId="3381" xr:uid="{00000000-0005-0000-0000-0000933B0000}"/>
    <cellStyle name="Total 2 4 3 2" xfId="4409" xr:uid="{00000000-0005-0000-0000-0000943B0000}"/>
    <cellStyle name="Total 2 4 3 2 2" xfId="6796" xr:uid="{00000000-0005-0000-0000-0000953B0000}"/>
    <cellStyle name="Total 2 4 3 2 2 2" xfId="14525" xr:uid="{00000000-0005-0000-0000-0000963B0000}"/>
    <cellStyle name="Total 2 4 3 2 3" xfId="9793" xr:uid="{00000000-0005-0000-0000-0000973B0000}"/>
    <cellStyle name="Total 2 4 3 3" xfId="3987" xr:uid="{00000000-0005-0000-0000-0000983B0000}"/>
    <cellStyle name="Total 2 4 3 3 2" xfId="8911" xr:uid="{00000000-0005-0000-0000-0000993B0000}"/>
    <cellStyle name="Total 2 4 3 4" xfId="7082" xr:uid="{00000000-0005-0000-0000-00009A3B0000}"/>
    <cellStyle name="Total 2 4 4" xfId="2491" xr:uid="{00000000-0005-0000-0000-00009B3B0000}"/>
    <cellStyle name="Total 2 4 4 2" xfId="5651" xr:uid="{00000000-0005-0000-0000-00009C3B0000}"/>
    <cellStyle name="Total 2 4 4 2 2" xfId="7301" xr:uid="{00000000-0005-0000-0000-00009D3B0000}"/>
    <cellStyle name="Total 2 4 4 3" xfId="7307" xr:uid="{00000000-0005-0000-0000-00009E3B0000}"/>
    <cellStyle name="Total 2 4 5" xfId="3655" xr:uid="{00000000-0005-0000-0000-00009F3B0000}"/>
    <cellStyle name="Total 2 4 5 2" xfId="6313" xr:uid="{00000000-0005-0000-0000-0000A03B0000}"/>
    <cellStyle name="Total 2 4 5 2 2" xfId="14082" xr:uid="{00000000-0005-0000-0000-0000A13B0000}"/>
    <cellStyle name="Total 2 4 5 3" xfId="8707" xr:uid="{00000000-0005-0000-0000-0000A23B0000}"/>
    <cellStyle name="Total 2 4 6" xfId="4417" xr:uid="{00000000-0005-0000-0000-0000A33B0000}"/>
    <cellStyle name="Total 2 4 6 2" xfId="9192" xr:uid="{00000000-0005-0000-0000-0000A43B0000}"/>
    <cellStyle name="Total 2 4 7" xfId="10462" xr:uid="{00000000-0005-0000-0000-0000A53B0000}"/>
    <cellStyle name="Total 2 5" xfId="1297" xr:uid="{00000000-0005-0000-0000-0000A63B0000}"/>
    <cellStyle name="Total 2 5 2" xfId="2588" xr:uid="{00000000-0005-0000-0000-0000A73B0000}"/>
    <cellStyle name="Total 2 5 2 2" xfId="5731" xr:uid="{00000000-0005-0000-0000-0000A83B0000}"/>
    <cellStyle name="Total 2 5 2 2 2" xfId="13594" xr:uid="{00000000-0005-0000-0000-0000A93B0000}"/>
    <cellStyle name="Total 2 5 2 3" xfId="10258" xr:uid="{00000000-0005-0000-0000-0000AA3B0000}"/>
    <cellStyle name="Total 2 5 3" xfId="3734" xr:uid="{00000000-0005-0000-0000-0000AB3B0000}"/>
    <cellStyle name="Total 2 5 3 2" xfId="6351" xr:uid="{00000000-0005-0000-0000-0000AC3B0000}"/>
    <cellStyle name="Total 2 5 3 2 2" xfId="14119" xr:uid="{00000000-0005-0000-0000-0000AD3B0000}"/>
    <cellStyle name="Total 2 5 3 3" xfId="7854" xr:uid="{00000000-0005-0000-0000-0000AE3B0000}"/>
    <cellStyle name="Total 2 5 4" xfId="4110" xr:uid="{00000000-0005-0000-0000-0000AF3B0000}"/>
    <cellStyle name="Total 2 5 4 2" xfId="9877" xr:uid="{00000000-0005-0000-0000-0000B03B0000}"/>
    <cellStyle name="Total 2 5 5" xfId="7131" xr:uid="{00000000-0005-0000-0000-0000B13B0000}"/>
    <cellStyle name="Total 2 6" xfId="3246" xr:uid="{00000000-0005-0000-0000-0000B23B0000}"/>
    <cellStyle name="Total 2 6 2" xfId="4283" xr:uid="{00000000-0005-0000-0000-0000B33B0000}"/>
    <cellStyle name="Total 2 6 2 2" xfId="6688" xr:uid="{00000000-0005-0000-0000-0000B43B0000}"/>
    <cellStyle name="Total 2 6 2 2 2" xfId="14434" xr:uid="{00000000-0005-0000-0000-0000B53B0000}"/>
    <cellStyle name="Total 2 6 2 3" xfId="12708" xr:uid="{00000000-0005-0000-0000-0000B63B0000}"/>
    <cellStyle name="Total 2 6 3" xfId="4104" xr:uid="{00000000-0005-0000-0000-0000B73B0000}"/>
    <cellStyle name="Total 2 6 3 2" xfId="7370" xr:uid="{00000000-0005-0000-0000-0000B83B0000}"/>
    <cellStyle name="Total 2 6 4" xfId="7582" xr:uid="{00000000-0005-0000-0000-0000B93B0000}"/>
    <cellStyle name="Total 2 7" xfId="2130" xr:uid="{00000000-0005-0000-0000-0000BA3B0000}"/>
    <cellStyle name="Total 2 7 2" xfId="5426" xr:uid="{00000000-0005-0000-0000-0000BB3B0000}"/>
    <cellStyle name="Total 2 7 2 2" xfId="9885" xr:uid="{00000000-0005-0000-0000-0000BC3B0000}"/>
    <cellStyle name="Total 2 7 3" xfId="13266" xr:uid="{00000000-0005-0000-0000-0000BD3B0000}"/>
    <cellStyle name="Total 2 8" xfId="2160" xr:uid="{00000000-0005-0000-0000-0000BE3B0000}"/>
    <cellStyle name="Total 2 8 2" xfId="5438" xr:uid="{00000000-0005-0000-0000-0000BF3B0000}"/>
    <cellStyle name="Total 2 8 2 2" xfId="10313" xr:uid="{00000000-0005-0000-0000-0000C03B0000}"/>
    <cellStyle name="Total 2 8 3" xfId="9670" xr:uid="{00000000-0005-0000-0000-0000C13B0000}"/>
    <cellStyle name="Total 2 9" xfId="3554" xr:uid="{00000000-0005-0000-0000-0000C23B0000}"/>
    <cellStyle name="Total 2 9 2" xfId="13172" xr:uid="{00000000-0005-0000-0000-0000C33B0000}"/>
    <cellStyle name="Total 3" xfId="1090" xr:uid="{00000000-0005-0000-0000-0000C43B0000}"/>
    <cellStyle name="Total 4" xfId="1091" xr:uid="{00000000-0005-0000-0000-0000C53B0000}"/>
    <cellStyle name="Total 5" xfId="1092" xr:uid="{00000000-0005-0000-0000-0000C63B0000}"/>
    <cellStyle name="Total 6" xfId="1093" xr:uid="{00000000-0005-0000-0000-0000C73B0000}"/>
    <cellStyle name="Total 7" xfId="1094" xr:uid="{00000000-0005-0000-0000-0000C83B0000}"/>
    <cellStyle name="Total 8" xfId="1095" xr:uid="{00000000-0005-0000-0000-0000C93B0000}"/>
    <cellStyle name="Total 9" xfId="1096" xr:uid="{00000000-0005-0000-0000-0000CA3B0000}"/>
    <cellStyle name="Total Label" xfId="1097" xr:uid="{00000000-0005-0000-0000-0000CB3B0000}"/>
    <cellStyle name="Total Label 10" xfId="1098" xr:uid="{00000000-0005-0000-0000-0000CC3B0000}"/>
    <cellStyle name="Total Label 11" xfId="1099" xr:uid="{00000000-0005-0000-0000-0000CD3B0000}"/>
    <cellStyle name="Total Label 12" xfId="1100" xr:uid="{00000000-0005-0000-0000-0000CE3B0000}"/>
    <cellStyle name="Total Label 13" xfId="1101" xr:uid="{00000000-0005-0000-0000-0000CF3B0000}"/>
    <cellStyle name="Total Label 14" xfId="1102" xr:uid="{00000000-0005-0000-0000-0000D03B0000}"/>
    <cellStyle name="Total Label 15" xfId="1103" xr:uid="{00000000-0005-0000-0000-0000D13B0000}"/>
    <cellStyle name="Total Label 16" xfId="1104" xr:uid="{00000000-0005-0000-0000-0000D23B0000}"/>
    <cellStyle name="Total Label 2" xfId="1105" xr:uid="{00000000-0005-0000-0000-0000D33B0000}"/>
    <cellStyle name="Total Label 3" xfId="1106" xr:uid="{00000000-0005-0000-0000-0000D43B0000}"/>
    <cellStyle name="Total Label 4" xfId="1107" xr:uid="{00000000-0005-0000-0000-0000D53B0000}"/>
    <cellStyle name="Total Label 5" xfId="1108" xr:uid="{00000000-0005-0000-0000-0000D63B0000}"/>
    <cellStyle name="Total Label 6" xfId="1109" xr:uid="{00000000-0005-0000-0000-0000D73B0000}"/>
    <cellStyle name="Total Label 7" xfId="1110" xr:uid="{00000000-0005-0000-0000-0000D83B0000}"/>
    <cellStyle name="Total Label 8" xfId="1111" xr:uid="{00000000-0005-0000-0000-0000D93B0000}"/>
    <cellStyle name="Total Label 9" xfId="1112" xr:uid="{00000000-0005-0000-0000-0000DA3B0000}"/>
    <cellStyle name="Total1" xfId="606" xr:uid="{00000000-0005-0000-0000-0000DB3B0000}"/>
    <cellStyle name="Total2" xfId="607" xr:uid="{00000000-0005-0000-0000-0000DC3B0000}"/>
    <cellStyle name="Total3" xfId="608" xr:uid="{00000000-0005-0000-0000-0000DD3B0000}"/>
    <cellStyle name="Total4" xfId="609" xr:uid="{00000000-0005-0000-0000-0000DE3B0000}"/>
    <cellStyle name="Total5" xfId="610" xr:uid="{00000000-0005-0000-0000-0000DF3B0000}"/>
    <cellStyle name="Total6" xfId="611" xr:uid="{00000000-0005-0000-0000-0000E03B0000}"/>
    <cellStyle name="Total7" xfId="612" xr:uid="{00000000-0005-0000-0000-0000E13B0000}"/>
    <cellStyle name="Total8" xfId="613" xr:uid="{00000000-0005-0000-0000-0000E23B0000}"/>
    <cellStyle name="Total9" xfId="614" xr:uid="{00000000-0005-0000-0000-0000E33B0000}"/>
    <cellStyle name="TotShade" xfId="615" xr:uid="{00000000-0005-0000-0000-0000E43B0000}"/>
    <cellStyle name="Underscore" xfId="616" xr:uid="{00000000-0005-0000-0000-0000E53B0000}"/>
    <cellStyle name="Underscore 2" xfId="1199" xr:uid="{00000000-0005-0000-0000-0000E63B0000}"/>
    <cellStyle name="Underscore 2 2" xfId="1601" xr:uid="{00000000-0005-0000-0000-0000E73B0000}"/>
    <cellStyle name="Underscore 2 2 2" xfId="3513" xr:uid="{00000000-0005-0000-0000-0000E83B0000}"/>
    <cellStyle name="Underscore 2 2 2 2" xfId="4530" xr:uid="{00000000-0005-0000-0000-0000E93B0000}"/>
    <cellStyle name="Underscore 2 2 2 2 2" xfId="6844" xr:uid="{00000000-0005-0000-0000-0000EA3B0000}"/>
    <cellStyle name="Underscore 2 2 2 2 2 2" xfId="12415" xr:uid="{00000000-0005-0000-0000-0000EB3B0000}"/>
    <cellStyle name="Underscore 2 2 2 2 3" xfId="10508" xr:uid="{00000000-0005-0000-0000-0000EC3B0000}"/>
    <cellStyle name="Underscore 2 2 2 3" xfId="9724" xr:uid="{00000000-0005-0000-0000-0000ED3B0000}"/>
    <cellStyle name="Underscore 2 2 3" xfId="3991" xr:uid="{00000000-0005-0000-0000-0000EE3B0000}"/>
    <cellStyle name="Underscore 2 2 3 2" xfId="6485" xr:uid="{00000000-0005-0000-0000-0000EF3B0000}"/>
    <cellStyle name="Underscore 2 2 3 2 2" xfId="12124" xr:uid="{00000000-0005-0000-0000-0000F03B0000}"/>
    <cellStyle name="Underscore 2 2 3 3" xfId="10093" xr:uid="{00000000-0005-0000-0000-0000F13B0000}"/>
    <cellStyle name="Underscore 2 2 4" xfId="8238" xr:uid="{00000000-0005-0000-0000-0000F23B0000}"/>
    <cellStyle name="Underscore 2 3" xfId="3382" xr:uid="{00000000-0005-0000-0000-0000F33B0000}"/>
    <cellStyle name="Underscore 2 3 2" xfId="4410" xr:uid="{00000000-0005-0000-0000-0000F43B0000}"/>
    <cellStyle name="Underscore 2 3 2 2" xfId="6797" xr:uid="{00000000-0005-0000-0000-0000F53B0000}"/>
    <cellStyle name="Underscore 2 3 2 2 2" xfId="12374" xr:uid="{00000000-0005-0000-0000-0000F63B0000}"/>
    <cellStyle name="Underscore 2 3 2 3" xfId="10419" xr:uid="{00000000-0005-0000-0000-0000F73B0000}"/>
    <cellStyle name="Underscore 2 3 3" xfId="9621" xr:uid="{00000000-0005-0000-0000-0000F83B0000}"/>
    <cellStyle name="Underscore 2 4" xfId="7904" xr:uid="{00000000-0005-0000-0000-0000F93B0000}"/>
    <cellStyle name="Underscore 3" xfId="3247" xr:uid="{00000000-0005-0000-0000-0000FA3B0000}"/>
    <cellStyle name="Underscore 3 2" xfId="4284" xr:uid="{00000000-0005-0000-0000-0000FB3B0000}"/>
    <cellStyle name="Underscore 3 2 2" xfId="6689" xr:uid="{00000000-0005-0000-0000-0000FC3B0000}"/>
    <cellStyle name="Underscore 3 2 2 2" xfId="12288" xr:uid="{00000000-0005-0000-0000-0000FD3B0000}"/>
    <cellStyle name="Underscore 3 2 3" xfId="10314" xr:uid="{00000000-0005-0000-0000-0000FE3B0000}"/>
    <cellStyle name="Underscore 3 3" xfId="9515" xr:uid="{00000000-0005-0000-0000-0000FF3B0000}"/>
    <cellStyle name="Underscore 4" xfId="7466" xr:uid="{00000000-0005-0000-0000-0000003C0000}"/>
    <cellStyle name="Unprot" xfId="617" xr:uid="{00000000-0005-0000-0000-0000013C0000}"/>
    <cellStyle name="Unprot$" xfId="618" xr:uid="{00000000-0005-0000-0000-0000023C0000}"/>
    <cellStyle name="Unprotect" xfId="619" xr:uid="{00000000-0005-0000-0000-0000033C0000}"/>
    <cellStyle name="Währung [0]_Compiling Utility Macros" xfId="15590" xr:uid="{00000000-0005-0000-0000-0000043C0000}"/>
    <cellStyle name="Währung_Compiling Utility Macros" xfId="15591" xr:uid="{00000000-0005-0000-0000-0000053C0000}"/>
    <cellStyle name="Warning Text 2" xfId="620" xr:uid="{00000000-0005-0000-0000-0000063C0000}"/>
    <cellStyle name="WorksheetTitleStyle" xfId="651" xr:uid="{00000000-0005-0000-0000-0000073C0000}"/>
    <cellStyle name="Year" xfId="621" xr:uid="{00000000-0005-0000-0000-0000083C0000}"/>
    <cellStyle name="Year Hold" xfId="622" xr:uid="{00000000-0005-0000-0000-0000093C0000}"/>
    <cellStyle name="Year Hold 2" xfId="1272" xr:uid="{00000000-0005-0000-0000-00000A3C0000}"/>
    <cellStyle name="Year Hold 2 2" xfId="2564" xr:uid="{00000000-0005-0000-0000-00000B3C0000}"/>
    <cellStyle name="Year Hold 2 2 2" xfId="5707" xr:uid="{00000000-0005-0000-0000-00000C3C0000}"/>
    <cellStyle name="Year Hold 2 2 2 2" xfId="12609" xr:uid="{00000000-0005-0000-0000-00000D3C0000}"/>
    <cellStyle name="Year Hold 2 3" xfId="3714" xr:uid="{00000000-0005-0000-0000-00000E3C0000}"/>
    <cellStyle name="Year Hold 2 3 2" xfId="6345" xr:uid="{00000000-0005-0000-0000-00000F3C0000}"/>
    <cellStyle name="Year Hold 2 3 2 2" xfId="13093" xr:uid="{00000000-0005-0000-0000-0000103C0000}"/>
    <cellStyle name="Year Hold 2 3 3" xfId="11924" xr:uid="{00000000-0005-0000-0000-0000113C0000}"/>
    <cellStyle name="Year Hold 2 4" xfId="4974" xr:uid="{00000000-0005-0000-0000-0000123C0000}"/>
    <cellStyle name="Year Hold 3" xfId="1304" xr:uid="{00000000-0005-0000-0000-0000133C0000}"/>
    <cellStyle name="Year Hold 3 2" xfId="2595" xr:uid="{00000000-0005-0000-0000-0000143C0000}"/>
    <cellStyle name="Year Hold 3 2 2" xfId="5738" xr:uid="{00000000-0005-0000-0000-0000153C0000}"/>
    <cellStyle name="Year Hold 3 2 2 2" xfId="12631" xr:uid="{00000000-0005-0000-0000-0000163C0000}"/>
    <cellStyle name="Year Hold 3 3" xfId="3741" xr:uid="{00000000-0005-0000-0000-0000173C0000}"/>
    <cellStyle name="Year Hold 3 3 2" xfId="6358" xr:uid="{00000000-0005-0000-0000-0000183C0000}"/>
    <cellStyle name="Year Hold 3 3 2 2" xfId="13101" xr:uid="{00000000-0005-0000-0000-0000193C0000}"/>
    <cellStyle name="Year Hold 3 3 3" xfId="9933" xr:uid="{00000000-0005-0000-0000-00001A3C0000}"/>
    <cellStyle name="Year Hold 3 4" xfId="4985" xr:uid="{00000000-0005-0000-0000-00001B3C0000}"/>
    <cellStyle name="Year Hold 4" xfId="1576" xr:uid="{00000000-0005-0000-0000-00001C3C0000}"/>
    <cellStyle name="Year Hold 4 2" xfId="2859" xr:uid="{00000000-0005-0000-0000-00001D3C0000}"/>
    <cellStyle name="Year Hold 4 2 2" xfId="5990" xr:uid="{00000000-0005-0000-0000-00001E3C0000}"/>
    <cellStyle name="Year Hold 4 2 2 2" xfId="12837" xr:uid="{00000000-0005-0000-0000-00001F3C0000}"/>
    <cellStyle name="Year Hold 4 3" xfId="3973" xr:uid="{00000000-0005-0000-0000-0000203C0000}"/>
    <cellStyle name="Year Hold 4 3 2" xfId="6479" xr:uid="{00000000-0005-0000-0000-0000213C0000}"/>
    <cellStyle name="Year Hold 4 3 2 2" xfId="13176" xr:uid="{00000000-0005-0000-0000-0000223C0000}"/>
    <cellStyle name="Year Hold 4 3 3" xfId="7755" xr:uid="{00000000-0005-0000-0000-0000233C0000}"/>
    <cellStyle name="Year Hold 4 4" xfId="5069" xr:uid="{00000000-0005-0000-0000-0000243C0000}"/>
    <cellStyle name="Year Hold 5" xfId="1684" xr:uid="{00000000-0005-0000-0000-0000253C0000}"/>
    <cellStyle name="Year Hold 5 2" xfId="2965" xr:uid="{00000000-0005-0000-0000-0000263C0000}"/>
    <cellStyle name="Year Hold 5 2 2" xfId="6071" xr:uid="{00000000-0005-0000-0000-0000273C0000}"/>
    <cellStyle name="Year Hold 5 2 2 2" xfId="12888" xr:uid="{00000000-0005-0000-0000-0000283C0000}"/>
    <cellStyle name="Year Hold 5 3" xfId="4057" xr:uid="{00000000-0005-0000-0000-0000293C0000}"/>
    <cellStyle name="Year Hold 5 3 2" xfId="6526" xr:uid="{00000000-0005-0000-0000-00002A3C0000}"/>
    <cellStyle name="Year Hold 5 3 2 2" xfId="13196" xr:uid="{00000000-0005-0000-0000-00002B3C0000}"/>
    <cellStyle name="Year Hold 5 3 3" xfId="7159" xr:uid="{00000000-0005-0000-0000-00002C3C0000}"/>
    <cellStyle name="Year Hold 6" xfId="2138" xr:uid="{00000000-0005-0000-0000-00002D3C0000}"/>
    <cellStyle name="Year Hold 6 2" xfId="5429" xr:uid="{00000000-0005-0000-0000-00002E3C0000}"/>
    <cellStyle name="Year Hold 6 2 2" xfId="9021" xr:uid="{00000000-0005-0000-0000-00002F3C0000}"/>
    <cellStyle name="Year Hold 7" xfId="2238" xr:uid="{00000000-0005-0000-0000-0000303C0000}"/>
    <cellStyle name="Year Hold 7 2" xfId="5452" xr:uid="{00000000-0005-0000-0000-0000313C0000}"/>
    <cellStyle name="Year Hold 7 2 2" xfId="11408" xr:uid="{00000000-0005-0000-0000-0000323C0000}"/>
    <cellStyle name="Year Hold 7 3" xfId="7295" xr:uid="{00000000-0005-0000-0000-0000333C0000}"/>
    <cellStyle name="Year Hold 8" xfId="1825" xr:uid="{00000000-0005-0000-0000-0000343C0000}"/>
    <cellStyle name="Year Hold 8 2" xfId="7363" xr:uid="{00000000-0005-0000-0000-0000353C0000}"/>
    <cellStyle name="Year#" xfId="623" xr:uid="{00000000-0005-0000-0000-0000363C0000}"/>
    <cellStyle name="Year# 2" xfId="2139" xr:uid="{00000000-0005-0000-0000-0000373C0000}"/>
    <cellStyle name="Year_370+Lexington+-+Assumptions+&amp;+CF" xfId="624" xr:uid="{00000000-0005-0000-0000-0000383C0000}"/>
    <cellStyle name="Years" xfId="625" xr:uid="{00000000-0005-0000-0000-0000393C0000}"/>
    <cellStyle name="Years 10" xfId="1310" xr:uid="{00000000-0005-0000-0000-00003A3C0000}"/>
    <cellStyle name="Years 10 2" xfId="2601" xr:uid="{00000000-0005-0000-0000-00003B3C0000}"/>
    <cellStyle name="Years 10 2 2" xfId="5744" xr:uid="{00000000-0005-0000-0000-00003C3C0000}"/>
    <cellStyle name="Years 10 2 2 2" xfId="13604" xr:uid="{00000000-0005-0000-0000-00003D3C0000}"/>
    <cellStyle name="Years 10 3" xfId="2052" xr:uid="{00000000-0005-0000-0000-00003E3C0000}"/>
    <cellStyle name="Years 10 3 2" xfId="5360" xr:uid="{00000000-0005-0000-0000-00003F3C0000}"/>
    <cellStyle name="Years 10 3 2 2" xfId="11241" xr:uid="{00000000-0005-0000-0000-0000403C0000}"/>
    <cellStyle name="Years 10 3 2 3" xfId="7044" xr:uid="{00000000-0005-0000-0000-0000413C0000}"/>
    <cellStyle name="Years 10 3 2 4" xfId="7452" xr:uid="{00000000-0005-0000-0000-0000423C0000}"/>
    <cellStyle name="Years 10 3 2 5" xfId="15261" xr:uid="{00000000-0005-0000-0000-0000433C0000}"/>
    <cellStyle name="Years 10 3 3" xfId="8621" xr:uid="{00000000-0005-0000-0000-0000443C0000}"/>
    <cellStyle name="Years 10 3 4" xfId="13272" xr:uid="{00000000-0005-0000-0000-0000453C0000}"/>
    <cellStyle name="Years 10 3 5" xfId="13677" xr:uid="{00000000-0005-0000-0000-0000463C0000}"/>
    <cellStyle name="Years 10 4" xfId="4989" xr:uid="{00000000-0005-0000-0000-0000473C0000}"/>
    <cellStyle name="Years 10 4 2" xfId="10900" xr:uid="{00000000-0005-0000-0000-0000483C0000}"/>
    <cellStyle name="Years 10 4 3" xfId="9323" xr:uid="{00000000-0005-0000-0000-0000493C0000}"/>
    <cellStyle name="Years 10 4 4" xfId="12838" xr:uid="{00000000-0005-0000-0000-00004A3C0000}"/>
    <cellStyle name="Years 10 4 5" xfId="15015" xr:uid="{00000000-0005-0000-0000-00004B3C0000}"/>
    <cellStyle name="Years 10 5" xfId="7997" xr:uid="{00000000-0005-0000-0000-00004C3C0000}"/>
    <cellStyle name="Years 10 6" xfId="10469" xr:uid="{00000000-0005-0000-0000-00004D3C0000}"/>
    <cellStyle name="Years 10 7" xfId="9101" xr:uid="{00000000-0005-0000-0000-00004E3C0000}"/>
    <cellStyle name="Years 11" xfId="2140" xr:uid="{00000000-0005-0000-0000-00004F3C0000}"/>
    <cellStyle name="Years 11 2" xfId="5430" xr:uid="{00000000-0005-0000-0000-0000503C0000}"/>
    <cellStyle name="Years 11 2 2" xfId="8893" xr:uid="{00000000-0005-0000-0000-0000513C0000}"/>
    <cellStyle name="Years 12" xfId="3555" xr:uid="{00000000-0005-0000-0000-0000523C0000}"/>
    <cellStyle name="Years 12 2" xfId="6240" xr:uid="{00000000-0005-0000-0000-0000533C0000}"/>
    <cellStyle name="Years 12 2 2" xfId="11918" xr:uid="{00000000-0005-0000-0000-0000543C0000}"/>
    <cellStyle name="Years 12 2 3" xfId="13031" xr:uid="{00000000-0005-0000-0000-0000553C0000}"/>
    <cellStyle name="Years 12 2 4" xfId="14009" xr:uid="{00000000-0005-0000-0000-0000563C0000}"/>
    <cellStyle name="Years 12 2 5" xfId="15297" xr:uid="{00000000-0005-0000-0000-0000573C0000}"/>
    <cellStyle name="Years 12 3" xfId="9751" xr:uid="{00000000-0005-0000-0000-0000583C0000}"/>
    <cellStyle name="Years 12 4" xfId="7766" xr:uid="{00000000-0005-0000-0000-0000593C0000}"/>
    <cellStyle name="Years 12 5" xfId="14729" xr:uid="{00000000-0005-0000-0000-00005A3C0000}"/>
    <cellStyle name="Years 2" xfId="1200" xr:uid="{00000000-0005-0000-0000-00005B3C0000}"/>
    <cellStyle name="Years 2 2" xfId="3383" xr:uid="{00000000-0005-0000-0000-00005C3C0000}"/>
    <cellStyle name="Years 2 2 2" xfId="11232" xr:uid="{00000000-0005-0000-0000-00005D3C0000}"/>
    <cellStyle name="Years 2 3" xfId="2493" xr:uid="{00000000-0005-0000-0000-00005E3C0000}"/>
    <cellStyle name="Years 2 3 2" xfId="9448" xr:uid="{00000000-0005-0000-0000-00005F3C0000}"/>
    <cellStyle name="Years 2 4" xfId="7682" xr:uid="{00000000-0005-0000-0000-0000603C0000}"/>
    <cellStyle name="Years 3" xfId="1421" xr:uid="{00000000-0005-0000-0000-0000613C0000}"/>
    <cellStyle name="Years 3 2" xfId="3451" xr:uid="{00000000-0005-0000-0000-0000623C0000}"/>
    <cellStyle name="Years 3 2 2" xfId="4472" xr:uid="{00000000-0005-0000-0000-0000633C0000}"/>
    <cellStyle name="Years 3 2 2 2" xfId="6824" xr:uid="{00000000-0005-0000-0000-0000643C0000}"/>
    <cellStyle name="Years 3 2 2 2 2" xfId="14552" xr:uid="{00000000-0005-0000-0000-0000653C0000}"/>
    <cellStyle name="Years 3 2 3" xfId="4054" xr:uid="{00000000-0005-0000-0000-0000663C0000}"/>
    <cellStyle name="Years 3 2 3 2" xfId="6525" xr:uid="{00000000-0005-0000-0000-0000673C0000}"/>
    <cellStyle name="Years 3 2 3 2 2" xfId="12159" xr:uid="{00000000-0005-0000-0000-0000683C0000}"/>
    <cellStyle name="Years 3 2 3 2 3" xfId="13195" xr:uid="{00000000-0005-0000-0000-0000693C0000}"/>
    <cellStyle name="Years 3 2 3 2 4" xfId="14274" xr:uid="{00000000-0005-0000-0000-00006A3C0000}"/>
    <cellStyle name="Years 3 2 3 2 5" xfId="15348" xr:uid="{00000000-0005-0000-0000-00006B3C0000}"/>
    <cellStyle name="Years 3 2 3 3" xfId="10144" xr:uid="{00000000-0005-0000-0000-00006C3C0000}"/>
    <cellStyle name="Years 3 2 3 4" xfId="8915" xr:uid="{00000000-0005-0000-0000-00006D3C0000}"/>
    <cellStyle name="Years 3 2 3 5" xfId="14780" xr:uid="{00000000-0005-0000-0000-00006E3C0000}"/>
    <cellStyle name="Years 3 2 4" xfId="6239" xr:uid="{00000000-0005-0000-0000-00006F3C0000}"/>
    <cellStyle name="Years 3 2 4 2" xfId="14008" xr:uid="{00000000-0005-0000-0000-0000703C0000}"/>
    <cellStyle name="Years 3 3" xfId="2712" xr:uid="{00000000-0005-0000-0000-0000713C0000}"/>
    <cellStyle name="Years 3 3 2" xfId="5853" xr:uid="{00000000-0005-0000-0000-0000723C0000}"/>
    <cellStyle name="Years 3 3 2 2" xfId="13687" xr:uid="{00000000-0005-0000-0000-0000733C0000}"/>
    <cellStyle name="Years 3 4" xfId="2335" xr:uid="{00000000-0005-0000-0000-0000743C0000}"/>
    <cellStyle name="Years 3 4 2" xfId="5512" xr:uid="{00000000-0005-0000-0000-0000753C0000}"/>
    <cellStyle name="Years 3 4 2 2" xfId="11366" xr:uid="{00000000-0005-0000-0000-0000763C0000}"/>
    <cellStyle name="Years 3 4 2 3" xfId="9403" xr:uid="{00000000-0005-0000-0000-0000773C0000}"/>
    <cellStyle name="Years 3 4 2 4" xfId="10444" xr:uid="{00000000-0005-0000-0000-0000783C0000}"/>
    <cellStyle name="Years 3 4 2 5" xfId="15284" xr:uid="{00000000-0005-0000-0000-0000793C0000}"/>
    <cellStyle name="Years 3 4 3" xfId="8842" xr:uid="{00000000-0005-0000-0000-00007A3C0000}"/>
    <cellStyle name="Years 3 4 4" xfId="9776" xr:uid="{00000000-0005-0000-0000-00007B3C0000}"/>
    <cellStyle name="Years 3 4 5" xfId="14716" xr:uid="{00000000-0005-0000-0000-00007C3C0000}"/>
    <cellStyle name="Years 3 5" xfId="5020" xr:uid="{00000000-0005-0000-0000-00007D3C0000}"/>
    <cellStyle name="Years 3 5 2" xfId="10931" xr:uid="{00000000-0005-0000-0000-00007E3C0000}"/>
    <cellStyle name="Years 3 5 3" xfId="9689" xr:uid="{00000000-0005-0000-0000-00007F3C0000}"/>
    <cellStyle name="Years 3 5 4" xfId="9219" xr:uid="{00000000-0005-0000-0000-0000803C0000}"/>
    <cellStyle name="Years 3 5 5" xfId="15046" xr:uid="{00000000-0005-0000-0000-0000813C0000}"/>
    <cellStyle name="Years 3 6" xfId="8086" xr:uid="{00000000-0005-0000-0000-0000823C0000}"/>
    <cellStyle name="Years 3 7" xfId="11705" xr:uid="{00000000-0005-0000-0000-0000833C0000}"/>
    <cellStyle name="Years 3 8" xfId="11734" xr:uid="{00000000-0005-0000-0000-0000843C0000}"/>
    <cellStyle name="Years 3 9" xfId="12939" xr:uid="{00000000-0005-0000-0000-0000853C0000}"/>
    <cellStyle name="Years 4" xfId="1519" xr:uid="{00000000-0005-0000-0000-0000863C0000}"/>
    <cellStyle name="Years 4 2" xfId="2810" xr:uid="{00000000-0005-0000-0000-0000873C0000}"/>
    <cellStyle name="Years 4 2 2" xfId="5941" xr:uid="{00000000-0005-0000-0000-0000883C0000}"/>
    <cellStyle name="Years 4 2 2 2" xfId="13755" xr:uid="{00000000-0005-0000-0000-0000893C0000}"/>
    <cellStyle name="Years 4 3" xfId="4699" xr:uid="{00000000-0005-0000-0000-00008A3C0000}"/>
    <cellStyle name="Years 4 3 2" xfId="6904" xr:uid="{00000000-0005-0000-0000-00008B3C0000}"/>
    <cellStyle name="Years 4 3 2 2" xfId="12475" xr:uid="{00000000-0005-0000-0000-00008C3C0000}"/>
    <cellStyle name="Years 4 3 2 3" xfId="13472" xr:uid="{00000000-0005-0000-0000-00008D3C0000}"/>
    <cellStyle name="Years 4 3 2 4" xfId="14615" xr:uid="{00000000-0005-0000-0000-00008E3C0000}"/>
    <cellStyle name="Years 4 3 2 5" xfId="15433" xr:uid="{00000000-0005-0000-0000-00008F3C0000}"/>
    <cellStyle name="Years 4 3 3" xfId="10643" xr:uid="{00000000-0005-0000-0000-0000903C0000}"/>
    <cellStyle name="Years 4 3 4" xfId="7442" xr:uid="{00000000-0005-0000-0000-0000913C0000}"/>
    <cellStyle name="Years 4 3 5" xfId="14865" xr:uid="{00000000-0005-0000-0000-0000923C0000}"/>
    <cellStyle name="Years 4 4" xfId="5068" xr:uid="{00000000-0005-0000-0000-0000933C0000}"/>
    <cellStyle name="Years 4 4 2" xfId="10979" xr:uid="{00000000-0005-0000-0000-0000943C0000}"/>
    <cellStyle name="Years 4 4 3" xfId="9687" xr:uid="{00000000-0005-0000-0000-0000953C0000}"/>
    <cellStyle name="Years 4 4 4" xfId="10234" xr:uid="{00000000-0005-0000-0000-0000963C0000}"/>
    <cellStyle name="Years 4 4 5" xfId="15094" xr:uid="{00000000-0005-0000-0000-0000973C0000}"/>
    <cellStyle name="Years 4 5" xfId="8171" xr:uid="{00000000-0005-0000-0000-0000983C0000}"/>
    <cellStyle name="Years 4 6" xfId="12364" xr:uid="{00000000-0005-0000-0000-0000993C0000}"/>
    <cellStyle name="Years 5" xfId="1473" xr:uid="{00000000-0005-0000-0000-00009A3C0000}"/>
    <cellStyle name="Years 5 2" xfId="2764" xr:uid="{00000000-0005-0000-0000-00009B3C0000}"/>
    <cellStyle name="Years 5 2 2" xfId="7078" xr:uid="{00000000-0005-0000-0000-00009C3C0000}"/>
    <cellStyle name="Years 6" xfId="1396" xr:uid="{00000000-0005-0000-0000-00009D3C0000}"/>
    <cellStyle name="Years 6 2" xfId="2687" xr:uid="{00000000-0005-0000-0000-00009E3C0000}"/>
    <cellStyle name="Years 6 2 2" xfId="5828" xr:uid="{00000000-0005-0000-0000-00009F3C0000}"/>
    <cellStyle name="Years 6 2 2 2" xfId="13670" xr:uid="{00000000-0005-0000-0000-0000A03C0000}"/>
    <cellStyle name="Years 6 3" xfId="3864" xr:uid="{00000000-0005-0000-0000-0000A13C0000}"/>
    <cellStyle name="Years 6 3 2" xfId="6421" xr:uid="{00000000-0005-0000-0000-0000A23C0000}"/>
    <cellStyle name="Years 6 3 2 2" xfId="12066" xr:uid="{00000000-0005-0000-0000-0000A33C0000}"/>
    <cellStyle name="Years 6 3 2 3" xfId="13148" xr:uid="{00000000-0005-0000-0000-0000A43C0000}"/>
    <cellStyle name="Years 6 3 2 4" xfId="14188" xr:uid="{00000000-0005-0000-0000-0000A53C0000}"/>
    <cellStyle name="Years 6 3 2 5" xfId="15329" xr:uid="{00000000-0005-0000-0000-0000A63C0000}"/>
    <cellStyle name="Years 6 3 3" xfId="9984" xr:uid="{00000000-0005-0000-0000-0000A73C0000}"/>
    <cellStyle name="Years 6 3 4" xfId="10159" xr:uid="{00000000-0005-0000-0000-0000A83C0000}"/>
    <cellStyle name="Years 6 3 5" xfId="14761" xr:uid="{00000000-0005-0000-0000-0000A93C0000}"/>
    <cellStyle name="Years 6 4" xfId="5006" xr:uid="{00000000-0005-0000-0000-0000AA3C0000}"/>
    <cellStyle name="Years 6 4 2" xfId="10917" xr:uid="{00000000-0005-0000-0000-0000AB3C0000}"/>
    <cellStyle name="Years 6 4 3" xfId="11851" xr:uid="{00000000-0005-0000-0000-0000AC3C0000}"/>
    <cellStyle name="Years 6 4 4" xfId="11898" xr:uid="{00000000-0005-0000-0000-0000AD3C0000}"/>
    <cellStyle name="Years 6 4 5" xfId="15032" xr:uid="{00000000-0005-0000-0000-0000AE3C0000}"/>
    <cellStyle name="Years 6 5" xfId="8065" xr:uid="{00000000-0005-0000-0000-0000AF3C0000}"/>
    <cellStyle name="Years 6 6" xfId="13099" xr:uid="{00000000-0005-0000-0000-0000B03C0000}"/>
    <cellStyle name="Years 6 7" xfId="10473" xr:uid="{00000000-0005-0000-0000-0000B13C0000}"/>
    <cellStyle name="Years 7" xfId="1235" xr:uid="{00000000-0005-0000-0000-0000B23C0000}"/>
    <cellStyle name="Years 7 2" xfId="2528" xr:uid="{00000000-0005-0000-0000-0000B33C0000}"/>
    <cellStyle name="Years 7 2 2" xfId="5671" xr:uid="{00000000-0005-0000-0000-0000B43C0000}"/>
    <cellStyle name="Years 7 2 2 2" xfId="8661" xr:uid="{00000000-0005-0000-0000-0000B53C0000}"/>
    <cellStyle name="Years 7 3" xfId="4111" xr:uid="{00000000-0005-0000-0000-0000B63C0000}"/>
    <cellStyle name="Years 7 3 2" xfId="6538" xr:uid="{00000000-0005-0000-0000-0000B73C0000}"/>
    <cellStyle name="Years 7 3 2 2" xfId="12172" xr:uid="{00000000-0005-0000-0000-0000B83C0000}"/>
    <cellStyle name="Years 7 3 2 3" xfId="13208" xr:uid="{00000000-0005-0000-0000-0000B93C0000}"/>
    <cellStyle name="Years 7 3 2 4" xfId="14286" xr:uid="{00000000-0005-0000-0000-0000BA3C0000}"/>
    <cellStyle name="Years 7 3 2 5" xfId="15360" xr:uid="{00000000-0005-0000-0000-0000BB3C0000}"/>
    <cellStyle name="Years 7 3 3" xfId="10189" xr:uid="{00000000-0005-0000-0000-0000BC3C0000}"/>
    <cellStyle name="Years 7 3 4" xfId="11164" xr:uid="{00000000-0005-0000-0000-0000BD3C0000}"/>
    <cellStyle name="Years 7 3 5" xfId="14792" xr:uid="{00000000-0005-0000-0000-0000BE3C0000}"/>
    <cellStyle name="Years 7 4" xfId="4970" xr:uid="{00000000-0005-0000-0000-0000BF3C0000}"/>
    <cellStyle name="Years 7 4 2" xfId="10881" xr:uid="{00000000-0005-0000-0000-0000C03C0000}"/>
    <cellStyle name="Years 7 4 3" xfId="8696" xr:uid="{00000000-0005-0000-0000-0000C13C0000}"/>
    <cellStyle name="Years 7 4 4" xfId="7105" xr:uid="{00000000-0005-0000-0000-0000C23C0000}"/>
    <cellStyle name="Years 7 4 5" xfId="14998" xr:uid="{00000000-0005-0000-0000-0000C33C0000}"/>
    <cellStyle name="Years 7 5" xfId="7936" xr:uid="{00000000-0005-0000-0000-0000C43C0000}"/>
    <cellStyle name="Years 7 6" xfId="8994" xr:uid="{00000000-0005-0000-0000-0000C53C0000}"/>
    <cellStyle name="Years 7 7" xfId="7894" xr:uid="{00000000-0005-0000-0000-0000C63C0000}"/>
    <cellStyle name="Years 8" xfId="1514" xr:uid="{00000000-0005-0000-0000-0000C73C0000}"/>
    <cellStyle name="Years 8 2" xfId="2805" xr:uid="{00000000-0005-0000-0000-0000C83C0000}"/>
    <cellStyle name="Years 8 2 2" xfId="5936" xr:uid="{00000000-0005-0000-0000-0000C93C0000}"/>
    <cellStyle name="Years 8 2 2 2" xfId="13751" xr:uid="{00000000-0005-0000-0000-0000CA3C0000}"/>
    <cellStyle name="Years 8 3" xfId="4782" xr:uid="{00000000-0005-0000-0000-0000CB3C0000}"/>
    <cellStyle name="Years 8 3 2" xfId="6955" xr:uid="{00000000-0005-0000-0000-0000CC3C0000}"/>
    <cellStyle name="Years 8 3 2 2" xfId="12526" xr:uid="{00000000-0005-0000-0000-0000CD3C0000}"/>
    <cellStyle name="Years 8 3 2 3" xfId="13523" xr:uid="{00000000-0005-0000-0000-0000CE3C0000}"/>
    <cellStyle name="Years 8 3 2 4" xfId="14666" xr:uid="{00000000-0005-0000-0000-0000CF3C0000}"/>
    <cellStyle name="Years 8 3 2 5" xfId="15484" xr:uid="{00000000-0005-0000-0000-0000D03C0000}"/>
    <cellStyle name="Years 8 3 3" xfId="10717" xr:uid="{00000000-0005-0000-0000-0000D13C0000}"/>
    <cellStyle name="Years 8 3 4" xfId="8783" xr:uid="{00000000-0005-0000-0000-0000D23C0000}"/>
    <cellStyle name="Years 8 3 5" xfId="14916" xr:uid="{00000000-0005-0000-0000-0000D33C0000}"/>
    <cellStyle name="Years 8 4" xfId="5064" xr:uid="{00000000-0005-0000-0000-0000D43C0000}"/>
    <cellStyle name="Years 8 4 2" xfId="10975" xr:uid="{00000000-0005-0000-0000-0000D53C0000}"/>
    <cellStyle name="Years 8 4 3" xfId="9247" xr:uid="{00000000-0005-0000-0000-0000D63C0000}"/>
    <cellStyle name="Years 8 4 4" xfId="9292" xr:uid="{00000000-0005-0000-0000-0000D73C0000}"/>
    <cellStyle name="Years 8 4 5" xfId="15090" xr:uid="{00000000-0005-0000-0000-0000D83C0000}"/>
    <cellStyle name="Years 8 5" xfId="8166" xr:uid="{00000000-0005-0000-0000-0000D93C0000}"/>
    <cellStyle name="Years 8 6" xfId="11770" xr:uid="{00000000-0005-0000-0000-0000DA3C0000}"/>
    <cellStyle name="Years 8 7" xfId="8699" xr:uid="{00000000-0005-0000-0000-0000DB3C0000}"/>
    <cellStyle name="Years 9" xfId="1309" xr:uid="{00000000-0005-0000-0000-0000DC3C0000}"/>
    <cellStyle name="Years 9 2" xfId="2600" xr:uid="{00000000-0005-0000-0000-0000DD3C0000}"/>
    <cellStyle name="Years 9 2 2" xfId="5743" xr:uid="{00000000-0005-0000-0000-0000DE3C0000}"/>
    <cellStyle name="Years 9 2 2 2" xfId="13603" xr:uid="{00000000-0005-0000-0000-0000DF3C0000}"/>
    <cellStyle name="Years 9 3" xfId="4648" xr:uid="{00000000-0005-0000-0000-0000E03C0000}"/>
    <cellStyle name="Years 9 3 2" xfId="6887" xr:uid="{00000000-0005-0000-0000-0000E13C0000}"/>
    <cellStyle name="Years 9 3 2 2" xfId="12458" xr:uid="{00000000-0005-0000-0000-0000E23C0000}"/>
    <cellStyle name="Years 9 3 2 3" xfId="13455" xr:uid="{00000000-0005-0000-0000-0000E33C0000}"/>
    <cellStyle name="Years 9 3 2 4" xfId="14598" xr:uid="{00000000-0005-0000-0000-0000E43C0000}"/>
    <cellStyle name="Years 9 3 2 5" xfId="15416" xr:uid="{00000000-0005-0000-0000-0000E53C0000}"/>
    <cellStyle name="Years 9 3 3" xfId="10603" xr:uid="{00000000-0005-0000-0000-0000E63C0000}"/>
    <cellStyle name="Years 9 3 4" xfId="7650" xr:uid="{00000000-0005-0000-0000-0000E73C0000}"/>
    <cellStyle name="Years 9 3 5" xfId="14848" xr:uid="{00000000-0005-0000-0000-0000E83C0000}"/>
    <cellStyle name="Years 9 4" xfId="4988" xr:uid="{00000000-0005-0000-0000-0000E93C0000}"/>
    <cellStyle name="Years 9 4 2" xfId="10899" xr:uid="{00000000-0005-0000-0000-0000EA3C0000}"/>
    <cellStyle name="Years 9 4 3" xfId="11810" xr:uid="{00000000-0005-0000-0000-0000EB3C0000}"/>
    <cellStyle name="Years 9 4 4" xfId="11501" xr:uid="{00000000-0005-0000-0000-0000EC3C0000}"/>
    <cellStyle name="Years 9 4 5" xfId="15014" xr:uid="{00000000-0005-0000-0000-0000ED3C0000}"/>
    <cellStyle name="Years 9 5" xfId="7996" xr:uid="{00000000-0005-0000-0000-0000EE3C0000}"/>
    <cellStyle name="Years 9 6" xfId="8006" xr:uid="{00000000-0005-0000-0000-0000EF3C0000}"/>
    <cellStyle name="Years 9 7" xfId="7838" xr:uid="{00000000-0005-0000-0000-0000F03C0000}"/>
    <cellStyle name="ZeroCheck" xfId="626" xr:uid="{00000000-0005-0000-0000-0000F13C0000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  <color rgb="FFFFFF99"/>
      <color rgb="FF0D7512"/>
      <color rgb="FF003366"/>
      <color rgb="FFFFFFCC"/>
      <color rgb="FF3228FC"/>
      <color rgb="FF003399"/>
      <color rgb="FFBECCD4"/>
      <color rgb="FF0033CC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23813</xdr:rowOff>
    </xdr:from>
    <xdr:to>
      <xdr:col>17</xdr:col>
      <xdr:colOff>639090</xdr:colOff>
      <xdr:row>41</xdr:row>
      <xdr:rowOff>184872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B9FBE9-8316-242B-FD75-421F3D91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28813"/>
          <a:ext cx="11723809" cy="5685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Users/Public/Documents/156%20Prince/Matt%20From%20Lenovo%2002-28-08/344%20W%2014th%20Street/Hilliard%20Lyons%20Center/REFinInv/Ex20_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5\DCD%20Securities\R\SHARED\1999\BUDGET\NED\49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1999/SEPTM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5\DCD%20Securities\Users\orirom7\Downloads\mslbfil2\windata\Shared\CCP-%20Real%20Estate\Portfolio%20Companies\Metro%20Storage%20LLC\Wayne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lbfil2\windata\Shared\CCP-%20Real%20Estate\Portfolio%20Companies\Metro%20Storage%20LLC\Wayne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-ny-fp01.stellarmgmt.com\P\Development%20&amp;%20Acquisitions\zzModels\Mandingo%202001\HotComps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gendron\JOBS\NEDevWashington\IHM%20and%20Workbook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counting\Properties\Tivoli%20Towers\Financials\2013\02-2013\02-2013-Tivoli-Workpaper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ktr_jeff2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online.sharepoint.com/Data/Projects/Provman/Templates/MEReportPackage_abbingto_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LPN1\Shared1\CMBSLA\Andy%20LA\Deals\Multifamily\Stone%20Mist\Stone%20Mist%20UWjw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5\DCD%20Securities\BOA\Monthly%20Report\EXPIR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online.sharepoint.com/Data/Projects/Provman/Templates/Master_MFM_Report_Card_Enti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counting\Properties\Independence%20Plaza\Financials\2017%20Financials\10%202017\102017%20IP%20Workpape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mtm1\TM1\TM1\Files\Admin\EVP\Work\EVP\Same%20Stor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TRANSACTIONS/HRC%20Fund%20IV%20LP/Equity/Pinnacle%20Portfolio/1.%20%20Portfolio%20Asset%20Management/13.Update%20Memos%20and%20Models/Portfolio/Pinnacle%20Portfolio%20Model%208%2013%200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ckmadc1\users\EXCEL\derf98\2000\VOC\JUL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Users/mkaplain/Dropbox%20(SM)/Owned%20Deals/233%20Spring/07%20-%202017%20Recap/01%20-%20Model/One%20SoHo%20Square_2017%20Recap%20Model_v35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Users/mkaplain/Dropbox%20(SM)/Owned%20Deals/220%205th%20Avenue/01%20-%20Acquisition/02%20-%20Model/Closing%20Model/220%205th%20Avenue%20Model_Operating%20Model_v0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udget%20-%202004\225%20Budg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Users/Joel/AppData/Local/Microsoft/Windows/INetCache/Content.Outlook/4SR521L5/Bronx%201000%20-%205.25.2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online.sharepoint.com/Users/blamotte.PROVMAN/Documents/2014/Avalon-pensacola/projection/Resi%20-%20Avalon%20-%204-4-14%20-%20bruce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Lend%20Lease%20Portfolio\Sheraton%20JFK%20Airport\hAVE%20projections\Sheraton%20JFK%20Base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fs01\General\Documents%20and%20Settings\pjosephson\My%20Documents\EME\10%20Years\Monterra%2027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tk\new%20deals\greatmall\finalmodel-1-2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omas.Wayda\Downloads\Template_3.7%20Trails%20at%20Lakeside_v10%20(2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atersa.CMNANET\Desktop\Brentwood%20Town%20Center%20KTR%20Revi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-NY-FP01\Users\mlembo\AppData\Local\Microsoft\Windows\Temporary%20Internet%20Files\Content.Outlook\PWGQN42T\$$33011812364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_Acquisitions/_New%20Deals/NYC%20-%20450%20W%2033rd%20St/February%202011/D.%20Model/EXCEL/SHARED/SP/INCOME/ACCOUNTI/INTERES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jescarzega\WINDOWS\TEMP\Norwalk%20Pen%20Gen%203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98-433~1\506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LoanTrackerDocs2420\International%20City%20Portfolio\UW\International%20City%20Complete%20Financial%20Analysis%20(3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Property%20-%20One%20New%20York%20Plaza%20-%20To%20be%20deleted-%20Included%20for%20referen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Documents%20and%20Settings/Eric/Local%20Settings/Temporary%20Internet%20Files/OLK5/NationsFord_Boo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Property%20Testing%20-%20Interi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pleted%20Set-ups\Miscellaneous\Avalon%20Norwalk%20-%2024-26%20Belden%20Avenue,%20Norwalk,%20C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HARED\1999\BUDGET\NED\48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5\DCD%20Securities\R\SHARED\1999\BUDGET\NED\48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Users/Public/Documents/156%20Prince/Matt%20From%20Lenovo%2002-28-08/344%20W%2014th%20Street/Hilliard%20Lyons%20Center/REFinInv/Finance/10th%20edition/Chapters/Chapter%2019%20templates/cm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sewoodrg-my.sharepoint.com/Users/Public/Documents/156%20Prince/Matt%20From%20Lenovo%2002-28-08/344%20W%2014th%20Street/Hilliard%20Lyons%20Center/REFinInv/Finance/10th%20edition/Chapters/Chapter%2019%20templates/IO-P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HARED\1999\BUDGET\NED\49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  <sheetName val="1999 BUDGET"/>
      <sheetName val="OSS Charts"/>
    </sheetNames>
    <sheetDataSet>
      <sheetData sheetId="0">
        <row r="11">
          <cell r="D11">
            <v>0.10256580965724643</v>
          </cell>
        </row>
      </sheetData>
      <sheetData sheetId="1">
        <row r="11">
          <cell r="D11">
            <v>0.10256580965724643</v>
          </cell>
          <cell r="E11">
            <v>3.9374304347826114E-2</v>
          </cell>
        </row>
        <row r="12">
          <cell r="D12">
            <v>9.9699466842594398E-2</v>
          </cell>
          <cell r="E12">
            <v>3.9434344565217411E-2</v>
          </cell>
        </row>
        <row r="13">
          <cell r="D13">
            <v>9.6926697633896594E-2</v>
          </cell>
          <cell r="E13">
            <v>3.9494384782608721E-2</v>
          </cell>
        </row>
        <row r="14">
          <cell r="D14">
            <v>9.4255760498720725E-2</v>
          </cell>
          <cell r="E14">
            <v>3.9554425000000018E-2</v>
          </cell>
        </row>
        <row r="15">
          <cell r="D15">
            <v>9.1695554459503378E-2</v>
          </cell>
          <cell r="E15">
            <v>3.9614465217391329E-2</v>
          </cell>
        </row>
        <row r="16">
          <cell r="D16">
            <v>8.9255608650344487E-2</v>
          </cell>
          <cell r="E16">
            <v>3.9674505434782625E-2</v>
          </cell>
        </row>
        <row r="17">
          <cell r="D17">
            <v>8.6946048161577236E-2</v>
          </cell>
          <cell r="E17">
            <v>3.9734545652173922E-2</v>
          </cell>
        </row>
        <row r="18">
          <cell r="D18">
            <v>8.4777529769104062E-2</v>
          </cell>
          <cell r="E18">
            <v>3.9794585869565233E-2</v>
          </cell>
        </row>
        <row r="19">
          <cell r="D19">
            <v>8.2761141026761451E-2</v>
          </cell>
          <cell r="E19">
            <v>3.9854626086956536E-2</v>
          </cell>
        </row>
        <row r="20">
          <cell r="D20">
            <v>8.0908256821018112E-2</v>
          </cell>
          <cell r="E20">
            <v>3.991466630434784E-2</v>
          </cell>
        </row>
        <row r="21">
          <cell r="D21">
            <v>7.9230349153871005E-2</v>
          </cell>
          <cell r="E21">
            <v>3.9974706521739137E-2</v>
          </cell>
        </row>
        <row r="22">
          <cell r="D22">
            <v>7.7738748894852619E-2</v>
          </cell>
          <cell r="E22">
            <v>4.0034746739130447E-2</v>
          </cell>
        </row>
        <row r="23">
          <cell r="D23">
            <v>7.6444362642995103E-2</v>
          </cell>
          <cell r="E23">
            <v>4.0094786956521744E-2</v>
          </cell>
        </row>
        <row r="24">
          <cell r="D24">
            <v>7.5357353506573591E-2</v>
          </cell>
          <cell r="E24">
            <v>4.0154827173913048E-2</v>
          </cell>
        </row>
        <row r="25">
          <cell r="D25">
            <v>7.4486800995879857E-2</v>
          </cell>
          <cell r="E25">
            <v>4.0214867391304351E-2</v>
          </cell>
        </row>
        <row r="26">
          <cell r="D26">
            <v>7.3840361355759068E-2</v>
          </cell>
          <cell r="E26">
            <v>4.0274907608695655E-2</v>
          </cell>
        </row>
        <row r="27">
          <cell r="D27">
            <v>7.3423954232678723E-2</v>
          </cell>
          <cell r="E27">
            <v>4.0334947826086959E-2</v>
          </cell>
        </row>
        <row r="28">
          <cell r="D28">
            <v>7.3241503211226341E-2</v>
          </cell>
          <cell r="E28">
            <v>4.0394988043478255E-2</v>
          </cell>
        </row>
        <row r="29">
          <cell r="D29">
            <v>7.329475545754835E-2</v>
          </cell>
          <cell r="E29">
            <v>4.0455028260869566E-2</v>
          </cell>
        </row>
        <row r="30">
          <cell r="D30">
            <v>7.358319923724238E-2</v>
          </cell>
          <cell r="E30">
            <v>4.0515068478260863E-2</v>
          </cell>
        </row>
        <row r="31">
          <cell r="D31">
            <v>7.4104088212849348E-2</v>
          </cell>
          <cell r="E31">
            <v>4.0575108695652173E-2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BUDGET"/>
      <sheetName val="1998 REFORECAST"/>
      <sheetName val="VARIANCE ANALYSIS"/>
      <sheetName val="PSF"/>
      <sheetName val="4 YEAR NOI"/>
      <sheetName val="CAPITAL EXPENDITURES"/>
      <sheetName val="CAM DEP'N_AMORTIZATION_2000"/>
      <sheetName val="CAM DEP'N_AMORTIZATION"/>
      <sheetName val="DEFERRED EXPENSES"/>
      <sheetName val="MINIMUM &amp; OVERAGE RENT"/>
      <sheetName val="SPECIALTY LEASING INCOME"/>
      <sheetName val="CAM INCOME"/>
      <sheetName val="REAL ESTATE TAX INCOME"/>
      <sheetName val="UTILITY INCOME"/>
      <sheetName val="INTEREST-OTHER INCOME"/>
      <sheetName val="4001 PAYROLL"/>
      <sheetName val="4002 PAYROLL TAXES"/>
      <sheetName val="4004 BENEFITS"/>
      <sheetName val="4005 REIMBURSEMENTS"/>
      <sheetName val="4008 CLEANING"/>
      <sheetName val="4010 TRAVEL"/>
      <sheetName val="4012 CONTRACTED SERVICES"/>
      <sheetName val="4013 MATERIALS &amp; SUPPLIES"/>
      <sheetName val="4014 REPAIRS &amp; MAINTENANCE"/>
      <sheetName val="4015 EQUIPMENT RENTAL"/>
      <sheetName val="4016 UTILITIES - ELECTRIC"/>
      <sheetName val="4017 UTILITIES - GAS &amp; OIL"/>
      <sheetName val="4018 UTILITIES- WATER &amp; SEWER"/>
      <sheetName val="4019 DUES"/>
      <sheetName val="4020 SUBSCRIPTIONS"/>
      <sheetName val="4021 OFFICE EXPENSES"/>
      <sheetName val="4022 COPIER EXPENSE"/>
      <sheetName val="4023 TELEPHONE"/>
      <sheetName val="4024 GIFT &amp; HOLIDAY"/>
      <sheetName val="4025 PARKING LOT REPAIR"/>
      <sheetName val="4026 ROAD REPAIR"/>
      <sheetName val="4027 ROOF REPAIR"/>
      <sheetName val="4030 SALES PROMOTION"/>
      <sheetName val="4031 SPECIALTY LEASING EXPENSE"/>
      <sheetName val="4034 EDUCATION"/>
      <sheetName val="4040 MANAGEMENT FEE"/>
      <sheetName val="4041 SNOW REMOVAL"/>
      <sheetName val="4042 MANAGEMENT FEE"/>
      <sheetName val="4043 PARKING LOT RENTAL"/>
      <sheetName val="4044 ACCOUNTING AND AUDITING"/>
      <sheetName val="4045 PROF SERVICES - LEGAL"/>
      <sheetName val="4046 PROF SERVICES - OTHER"/>
      <sheetName val="4047 INSURANCE"/>
      <sheetName val="4049 MARKETING CONTRIBUTIONS"/>
      <sheetName val="4050 BAD DEBTS"/>
      <sheetName val="4070 CHARITABLE CONTRIBUTIONS"/>
      <sheetName val="4071 REAL ESTATE TAXES"/>
      <sheetName val="4072 INTEREST EXPENSE"/>
      <sheetName val="4073 DEPRECIATION"/>
      <sheetName val="4074 AMORTIZATION"/>
      <sheetName val="PROMO INTERCOMPANY"/>
      <sheetName val="SQUARE FOOTAGE"/>
      <sheetName val="PAYROLL"/>
      <sheetName val="BENEFITS"/>
      <sheetName val="UTILITIES"/>
      <sheetName val="AP ALLOC"/>
      <sheetName val="PROOF PAGE"/>
      <sheetName val="Interf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 T.B."/>
      <sheetName val="717 L&amp;E"/>
      <sheetName val="717 A"/>
      <sheetName val="717 I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X"/>
      <sheetName val="DevAcq Sum"/>
      <sheetName val="Geo Summ"/>
      <sheetName val="Memo Fin Sum"/>
      <sheetName val="Summary"/>
      <sheetName val="NEWCO.ROLLUP"/>
      <sheetName val="BalanceSheet"/>
      <sheetName val="LeverageAnalysis"/>
      <sheetName val="Sheet1"/>
      <sheetName val="Static Valuation"/>
      <sheetName val="RecourseDebtPOST"/>
      <sheetName val="RecourseDebtPRE"/>
      <sheetName val="JV.WATERFALL"/>
      <sheetName val="MGMTCO"/>
      <sheetName val="OWNED"/>
      <sheetName val="BUYOUT"/>
      <sheetName val="ID.ACQ"/>
      <sheetName val="ID.DEV"/>
      <sheetName val="FUTURE.ACQ"/>
      <sheetName val="FUTURE.DEV"/>
      <sheetName val="ACQ01"/>
      <sheetName val="ACQ02"/>
      <sheetName val="ACQ03"/>
      <sheetName val="ACQ04"/>
      <sheetName val="DEV01"/>
      <sheetName val="DEV02"/>
      <sheetName val="DEV03"/>
      <sheetName val="DEV04"/>
      <sheetName val="DEV05"/>
      <sheetName val="CapX2001"/>
      <sheetName val="CapX-OLD"/>
      <sheetName val="NOTES"/>
      <sheetName val="ListBuilder"/>
      <sheetName val="Data Validation"/>
      <sheetName val="Retail Assumptions"/>
      <sheetName val="DevAcq_Sum"/>
      <sheetName val="Geo_Summ"/>
      <sheetName val="Memo_Fin_Sum"/>
      <sheetName val="NEWCO_ROLLUP"/>
      <sheetName val="Static_Valuation"/>
      <sheetName val="JV_WATERFALL"/>
      <sheetName val="ID_ACQ"/>
      <sheetName val="ID_DEV"/>
      <sheetName val="FUTURE_ACQ"/>
      <sheetName val="FUTURE_DEV"/>
      <sheetName val="ValueList_Helper"/>
      <sheetName val="ValueList_Helper_1"/>
      <sheetName val="ValueList_Helper_2"/>
      <sheetName val="ValueList_Helper_3"/>
      <sheetName val="ValueList_Helper_4"/>
      <sheetName val="ValueList_Helper_5"/>
      <sheetName val="ValueList_Helper_6"/>
      <sheetName val="ValueList_Helper_7"/>
      <sheetName val="ValueList_Helper_8"/>
      <sheetName val="ValueList_Helper_9"/>
      <sheetName val="ValueList_Helper_10"/>
      <sheetName val="ValueList_Helper_11"/>
      <sheetName val="ValueList_Helper_12"/>
      <sheetName val="ValueList_Helper_13"/>
      <sheetName val="ValueList_Helper_14"/>
      <sheetName val="ValueList_Helper_15"/>
      <sheetName val="ValueList_Helper_1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Acq Sum"/>
      <sheetName val="Geo Summ"/>
      <sheetName val="Memo Fin Sum"/>
      <sheetName val="Summary"/>
      <sheetName val="NEWCO.ROLLUP"/>
      <sheetName val="BalanceSheet"/>
      <sheetName val="LeverageAnalysis"/>
      <sheetName val="Sheet1"/>
      <sheetName val="Static Valuation"/>
      <sheetName val="RecourseDebtPOST"/>
      <sheetName val="RecourseDebtPRE"/>
      <sheetName val="JV.WATERFALL"/>
      <sheetName val="MGMTCO"/>
      <sheetName val="OWNED"/>
      <sheetName val="BUYOUT"/>
      <sheetName val="ID.ACQ"/>
      <sheetName val="ID.DEV"/>
      <sheetName val="FUTURE.ACQ"/>
      <sheetName val="FUTURE.DEV"/>
      <sheetName val="ACQ01"/>
      <sheetName val="ACQ02"/>
      <sheetName val="ACQ03"/>
      <sheetName val="ACQ04"/>
      <sheetName val="DEV01"/>
      <sheetName val="DEV02"/>
      <sheetName val="DEV03"/>
      <sheetName val="DEV04"/>
      <sheetName val="DEV05"/>
      <sheetName val="CapX"/>
      <sheetName val="CapX2001"/>
      <sheetName val="CapX-OLD"/>
      <sheetName val="NOTES"/>
      <sheetName val="ListBuilder"/>
      <sheetName val="Data Validation"/>
      <sheetName val="Retail Assumptions"/>
      <sheetName val="DevAcq_Sum"/>
      <sheetName val="Geo_Summ"/>
      <sheetName val="Memo_Fin_Sum"/>
      <sheetName val="NEWCO_ROLLUP"/>
      <sheetName val="Static_Valuation"/>
      <sheetName val="JV_WATERFALL"/>
      <sheetName val="ID_ACQ"/>
      <sheetName val="ID_DEV"/>
      <sheetName val="FUTURE_ACQ"/>
      <sheetName val="FUTURE_DEV"/>
      <sheetName val="ValueList_Helper"/>
      <sheetName val="ValueList_Helper_1"/>
      <sheetName val="ValueList_Helper_2"/>
      <sheetName val="ValueList_Helper_3"/>
      <sheetName val="ValueList_Helper_4"/>
      <sheetName val="ValueList_Helper_5"/>
      <sheetName val="ValueList_Helper_6"/>
      <sheetName val="ValueList_Helper_7"/>
      <sheetName val="ValueList_Helper_8"/>
      <sheetName val="ValueList_Helper_9"/>
      <sheetName val="ValueList_Helper_10"/>
      <sheetName val="ValueList_Helper_11"/>
      <sheetName val="ValueList_Helper_12"/>
      <sheetName val="ValueList_Helper_13"/>
      <sheetName val="ValueList_Helper_14"/>
      <sheetName val="ValueList_Helper_15"/>
      <sheetName val="ValueList_Helper_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"/>
      <sheetName val="Occ Rooms"/>
      <sheetName val="Rooms Rev"/>
      <sheetName val="F&amp;B"/>
      <sheetName val="Mkt SPG"/>
      <sheetName val="TMFIR"/>
      <sheetName val="Owners Expense"/>
      <sheetName val="Miscellaneous"/>
      <sheetName val="HotComps2000"/>
      <sheetName val="Capital Input"/>
      <sheetName val="#REF"/>
      <sheetName val="HOT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Historic Market"/>
      <sheetName val="Market Report"/>
      <sheetName val="PKF Trends Data"/>
      <sheetName val="Financial Spreads"/>
      <sheetName val="Courtyard Sizing Large"/>
      <sheetName val="Courtyard Sizing Small"/>
      <sheetName val="Scenarios"/>
      <sheetName val="S&amp;D Growth Notes"/>
      <sheetName val="Penetration Notes"/>
      <sheetName val="Projected Occupancy"/>
      <sheetName val="Rate Notes"/>
      <sheetName val="Projected Rate"/>
      <sheetName val="Historical Financials"/>
      <sheetName val="Comparable Financials"/>
      <sheetName val="HOST"/>
      <sheetName val="Projected CF"/>
      <sheetName val="Look, Mom, NO HANDS!"/>
      <sheetName val="Testimony"/>
      <sheetName val="ReportTables"/>
      <sheetName val="Valuation"/>
      <sheetName val="System Tools"/>
      <sheetName val="IHMModXLA"/>
      <sheetName val="IHMModMain"/>
      <sheetName val="IHMModSys"/>
      <sheetName val="IHMModPrint"/>
      <sheetName val="DlgIncrement"/>
      <sheetName val="DlgAbout"/>
      <sheetName val="DlgProject"/>
      <sheetName val="Line Item Hide"/>
      <sheetName val="Module1"/>
      <sheetName val="Historic_Market"/>
      <sheetName val="Market_Report"/>
      <sheetName val="PKF_Trends_Data"/>
      <sheetName val="Financial_Spreads"/>
      <sheetName val="Courtyard_Sizing_Large"/>
      <sheetName val="Courtyard_Sizing_Small"/>
      <sheetName val="S&amp;D_Growth_Notes"/>
      <sheetName val="Penetration_Notes"/>
      <sheetName val="Projected_Occupancy"/>
      <sheetName val="Rate_Notes"/>
      <sheetName val="Projected_Rate"/>
      <sheetName val="Historical_Financials"/>
      <sheetName val="Comparable_Financials"/>
      <sheetName val="Projected_CF"/>
      <sheetName val="Look,_Mom,_NO_HANDS!"/>
      <sheetName val="System_Tools"/>
      <sheetName val="Line_Item_Hide"/>
      <sheetName val="COUNTRY"/>
      <sheetName val="FX RATES"/>
      <sheetName val="IHM and Workbook2"/>
      <sheetName val="OfficeStock"/>
      <sheetName val="Unit Data"/>
      <sheetName val="1999 BUDGET"/>
      <sheetName val="L-Rents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A5" t="str">
            <v>Base Year is 1997</v>
          </cell>
          <cell r="B5">
            <v>0</v>
          </cell>
          <cell r="C5">
            <v>0</v>
          </cell>
          <cell r="D5" t="str">
            <v>Roomnights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 t="str">
            <v>Overall</v>
          </cell>
        </row>
        <row r="6">
          <cell r="A6" t="str">
            <v>Property</v>
          </cell>
          <cell r="B6" t="str">
            <v>Rooms</v>
          </cell>
          <cell r="C6" t="str">
            <v>Occupancy</v>
          </cell>
          <cell r="D6" t="str">
            <v>Total</v>
          </cell>
          <cell r="E6" t="str">
            <v>Corp Ind</v>
          </cell>
          <cell r="F6" t="str">
            <v>Corp. Grp</v>
          </cell>
          <cell r="G6" t="str">
            <v>Leisure</v>
          </cell>
          <cell r="H6" t="str">
            <v>Govt</v>
          </cell>
          <cell r="I6" t="str">
            <v>Not Used</v>
          </cell>
          <cell r="J6" t="str">
            <v>Penetration</v>
          </cell>
        </row>
        <row r="7">
          <cell r="A7" t="str">
            <v>Proposed Friendship Heights Hotel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Embassy Suites - Chevy Chase</v>
          </cell>
          <cell r="B8">
            <v>198</v>
          </cell>
          <cell r="C8">
            <v>0.82</v>
          </cell>
          <cell r="D8">
            <v>59261.4</v>
          </cell>
          <cell r="E8">
            <v>32593.77</v>
          </cell>
          <cell r="F8">
            <v>11852.279999999999</v>
          </cell>
          <cell r="G8">
            <v>14222.735999999999</v>
          </cell>
          <cell r="H8">
            <v>592.61399999999992</v>
          </cell>
          <cell r="I8">
            <v>0</v>
          </cell>
          <cell r="J8">
            <v>1.0642285231769391</v>
          </cell>
        </row>
        <row r="9">
          <cell r="A9" t="str">
            <v>Marriott Hotel - Pooks Hill</v>
          </cell>
          <cell r="B9">
            <v>408</v>
          </cell>
          <cell r="C9">
            <v>0.76600000000000001</v>
          </cell>
          <cell r="D9">
            <v>114072.72</v>
          </cell>
          <cell r="E9">
            <v>57036.36</v>
          </cell>
          <cell r="F9">
            <v>34221.815999999999</v>
          </cell>
          <cell r="G9">
            <v>11407.272000000001</v>
          </cell>
          <cell r="H9">
            <v>11407.272000000001</v>
          </cell>
          <cell r="I9">
            <v>0</v>
          </cell>
          <cell r="J9">
            <v>0.99414518140675034</v>
          </cell>
        </row>
        <row r="10">
          <cell r="A10" t="str">
            <v>Marriott Suites - Bethesda</v>
          </cell>
          <cell r="B10">
            <v>274</v>
          </cell>
          <cell r="C10">
            <v>0.84399999999999997</v>
          </cell>
          <cell r="D10">
            <v>84408.44</v>
          </cell>
          <cell r="E10">
            <v>54865.486000000004</v>
          </cell>
          <cell r="F10">
            <v>21102.11</v>
          </cell>
          <cell r="G10">
            <v>6752.6752000000006</v>
          </cell>
          <cell r="H10">
            <v>1688.1688000000001</v>
          </cell>
          <cell r="I10">
            <v>0</v>
          </cell>
          <cell r="J10">
            <v>1.0953766750748006</v>
          </cell>
        </row>
        <row r="11">
          <cell r="A11" t="str">
            <v>Residence Inn - Bethesda</v>
          </cell>
          <cell r="B11">
            <v>187</v>
          </cell>
          <cell r="C11">
            <v>0.86199999999999999</v>
          </cell>
          <cell r="D11">
            <v>58835.81</v>
          </cell>
          <cell r="E11">
            <v>38243.2765</v>
          </cell>
          <cell r="F11">
            <v>2941.7905000000001</v>
          </cell>
          <cell r="G11">
            <v>5883.5810000000001</v>
          </cell>
          <cell r="H11">
            <v>11767.162</v>
          </cell>
          <cell r="I11">
            <v>0</v>
          </cell>
          <cell r="J11">
            <v>1.1187377889981969</v>
          </cell>
        </row>
        <row r="12">
          <cell r="A12" t="str">
            <v>Doubletree Hotel -Rockville</v>
          </cell>
          <cell r="B12">
            <v>315</v>
          </cell>
          <cell r="C12">
            <v>0.76</v>
          </cell>
          <cell r="D12">
            <v>87380.999999999985</v>
          </cell>
          <cell r="E12">
            <v>43690.5</v>
          </cell>
          <cell r="F12">
            <v>17476.2</v>
          </cell>
          <cell r="G12">
            <v>13107.15</v>
          </cell>
          <cell r="H12">
            <v>13107.15</v>
          </cell>
          <cell r="I12">
            <v>0</v>
          </cell>
          <cell r="J12">
            <v>0.98635814343228501</v>
          </cell>
        </row>
        <row r="13">
          <cell r="A13" t="str">
            <v>Holiday Inn Chevy Chase</v>
          </cell>
          <cell r="B13">
            <v>214</v>
          </cell>
          <cell r="C13">
            <v>0.65700000000000003</v>
          </cell>
          <cell r="D13">
            <v>51318.270000000004</v>
          </cell>
          <cell r="E13">
            <v>12829.567500000001</v>
          </cell>
          <cell r="F13">
            <v>5131.8270000000011</v>
          </cell>
          <cell r="G13">
            <v>20527.308000000005</v>
          </cell>
          <cell r="H13">
            <v>12829.567500000001</v>
          </cell>
          <cell r="I13">
            <v>0</v>
          </cell>
          <cell r="J13">
            <v>0.85268065820396211</v>
          </cell>
        </row>
        <row r="14">
          <cell r="A14" t="str">
            <v>Holiday Inn - Bethesda</v>
          </cell>
          <cell r="B14">
            <v>270</v>
          </cell>
          <cell r="C14">
            <v>0.69299999999999995</v>
          </cell>
          <cell r="D14">
            <v>68295.149999999994</v>
          </cell>
          <cell r="E14">
            <v>17073.787499999999</v>
          </cell>
          <cell r="F14">
            <v>6829.5149999999994</v>
          </cell>
          <cell r="G14">
            <v>20488.544999999998</v>
          </cell>
          <cell r="H14">
            <v>23903.302499999998</v>
          </cell>
          <cell r="I14">
            <v>0</v>
          </cell>
          <cell r="J14">
            <v>0.89940288605075447</v>
          </cell>
        </row>
        <row r="15">
          <cell r="A15" t="str">
            <v>Ramada Inn - Bethesda</v>
          </cell>
          <cell r="B15">
            <v>163</v>
          </cell>
          <cell r="C15">
            <v>0.72199999999999998</v>
          </cell>
          <cell r="D15">
            <v>42955.39</v>
          </cell>
          <cell r="E15">
            <v>10738.8475</v>
          </cell>
          <cell r="F15">
            <v>6443.3085000000001</v>
          </cell>
          <cell r="G15">
            <v>4295.5389999999998</v>
          </cell>
          <cell r="H15">
            <v>21477.695</v>
          </cell>
          <cell r="I15">
            <v>0</v>
          </cell>
          <cell r="J15">
            <v>0.93704023626067068</v>
          </cell>
        </row>
        <row r="16">
          <cell r="A16" t="str">
            <v>Hyatt Regency - Bethesda</v>
          </cell>
          <cell r="B16">
            <v>381</v>
          </cell>
          <cell r="C16">
            <v>0.8</v>
          </cell>
          <cell r="D16">
            <v>111252.00000000001</v>
          </cell>
          <cell r="E16">
            <v>61188.600000000006</v>
          </cell>
          <cell r="F16">
            <v>33375.599999999999</v>
          </cell>
          <cell r="G16">
            <v>11125.2</v>
          </cell>
          <cell r="H16">
            <v>5562.6</v>
          </cell>
          <cell r="I16">
            <v>0</v>
          </cell>
          <cell r="J16">
            <v>1.038271729928721</v>
          </cell>
        </row>
        <row r="17">
          <cell r="A17" t="str">
            <v>Comp10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Comp11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Comp12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Comp13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Comp14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Comp15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Comp16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Comp17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Comp18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Comp19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Comp20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Comp21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Comp22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Comp23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Comp24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Comp25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T O T A L</v>
          </cell>
          <cell r="B33">
            <v>2410</v>
          </cell>
          <cell r="C33">
            <v>0.77051120331950218</v>
          </cell>
          <cell r="D33">
            <v>677780.18</v>
          </cell>
          <cell r="E33">
            <v>328260.19500000007</v>
          </cell>
          <cell r="F33">
            <v>139374.44700000001</v>
          </cell>
          <cell r="G33">
            <v>107810.00620000002</v>
          </cell>
          <cell r="H33">
            <v>102335.53180000003</v>
          </cell>
          <cell r="I33">
            <v>0</v>
          </cell>
        </row>
        <row r="36">
          <cell r="A36" t="str">
            <v>Projected Guestroom Supply</v>
          </cell>
          <cell r="B36">
            <v>1997</v>
          </cell>
          <cell r="C36">
            <v>2001</v>
          </cell>
          <cell r="D36">
            <v>2002</v>
          </cell>
          <cell r="E36">
            <v>2003</v>
          </cell>
          <cell r="F36">
            <v>2004</v>
          </cell>
          <cell r="G36">
            <v>2005</v>
          </cell>
          <cell r="H36">
            <v>2006</v>
          </cell>
          <cell r="I36">
            <v>2007</v>
          </cell>
          <cell r="J36">
            <v>2008</v>
          </cell>
          <cell r="K36">
            <v>2009</v>
          </cell>
          <cell r="L36">
            <v>2010</v>
          </cell>
          <cell r="M36">
            <v>2011</v>
          </cell>
        </row>
        <row r="37">
          <cell r="A37" t="str">
            <v>Proposed Friendship Heights Hotel</v>
          </cell>
          <cell r="B37">
            <v>0</v>
          </cell>
          <cell r="C37">
            <v>223</v>
          </cell>
          <cell r="D37">
            <v>223</v>
          </cell>
          <cell r="E37">
            <v>223</v>
          </cell>
          <cell r="F37">
            <v>223</v>
          </cell>
          <cell r="G37">
            <v>223</v>
          </cell>
          <cell r="H37">
            <v>223</v>
          </cell>
          <cell r="I37">
            <v>223</v>
          </cell>
          <cell r="J37">
            <v>223</v>
          </cell>
          <cell r="K37">
            <v>223</v>
          </cell>
          <cell r="L37">
            <v>223</v>
          </cell>
          <cell r="M37">
            <v>223</v>
          </cell>
        </row>
        <row r="38">
          <cell r="A38" t="str">
            <v>Embassy Suites - Chevy Chase</v>
          </cell>
          <cell r="B38">
            <v>198</v>
          </cell>
          <cell r="C38">
            <v>198</v>
          </cell>
          <cell r="D38">
            <v>198</v>
          </cell>
          <cell r="E38">
            <v>198</v>
          </cell>
          <cell r="F38">
            <v>198</v>
          </cell>
          <cell r="G38">
            <v>198</v>
          </cell>
          <cell r="H38">
            <v>198</v>
          </cell>
          <cell r="I38">
            <v>198</v>
          </cell>
          <cell r="J38">
            <v>198</v>
          </cell>
          <cell r="K38">
            <v>198</v>
          </cell>
          <cell r="L38">
            <v>198</v>
          </cell>
          <cell r="M38">
            <v>198</v>
          </cell>
        </row>
        <row r="39">
          <cell r="A39" t="str">
            <v>Marriott Hotel - Pooks Hill</v>
          </cell>
          <cell r="B39">
            <v>408</v>
          </cell>
          <cell r="C39">
            <v>408</v>
          </cell>
          <cell r="D39">
            <v>408</v>
          </cell>
          <cell r="E39">
            <v>408</v>
          </cell>
          <cell r="F39">
            <v>408</v>
          </cell>
          <cell r="G39">
            <v>408</v>
          </cell>
          <cell r="H39">
            <v>408</v>
          </cell>
          <cell r="I39">
            <v>408</v>
          </cell>
          <cell r="J39">
            <v>408</v>
          </cell>
          <cell r="K39">
            <v>408</v>
          </cell>
          <cell r="L39">
            <v>408</v>
          </cell>
          <cell r="M39">
            <v>408</v>
          </cell>
        </row>
        <row r="40">
          <cell r="A40" t="str">
            <v>Marriott Suites - Bethesda</v>
          </cell>
          <cell r="B40">
            <v>274</v>
          </cell>
          <cell r="C40">
            <v>274</v>
          </cell>
          <cell r="D40">
            <v>274</v>
          </cell>
          <cell r="E40">
            <v>274</v>
          </cell>
          <cell r="F40">
            <v>274</v>
          </cell>
          <cell r="G40">
            <v>274</v>
          </cell>
          <cell r="H40">
            <v>274</v>
          </cell>
          <cell r="I40">
            <v>274</v>
          </cell>
          <cell r="J40">
            <v>274</v>
          </cell>
          <cell r="K40">
            <v>274</v>
          </cell>
          <cell r="L40">
            <v>274</v>
          </cell>
          <cell r="M40">
            <v>274</v>
          </cell>
        </row>
        <row r="41">
          <cell r="A41" t="str">
            <v>Residence Inn - Bethesda</v>
          </cell>
          <cell r="B41">
            <v>187</v>
          </cell>
          <cell r="C41">
            <v>187</v>
          </cell>
          <cell r="D41">
            <v>187</v>
          </cell>
          <cell r="E41">
            <v>187</v>
          </cell>
          <cell r="F41">
            <v>187</v>
          </cell>
          <cell r="G41">
            <v>187</v>
          </cell>
          <cell r="H41">
            <v>187</v>
          </cell>
          <cell r="I41">
            <v>187</v>
          </cell>
          <cell r="J41">
            <v>187</v>
          </cell>
          <cell r="K41">
            <v>187</v>
          </cell>
          <cell r="L41">
            <v>187</v>
          </cell>
          <cell r="M41">
            <v>187</v>
          </cell>
        </row>
        <row r="42">
          <cell r="A42" t="str">
            <v>Doubletree Hotel -Rockville</v>
          </cell>
          <cell r="B42">
            <v>315</v>
          </cell>
          <cell r="C42">
            <v>315</v>
          </cell>
          <cell r="D42">
            <v>315</v>
          </cell>
          <cell r="E42">
            <v>315</v>
          </cell>
          <cell r="F42">
            <v>315</v>
          </cell>
          <cell r="G42">
            <v>315</v>
          </cell>
          <cell r="H42">
            <v>315</v>
          </cell>
          <cell r="I42">
            <v>315</v>
          </cell>
          <cell r="J42">
            <v>315</v>
          </cell>
          <cell r="K42">
            <v>315</v>
          </cell>
          <cell r="L42">
            <v>315</v>
          </cell>
          <cell r="M42">
            <v>315</v>
          </cell>
        </row>
        <row r="43">
          <cell r="A43" t="str">
            <v>Holiday Inn Chevy Chase</v>
          </cell>
          <cell r="B43">
            <v>214</v>
          </cell>
          <cell r="C43">
            <v>214</v>
          </cell>
          <cell r="D43">
            <v>214</v>
          </cell>
          <cell r="E43">
            <v>214</v>
          </cell>
          <cell r="F43">
            <v>214</v>
          </cell>
          <cell r="G43">
            <v>214</v>
          </cell>
          <cell r="H43">
            <v>214</v>
          </cell>
          <cell r="I43">
            <v>214</v>
          </cell>
          <cell r="J43">
            <v>214</v>
          </cell>
          <cell r="K43">
            <v>214</v>
          </cell>
          <cell r="L43">
            <v>214</v>
          </cell>
          <cell r="M43">
            <v>214</v>
          </cell>
        </row>
        <row r="44">
          <cell r="A44" t="str">
            <v>Holiday Inn - Bethesda</v>
          </cell>
          <cell r="B44">
            <v>270</v>
          </cell>
          <cell r="C44">
            <v>270</v>
          </cell>
          <cell r="D44">
            <v>270</v>
          </cell>
          <cell r="E44">
            <v>270</v>
          </cell>
          <cell r="F44">
            <v>270</v>
          </cell>
          <cell r="G44">
            <v>270</v>
          </cell>
          <cell r="H44">
            <v>270</v>
          </cell>
          <cell r="I44">
            <v>270</v>
          </cell>
          <cell r="J44">
            <v>270</v>
          </cell>
          <cell r="K44">
            <v>270</v>
          </cell>
          <cell r="L44">
            <v>270</v>
          </cell>
          <cell r="M44">
            <v>270</v>
          </cell>
        </row>
        <row r="45">
          <cell r="A45" t="str">
            <v>Ramada Inn - Bethesda</v>
          </cell>
          <cell r="B45">
            <v>163</v>
          </cell>
          <cell r="C45">
            <v>163</v>
          </cell>
          <cell r="D45">
            <v>163</v>
          </cell>
          <cell r="E45">
            <v>163</v>
          </cell>
          <cell r="F45">
            <v>163</v>
          </cell>
          <cell r="G45">
            <v>163</v>
          </cell>
          <cell r="H45">
            <v>163</v>
          </cell>
          <cell r="I45">
            <v>163</v>
          </cell>
          <cell r="J45">
            <v>163</v>
          </cell>
          <cell r="K45">
            <v>163</v>
          </cell>
          <cell r="L45">
            <v>163</v>
          </cell>
          <cell r="M45">
            <v>163</v>
          </cell>
        </row>
        <row r="46">
          <cell r="A46" t="str">
            <v>Hyatt Regency - Bethesda</v>
          </cell>
          <cell r="B46">
            <v>381</v>
          </cell>
          <cell r="C46">
            <v>381</v>
          </cell>
          <cell r="D46">
            <v>381</v>
          </cell>
          <cell r="E46">
            <v>381</v>
          </cell>
          <cell r="F46">
            <v>381</v>
          </cell>
          <cell r="G46">
            <v>381</v>
          </cell>
          <cell r="H46">
            <v>381</v>
          </cell>
          <cell r="I46">
            <v>381</v>
          </cell>
          <cell r="J46">
            <v>381</v>
          </cell>
          <cell r="K46">
            <v>381</v>
          </cell>
          <cell r="L46">
            <v>381</v>
          </cell>
          <cell r="M46">
            <v>381</v>
          </cell>
        </row>
        <row r="47">
          <cell r="A47" t="str">
            <v>Proposed Marriott White Flint</v>
          </cell>
          <cell r="B47">
            <v>0</v>
          </cell>
          <cell r="C47">
            <v>225</v>
          </cell>
          <cell r="D47">
            <v>225</v>
          </cell>
          <cell r="E47">
            <v>225</v>
          </cell>
          <cell r="F47">
            <v>225</v>
          </cell>
          <cell r="G47">
            <v>225</v>
          </cell>
          <cell r="H47">
            <v>225</v>
          </cell>
          <cell r="I47">
            <v>225</v>
          </cell>
          <cell r="J47">
            <v>225</v>
          </cell>
          <cell r="K47">
            <v>225</v>
          </cell>
          <cell r="L47">
            <v>225</v>
          </cell>
          <cell r="M47">
            <v>225</v>
          </cell>
        </row>
        <row r="48">
          <cell r="A48" t="str">
            <v>Other Hotel Development</v>
          </cell>
          <cell r="B48">
            <v>0</v>
          </cell>
          <cell r="C48">
            <v>225</v>
          </cell>
          <cell r="D48">
            <v>225</v>
          </cell>
          <cell r="E48">
            <v>225</v>
          </cell>
          <cell r="F48">
            <v>225</v>
          </cell>
          <cell r="G48">
            <v>225</v>
          </cell>
          <cell r="H48">
            <v>225</v>
          </cell>
          <cell r="I48">
            <v>225</v>
          </cell>
          <cell r="J48">
            <v>225</v>
          </cell>
          <cell r="K48">
            <v>225</v>
          </cell>
          <cell r="L48">
            <v>225</v>
          </cell>
          <cell r="M48">
            <v>225</v>
          </cell>
        </row>
        <row r="49">
          <cell r="A49" t="str">
            <v>Comp12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Comp13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Comp14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Comp15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Comp16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Comp17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Comp18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Comp19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Comp20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Comp21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Comp22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Comp23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Comp24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Comp25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Addition/Deletion 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Addition/Deletion 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Addition/Deletion 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Addition/Deletion 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Addition/Deletion 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Projected Guestroom Supply</v>
          </cell>
          <cell r="B68">
            <v>2410</v>
          </cell>
          <cell r="C68">
            <v>3083</v>
          </cell>
          <cell r="D68">
            <v>3083</v>
          </cell>
          <cell r="E68">
            <v>3083</v>
          </cell>
          <cell r="F68">
            <v>3083</v>
          </cell>
          <cell r="G68">
            <v>3083</v>
          </cell>
          <cell r="H68">
            <v>3083</v>
          </cell>
          <cell r="I68">
            <v>3083</v>
          </cell>
          <cell r="J68">
            <v>3083</v>
          </cell>
          <cell r="K68">
            <v>3083</v>
          </cell>
          <cell r="L68">
            <v>3083</v>
          </cell>
          <cell r="M68">
            <v>3083</v>
          </cell>
        </row>
        <row r="69">
          <cell r="A69" t="str">
            <v>Percent Change</v>
          </cell>
          <cell r="B69">
            <v>0</v>
          </cell>
          <cell r="C69">
            <v>0.27925311203319492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A72" t="str">
            <v>Demand Growth Rates</v>
          </cell>
          <cell r="B72">
            <v>2001</v>
          </cell>
          <cell r="C72">
            <v>2002</v>
          </cell>
          <cell r="D72">
            <v>2003</v>
          </cell>
          <cell r="E72">
            <v>2004</v>
          </cell>
          <cell r="F72">
            <v>2005</v>
          </cell>
          <cell r="G72">
            <v>2006</v>
          </cell>
          <cell r="H72">
            <v>2007</v>
          </cell>
          <cell r="I72">
            <v>2008</v>
          </cell>
          <cell r="J72">
            <v>2009</v>
          </cell>
          <cell r="K72">
            <v>2010</v>
          </cell>
          <cell r="L72">
            <v>2011</v>
          </cell>
        </row>
        <row r="73">
          <cell r="A73" t="str">
            <v>Corp Ind</v>
          </cell>
          <cell r="B73">
            <v>8.2432159999999977E-2</v>
          </cell>
          <cell r="C73">
            <v>0.02</v>
          </cell>
          <cell r="D73">
            <v>0.02</v>
          </cell>
          <cell r="E73">
            <v>0.02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Corp. Grp</v>
          </cell>
          <cell r="B74">
            <v>6.136355062499943E-2</v>
          </cell>
          <cell r="C74">
            <v>1.4999999999999999E-2</v>
          </cell>
          <cell r="D74">
            <v>1.4999999999999999E-2</v>
          </cell>
          <cell r="E74">
            <v>1.4999999999999999E-2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Leisure</v>
          </cell>
          <cell r="B75">
            <v>6.136355062499943E-2</v>
          </cell>
          <cell r="C75">
            <v>1.4999999999999999E-2</v>
          </cell>
          <cell r="D75">
            <v>1.4999999999999999E-2</v>
          </cell>
          <cell r="E75">
            <v>1.4999999999999999E-2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Govt</v>
          </cell>
          <cell r="B76">
            <v>4.0604010000000024E-2</v>
          </cell>
          <cell r="C76">
            <v>0.01</v>
          </cell>
          <cell r="D76">
            <v>0.01</v>
          </cell>
          <cell r="E76">
            <v>0.01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Not Used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Overall</v>
          </cell>
          <cell r="B78">
            <v>0.13128566255802854</v>
          </cell>
          <cell r="C78">
            <v>1.6775718181498034E-2</v>
          </cell>
          <cell r="D78">
            <v>1.6788819254360376E-2</v>
          </cell>
          <cell r="E78">
            <v>1.6801750944538618E-2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1">
          <cell r="A81" t="str">
            <v>Extraordinary Demand</v>
          </cell>
          <cell r="B81">
            <v>1997</v>
          </cell>
          <cell r="C81">
            <v>2001</v>
          </cell>
          <cell r="D81">
            <v>2002</v>
          </cell>
          <cell r="E81">
            <v>2003</v>
          </cell>
          <cell r="F81">
            <v>2004</v>
          </cell>
          <cell r="G81">
            <v>2005</v>
          </cell>
          <cell r="H81">
            <v>2006</v>
          </cell>
          <cell r="I81">
            <v>2007</v>
          </cell>
          <cell r="J81">
            <v>2008</v>
          </cell>
          <cell r="K81">
            <v>2009</v>
          </cell>
          <cell r="L81">
            <v>2010</v>
          </cell>
          <cell r="M81">
            <v>2011</v>
          </cell>
        </row>
        <row r="82">
          <cell r="A82" t="str">
            <v>Corp Ind</v>
          </cell>
          <cell r="B82">
            <v>0</v>
          </cell>
          <cell r="C82">
            <v>23600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Corp. Grp</v>
          </cell>
          <cell r="B83">
            <v>0</v>
          </cell>
          <cell r="C83">
            <v>19000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Leisure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Govt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Not Used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Total</v>
          </cell>
          <cell r="B87">
            <v>0</v>
          </cell>
          <cell r="C87">
            <v>42600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A90" t="str">
            <v>Projected Roomnight Demand</v>
          </cell>
          <cell r="B90">
            <v>1997</v>
          </cell>
          <cell r="C90">
            <v>2001</v>
          </cell>
          <cell r="D90">
            <v>2002</v>
          </cell>
          <cell r="E90">
            <v>2003</v>
          </cell>
          <cell r="F90">
            <v>2004</v>
          </cell>
          <cell r="G90">
            <v>2005</v>
          </cell>
          <cell r="H90">
            <v>2006</v>
          </cell>
          <cell r="I90">
            <v>2007</v>
          </cell>
          <cell r="J90">
            <v>2008</v>
          </cell>
          <cell r="K90">
            <v>2009</v>
          </cell>
          <cell r="L90">
            <v>2010</v>
          </cell>
          <cell r="M90">
            <v>2011</v>
          </cell>
        </row>
        <row r="91">
          <cell r="A91" t="str">
            <v>Corp Ind</v>
          </cell>
          <cell r="B91">
            <v>328260.19500000007</v>
          </cell>
          <cell r="C91">
            <v>378919</v>
          </cell>
          <cell r="D91">
            <v>386497</v>
          </cell>
          <cell r="E91">
            <v>394227</v>
          </cell>
          <cell r="F91">
            <v>402112</v>
          </cell>
          <cell r="G91">
            <v>402112</v>
          </cell>
          <cell r="H91">
            <v>402112</v>
          </cell>
          <cell r="I91">
            <v>402112</v>
          </cell>
          <cell r="J91">
            <v>402112</v>
          </cell>
          <cell r="K91">
            <v>402112</v>
          </cell>
          <cell r="L91">
            <v>402112</v>
          </cell>
          <cell r="M91">
            <v>402112</v>
          </cell>
        </row>
        <row r="92">
          <cell r="A92" t="str">
            <v>Corp. Grp</v>
          </cell>
          <cell r="B92">
            <v>139374.44700000001</v>
          </cell>
          <cell r="C92">
            <v>166927</v>
          </cell>
          <cell r="D92">
            <v>169431</v>
          </cell>
          <cell r="E92">
            <v>171972</v>
          </cell>
          <cell r="F92">
            <v>174552</v>
          </cell>
          <cell r="G92">
            <v>174552</v>
          </cell>
          <cell r="H92">
            <v>174552</v>
          </cell>
          <cell r="I92">
            <v>174552</v>
          </cell>
          <cell r="J92">
            <v>174552</v>
          </cell>
          <cell r="K92">
            <v>174552</v>
          </cell>
          <cell r="L92">
            <v>174552</v>
          </cell>
          <cell r="M92">
            <v>174552</v>
          </cell>
        </row>
        <row r="93">
          <cell r="A93" t="str">
            <v>Leisure</v>
          </cell>
          <cell r="B93">
            <v>107810.00620000002</v>
          </cell>
          <cell r="C93">
            <v>114426</v>
          </cell>
          <cell r="D93">
            <v>116142</v>
          </cell>
          <cell r="E93">
            <v>117884</v>
          </cell>
          <cell r="F93">
            <v>119652</v>
          </cell>
          <cell r="G93">
            <v>119652</v>
          </cell>
          <cell r="H93">
            <v>119652</v>
          </cell>
          <cell r="I93">
            <v>119652</v>
          </cell>
          <cell r="J93">
            <v>119652</v>
          </cell>
          <cell r="K93">
            <v>119652</v>
          </cell>
          <cell r="L93">
            <v>119652</v>
          </cell>
          <cell r="M93">
            <v>119652</v>
          </cell>
        </row>
        <row r="94">
          <cell r="A94" t="str">
            <v>Govt</v>
          </cell>
          <cell r="B94">
            <v>102335.53180000003</v>
          </cell>
          <cell r="C94">
            <v>106491</v>
          </cell>
          <cell r="D94">
            <v>107556</v>
          </cell>
          <cell r="E94">
            <v>108632</v>
          </cell>
          <cell r="F94">
            <v>109718</v>
          </cell>
          <cell r="G94">
            <v>109718</v>
          </cell>
          <cell r="H94">
            <v>109718</v>
          </cell>
          <cell r="I94">
            <v>109718</v>
          </cell>
          <cell r="J94">
            <v>109718</v>
          </cell>
          <cell r="K94">
            <v>109718</v>
          </cell>
          <cell r="L94">
            <v>109718</v>
          </cell>
          <cell r="M94">
            <v>109718</v>
          </cell>
        </row>
        <row r="95">
          <cell r="A95" t="str">
            <v>Not Used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Total</v>
          </cell>
          <cell r="B96">
            <v>677780.18000000017</v>
          </cell>
          <cell r="C96">
            <v>766763</v>
          </cell>
          <cell r="D96">
            <v>779626</v>
          </cell>
          <cell r="E96">
            <v>792715</v>
          </cell>
          <cell r="F96">
            <v>806034</v>
          </cell>
          <cell r="G96">
            <v>806034</v>
          </cell>
          <cell r="H96">
            <v>806034</v>
          </cell>
          <cell r="I96">
            <v>806034</v>
          </cell>
          <cell r="J96">
            <v>806034</v>
          </cell>
          <cell r="K96">
            <v>806034</v>
          </cell>
          <cell r="L96">
            <v>806034</v>
          </cell>
          <cell r="M96">
            <v>806034</v>
          </cell>
        </row>
        <row r="97">
          <cell r="A97" t="str">
            <v>Market Occupancy</v>
          </cell>
          <cell r="B97">
            <v>0.77051120331950229</v>
          </cell>
          <cell r="C97">
            <v>0.68138843592124732</v>
          </cell>
          <cell r="D97">
            <v>0.69281921629439391</v>
          </cell>
          <cell r="E97">
            <v>0.70445083289270816</v>
          </cell>
          <cell r="F97">
            <v>0.71628684033964429</v>
          </cell>
          <cell r="G97">
            <v>0.71628684033964429</v>
          </cell>
          <cell r="H97">
            <v>0.71628684033964429</v>
          </cell>
          <cell r="I97">
            <v>0.71628684033964429</v>
          </cell>
          <cell r="J97">
            <v>0.71628684033964429</v>
          </cell>
          <cell r="K97">
            <v>0.71628684033964429</v>
          </cell>
          <cell r="L97">
            <v>0.71628684033964429</v>
          </cell>
          <cell r="M97">
            <v>0.71628684033964429</v>
          </cell>
        </row>
        <row r="280">
          <cell r="A280" t="str">
            <v>Projected Roomnight Capture</v>
          </cell>
          <cell r="B280">
            <v>2001</v>
          </cell>
          <cell r="C280">
            <v>2002</v>
          </cell>
          <cell r="D280">
            <v>2003</v>
          </cell>
          <cell r="E280">
            <v>2004</v>
          </cell>
          <cell r="F280">
            <v>2005</v>
          </cell>
          <cell r="G280">
            <v>2006</v>
          </cell>
          <cell r="H280">
            <v>2007</v>
          </cell>
          <cell r="I280">
            <v>2008</v>
          </cell>
          <cell r="J280">
            <v>2009</v>
          </cell>
          <cell r="K280">
            <v>2010</v>
          </cell>
          <cell r="L280">
            <v>2011</v>
          </cell>
        </row>
        <row r="281">
          <cell r="A281" t="str">
            <v>Proposed Friendship Heights Hotel (Occ.)</v>
          </cell>
          <cell r="B281">
            <v>0.65625680377145557</v>
          </cell>
          <cell r="C281">
            <v>0.71330473342545742</v>
          </cell>
          <cell r="D281">
            <v>0.73134062623578711</v>
          </cell>
          <cell r="E281">
            <v>0.74445261020443532</v>
          </cell>
          <cell r="F281">
            <v>0.74445261020443532</v>
          </cell>
          <cell r="G281">
            <v>0.74445261020443532</v>
          </cell>
          <cell r="H281">
            <v>0.74445261020443532</v>
          </cell>
          <cell r="I281">
            <v>0.74445261020443532</v>
          </cell>
          <cell r="J281">
            <v>0.74445261020443532</v>
          </cell>
          <cell r="K281">
            <v>0.74445261020443532</v>
          </cell>
          <cell r="L281">
            <v>0.74445261020443532</v>
          </cell>
        </row>
        <row r="282">
          <cell r="A282" t="str">
            <v xml:space="preserve">  Corp Ind</v>
          </cell>
          <cell r="B282">
            <v>31519.227229970809</v>
          </cell>
          <cell r="C282">
            <v>34945.195831981837</v>
          </cell>
          <cell r="D282">
            <v>35644.105173532276</v>
          </cell>
          <cell r="E282">
            <v>36357.028867985733</v>
          </cell>
          <cell r="F282">
            <v>36357.028867985733</v>
          </cell>
          <cell r="G282">
            <v>36357.028867985733</v>
          </cell>
          <cell r="H282">
            <v>36357.028867985733</v>
          </cell>
          <cell r="I282">
            <v>36357.028867985733</v>
          </cell>
          <cell r="J282">
            <v>36357.028867985733</v>
          </cell>
          <cell r="K282">
            <v>36357.028867985733</v>
          </cell>
          <cell r="L282">
            <v>36357.028867985733</v>
          </cell>
        </row>
        <row r="283">
          <cell r="A283" t="str">
            <v xml:space="preserve">  Corp. Grp</v>
          </cell>
          <cell r="B283">
            <v>10866.769023678236</v>
          </cell>
          <cell r="C283">
            <v>12255.307492701915</v>
          </cell>
          <cell r="D283">
            <v>12439.103470645476</v>
          </cell>
          <cell r="E283">
            <v>12625.720402205645</v>
          </cell>
          <cell r="F283">
            <v>12625.720402205645</v>
          </cell>
          <cell r="G283">
            <v>12625.720402205645</v>
          </cell>
          <cell r="H283">
            <v>12625.720402205645</v>
          </cell>
          <cell r="I283">
            <v>12625.720402205645</v>
          </cell>
          <cell r="J283">
            <v>12625.720402205645</v>
          </cell>
          <cell r="K283">
            <v>12625.720402205645</v>
          </cell>
          <cell r="L283">
            <v>12625.720402205645</v>
          </cell>
        </row>
        <row r="284">
          <cell r="A284" t="str">
            <v xml:space="preserve">  Leisure</v>
          </cell>
          <cell r="B284">
            <v>9104.3457022380808</v>
          </cell>
          <cell r="C284">
            <v>10080.959844307492</v>
          </cell>
          <cell r="D284">
            <v>10658.503081414208</v>
          </cell>
          <cell r="E284">
            <v>10818.357119688615</v>
          </cell>
          <cell r="F284">
            <v>10818.357119688615</v>
          </cell>
          <cell r="G284">
            <v>10818.357119688615</v>
          </cell>
          <cell r="H284">
            <v>10818.357119688615</v>
          </cell>
          <cell r="I284">
            <v>10818.357119688615</v>
          </cell>
          <cell r="J284">
            <v>10818.357119688615</v>
          </cell>
          <cell r="K284">
            <v>10818.357119688615</v>
          </cell>
          <cell r="L284">
            <v>10818.357119688615</v>
          </cell>
        </row>
        <row r="285">
          <cell r="A285" t="str">
            <v xml:space="preserve">  Govt</v>
          </cell>
          <cell r="B285">
            <v>1925.6805870904964</v>
          </cell>
          <cell r="C285">
            <v>777.9756081738567</v>
          </cell>
          <cell r="D285">
            <v>785.75854686993193</v>
          </cell>
          <cell r="E285">
            <v>793.61381771002277</v>
          </cell>
          <cell r="F285">
            <v>793.61381771002277</v>
          </cell>
          <cell r="G285">
            <v>793.61381771002277</v>
          </cell>
          <cell r="H285">
            <v>793.61381771002277</v>
          </cell>
          <cell r="I285">
            <v>793.61381771002277</v>
          </cell>
          <cell r="J285">
            <v>793.61381771002277</v>
          </cell>
          <cell r="K285">
            <v>793.61381771002277</v>
          </cell>
          <cell r="L285">
            <v>793.61381771002277</v>
          </cell>
        </row>
        <row r="286">
          <cell r="A286" t="str">
            <v xml:space="preserve">  Not Used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Total</v>
          </cell>
          <cell r="B287">
            <v>53416.022542977626</v>
          </cell>
          <cell r="C287">
            <v>58059.438777165109</v>
          </cell>
          <cell r="D287">
            <v>59527.470272461891</v>
          </cell>
          <cell r="E287">
            <v>60594.720207590013</v>
          </cell>
          <cell r="F287">
            <v>60594.720207590013</v>
          </cell>
          <cell r="G287">
            <v>60594.720207590013</v>
          </cell>
          <cell r="H287">
            <v>60594.720207590013</v>
          </cell>
          <cell r="I287">
            <v>60594.720207590013</v>
          </cell>
          <cell r="J287">
            <v>60594.720207590013</v>
          </cell>
          <cell r="K287">
            <v>60594.720207590013</v>
          </cell>
          <cell r="L287">
            <v>60594.720207590013</v>
          </cell>
        </row>
        <row r="288">
          <cell r="A288" t="str">
            <v>Embassy Suites - Chevy Chase</v>
          </cell>
          <cell r="B288">
            <v>52408.4062063401</v>
          </cell>
          <cell r="C288">
            <v>52891.348276086348</v>
          </cell>
          <cell r="D288">
            <v>53780.50209401959</v>
          </cell>
          <cell r="E288">
            <v>54734.256303294525</v>
          </cell>
          <cell r="F288">
            <v>54734.256303294525</v>
          </cell>
          <cell r="G288">
            <v>54734.256303294525</v>
          </cell>
          <cell r="H288">
            <v>54734.256303294525</v>
          </cell>
          <cell r="I288">
            <v>54734.256303294525</v>
          </cell>
          <cell r="J288">
            <v>54734.256303294525</v>
          </cell>
          <cell r="K288">
            <v>54734.256303294525</v>
          </cell>
          <cell r="L288">
            <v>54734.256303294525</v>
          </cell>
        </row>
        <row r="289">
          <cell r="A289" t="str">
            <v>Marriott Hotel - Pooks Hill</v>
          </cell>
          <cell r="B289">
            <v>102388.27824479681</v>
          </cell>
          <cell r="C289">
            <v>103469.64669881271</v>
          </cell>
          <cell r="D289">
            <v>105189.02076995236</v>
          </cell>
          <cell r="E289">
            <v>106977.67971617093</v>
          </cell>
          <cell r="F289">
            <v>106977.67971617093</v>
          </cell>
          <cell r="G289">
            <v>106977.67971617093</v>
          </cell>
          <cell r="H289">
            <v>106977.67971617093</v>
          </cell>
          <cell r="I289">
            <v>106977.67971617093</v>
          </cell>
          <cell r="J289">
            <v>106977.67971617093</v>
          </cell>
          <cell r="K289">
            <v>106977.67971617093</v>
          </cell>
          <cell r="L289">
            <v>106977.67971617093</v>
          </cell>
        </row>
        <row r="290">
          <cell r="A290" t="str">
            <v>Marriott Suites - Bethesda</v>
          </cell>
          <cell r="B290">
            <v>75779.019453613786</v>
          </cell>
          <cell r="C290">
            <v>76554.22830814081</v>
          </cell>
          <cell r="D290">
            <v>77919.073639551876</v>
          </cell>
          <cell r="E290">
            <v>79332.319349808182</v>
          </cell>
          <cell r="F290">
            <v>79332.319349808182</v>
          </cell>
          <cell r="G290">
            <v>79332.319349808182</v>
          </cell>
          <cell r="H290">
            <v>79332.319349808182</v>
          </cell>
          <cell r="I290">
            <v>79332.319349808182</v>
          </cell>
          <cell r="J290">
            <v>79332.319349808182</v>
          </cell>
          <cell r="K290">
            <v>79332.319349808182</v>
          </cell>
          <cell r="L290">
            <v>79332.319349808182</v>
          </cell>
        </row>
        <row r="291">
          <cell r="A291" t="str">
            <v>Residence Inn - Bethesda</v>
          </cell>
          <cell r="B291">
            <v>51881.854916572127</v>
          </cell>
          <cell r="C291">
            <v>52543.283778031138</v>
          </cell>
          <cell r="D291">
            <v>53431.395129503609</v>
          </cell>
          <cell r="E291">
            <v>54355.692747649307</v>
          </cell>
          <cell r="F291">
            <v>54355.692747649307</v>
          </cell>
          <cell r="G291">
            <v>54355.692747649307</v>
          </cell>
          <cell r="H291">
            <v>54355.692747649307</v>
          </cell>
          <cell r="I291">
            <v>54355.692747649307</v>
          </cell>
          <cell r="J291">
            <v>54355.692747649307</v>
          </cell>
          <cell r="K291">
            <v>54355.692747649307</v>
          </cell>
          <cell r="L291">
            <v>54355.692747649307</v>
          </cell>
        </row>
        <row r="292">
          <cell r="A292" t="str">
            <v>Doubletree Hotel -Rockville</v>
          </cell>
          <cell r="B292">
            <v>77565.928868409523</v>
          </cell>
          <cell r="C292">
            <v>78431.393290437787</v>
          </cell>
          <cell r="D292">
            <v>79701.836284866527</v>
          </cell>
          <cell r="E292">
            <v>81039.215697280248</v>
          </cell>
          <cell r="F292">
            <v>81039.215697280248</v>
          </cell>
          <cell r="G292">
            <v>81039.215697280248</v>
          </cell>
          <cell r="H292">
            <v>81039.215697280248</v>
          </cell>
          <cell r="I292">
            <v>81039.215697280248</v>
          </cell>
          <cell r="J292">
            <v>81039.215697280248</v>
          </cell>
          <cell r="K292">
            <v>81039.215697280248</v>
          </cell>
          <cell r="L292">
            <v>81039.215697280248</v>
          </cell>
        </row>
        <row r="293">
          <cell r="A293" t="str">
            <v>Holiday Inn Chevy Chase</v>
          </cell>
          <cell r="B293">
            <v>44298.961566345941</v>
          </cell>
          <cell r="C293">
            <v>44775.618005622957</v>
          </cell>
          <cell r="D293">
            <v>45378.353760309197</v>
          </cell>
          <cell r="E293">
            <v>46060.338110351484</v>
          </cell>
          <cell r="F293">
            <v>46060.338110351484</v>
          </cell>
          <cell r="G293">
            <v>46060.338110351484</v>
          </cell>
          <cell r="H293">
            <v>46060.338110351484</v>
          </cell>
          <cell r="I293">
            <v>46060.338110351484</v>
          </cell>
          <cell r="J293">
            <v>46060.338110351484</v>
          </cell>
          <cell r="K293">
            <v>46060.338110351484</v>
          </cell>
          <cell r="L293">
            <v>46060.338110351484</v>
          </cell>
        </row>
        <row r="294">
          <cell r="A294" t="str">
            <v>Holiday Inn - Bethesda</v>
          </cell>
          <cell r="B294">
            <v>59280.880393311178</v>
          </cell>
          <cell r="C294">
            <v>60018.366742378988</v>
          </cell>
          <cell r="D294">
            <v>60819.830094040022</v>
          </cell>
          <cell r="E294">
            <v>61703.224337557869</v>
          </cell>
          <cell r="F294">
            <v>61703.224337557869</v>
          </cell>
          <cell r="G294">
            <v>61703.224337557869</v>
          </cell>
          <cell r="H294">
            <v>61703.224337557869</v>
          </cell>
          <cell r="I294">
            <v>61703.224337557869</v>
          </cell>
          <cell r="J294">
            <v>61703.224337557869</v>
          </cell>
          <cell r="K294">
            <v>61703.224337557869</v>
          </cell>
          <cell r="L294">
            <v>61703.224337557869</v>
          </cell>
        </row>
        <row r="295">
          <cell r="A295" t="str">
            <v>Ramada Inn - Bethesda</v>
          </cell>
          <cell r="B295">
            <v>37858.314453014886</v>
          </cell>
          <cell r="C295">
            <v>38426.574557955435</v>
          </cell>
          <cell r="D295">
            <v>38941.392796798762</v>
          </cell>
          <cell r="E295">
            <v>39478.431222839296</v>
          </cell>
          <cell r="F295">
            <v>39478.431222839296</v>
          </cell>
          <cell r="G295">
            <v>39478.431222839296</v>
          </cell>
          <cell r="H295">
            <v>39478.431222839296</v>
          </cell>
          <cell r="I295">
            <v>39478.431222839296</v>
          </cell>
          <cell r="J295">
            <v>39478.431222839296</v>
          </cell>
          <cell r="K295">
            <v>39478.431222839296</v>
          </cell>
          <cell r="L295">
            <v>39478.431222839296</v>
          </cell>
        </row>
        <row r="296">
          <cell r="A296" t="str">
            <v>Hyatt Regency - Bethesda</v>
          </cell>
          <cell r="B296">
            <v>99967.282754553045</v>
          </cell>
          <cell r="C296">
            <v>100977.86822439278</v>
          </cell>
          <cell r="D296">
            <v>102705.45986942112</v>
          </cell>
          <cell r="E296">
            <v>104502.17229955504</v>
          </cell>
          <cell r="F296">
            <v>104502.17229955504</v>
          </cell>
          <cell r="G296">
            <v>104502.17229955504</v>
          </cell>
          <cell r="H296">
            <v>104502.17229955504</v>
          </cell>
          <cell r="I296">
            <v>104502.17229955504</v>
          </cell>
          <cell r="J296">
            <v>104502.17229955504</v>
          </cell>
          <cell r="K296">
            <v>104502.17229955504</v>
          </cell>
          <cell r="L296">
            <v>104502.17229955504</v>
          </cell>
        </row>
        <row r="297">
          <cell r="A297" t="str">
            <v>Proposed Marriott White Flint</v>
          </cell>
          <cell r="B297">
            <v>55959.025300032445</v>
          </cell>
          <cell r="C297">
            <v>56729.783642976792</v>
          </cell>
          <cell r="D297">
            <v>57648.997820609453</v>
          </cell>
          <cell r="E297">
            <v>58616.381959307852</v>
          </cell>
          <cell r="F297">
            <v>58616.381959307852</v>
          </cell>
          <cell r="G297">
            <v>58616.381959307852</v>
          </cell>
          <cell r="H297">
            <v>58616.381959307852</v>
          </cell>
          <cell r="I297">
            <v>58616.381959307852</v>
          </cell>
          <cell r="J297">
            <v>58616.381959307852</v>
          </cell>
          <cell r="K297">
            <v>58616.381959307852</v>
          </cell>
          <cell r="L297">
            <v>58616.381959307852</v>
          </cell>
        </row>
        <row r="298">
          <cell r="A298" t="str">
            <v>Other Hotel Development</v>
          </cell>
          <cell r="B298">
            <v>55959.025300032445</v>
          </cell>
          <cell r="C298">
            <v>56729.783642976792</v>
          </cell>
          <cell r="D298">
            <v>57648.997820609453</v>
          </cell>
          <cell r="E298">
            <v>58616.381959307852</v>
          </cell>
          <cell r="F298">
            <v>58616.381959307852</v>
          </cell>
          <cell r="G298">
            <v>58616.381959307852</v>
          </cell>
          <cell r="H298">
            <v>58616.381959307852</v>
          </cell>
          <cell r="I298">
            <v>58616.381959307852</v>
          </cell>
          <cell r="J298">
            <v>58616.381959307852</v>
          </cell>
          <cell r="K298">
            <v>58616.381959307852</v>
          </cell>
          <cell r="L298">
            <v>58616.381959307852</v>
          </cell>
        </row>
        <row r="299">
          <cell r="A299" t="str">
            <v>Comp12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Comp13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Comp14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Comp15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Comp16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Comp17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Comp18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Comp19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Comp20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Comp21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Comp22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Comp23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Comp24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Comp25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Addition/Deletion 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Addition/Deletion 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Addition/Deletion 3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Addition/Deletion 4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Addition/Deletion 5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20">
          <cell r="A320" t="str">
            <v>Projected Occupancy</v>
          </cell>
          <cell r="B320">
            <v>2001</v>
          </cell>
          <cell r="C320">
            <v>2002</v>
          </cell>
          <cell r="D320">
            <v>2003</v>
          </cell>
          <cell r="E320">
            <v>2004</v>
          </cell>
          <cell r="F320">
            <v>2005</v>
          </cell>
          <cell r="G320">
            <v>2006</v>
          </cell>
          <cell r="H320">
            <v>2007</v>
          </cell>
          <cell r="I320">
            <v>2008</v>
          </cell>
          <cell r="J320">
            <v>2009</v>
          </cell>
          <cell r="K320">
            <v>2010</v>
          </cell>
          <cell r="L320">
            <v>2011</v>
          </cell>
        </row>
        <row r="321">
          <cell r="A321" t="str">
            <v>Proposed Friendship Heights Hotel</v>
          </cell>
          <cell r="B321">
            <v>0.65625680377145557</v>
          </cell>
          <cell r="C321">
            <v>0.71330473342545742</v>
          </cell>
          <cell r="D321">
            <v>0.73134062623578711</v>
          </cell>
          <cell r="E321">
            <v>0.74445261020443532</v>
          </cell>
          <cell r="F321">
            <v>0.74445261020443532</v>
          </cell>
          <cell r="G321">
            <v>0.74445261020443532</v>
          </cell>
          <cell r="H321">
            <v>0.74445261020443532</v>
          </cell>
          <cell r="I321">
            <v>0.74445261020443532</v>
          </cell>
          <cell r="J321">
            <v>0.74445261020443532</v>
          </cell>
          <cell r="K321">
            <v>0.74445261020443532</v>
          </cell>
          <cell r="L321">
            <v>0.74445261020443532</v>
          </cell>
        </row>
        <row r="322">
          <cell r="A322" t="str">
            <v>Embassy Suites - Chevy Chase</v>
          </cell>
          <cell r="B322">
            <v>0.72517512392887917</v>
          </cell>
          <cell r="C322">
            <v>0.73185759341478274</v>
          </cell>
          <cell r="D322">
            <v>0.74416081491655717</v>
          </cell>
          <cell r="E322">
            <v>0.75735791204226544</v>
          </cell>
          <cell r="F322">
            <v>0.75735791204226544</v>
          </cell>
          <cell r="G322">
            <v>0.75735791204226544</v>
          </cell>
          <cell r="H322">
            <v>0.75735791204226544</v>
          </cell>
          <cell r="I322">
            <v>0.75735791204226544</v>
          </cell>
          <cell r="J322">
            <v>0.75735791204226544</v>
          </cell>
          <cell r="K322">
            <v>0.75735791204226544</v>
          </cell>
          <cell r="L322">
            <v>0.75735791204226544</v>
          </cell>
        </row>
        <row r="323">
          <cell r="A323" t="str">
            <v>Marriott Hotel - Pooks Hill</v>
          </cell>
          <cell r="B323">
            <v>0.68753880099917275</v>
          </cell>
          <cell r="C323">
            <v>0.69480020614298088</v>
          </cell>
          <cell r="D323">
            <v>0.70634582843105265</v>
          </cell>
          <cell r="E323">
            <v>0.71835669967882709</v>
          </cell>
          <cell r="F323">
            <v>0.71835669967882709</v>
          </cell>
          <cell r="G323">
            <v>0.71835669967882709</v>
          </cell>
          <cell r="H323">
            <v>0.71835669967882709</v>
          </cell>
          <cell r="I323">
            <v>0.71835669967882709</v>
          </cell>
          <cell r="J323">
            <v>0.71835669967882709</v>
          </cell>
          <cell r="K323">
            <v>0.71835669967882709</v>
          </cell>
          <cell r="L323">
            <v>0.71835669967882709</v>
          </cell>
        </row>
        <row r="324">
          <cell r="A324" t="str">
            <v>Marriott Suites - Bethesda</v>
          </cell>
          <cell r="B324">
            <v>0.75771442309382853</v>
          </cell>
          <cell r="C324">
            <v>0.76546573650775729</v>
          </cell>
          <cell r="D324">
            <v>0.7791128251130075</v>
          </cell>
          <cell r="E324">
            <v>0.79324386911117073</v>
          </cell>
          <cell r="F324">
            <v>0.79324386911117073</v>
          </cell>
          <cell r="G324">
            <v>0.79324386911117073</v>
          </cell>
          <cell r="H324">
            <v>0.79324386911117073</v>
          </cell>
          <cell r="I324">
            <v>0.79324386911117073</v>
          </cell>
          <cell r="J324">
            <v>0.79324386911117073</v>
          </cell>
          <cell r="K324">
            <v>0.79324386911117073</v>
          </cell>
          <cell r="L324">
            <v>0.79324386911117073</v>
          </cell>
        </row>
        <row r="325">
          <cell r="A325" t="str">
            <v>Residence Inn - Bethesda</v>
          </cell>
          <cell r="B325">
            <v>0.76011801211005969</v>
          </cell>
          <cell r="C325">
            <v>0.76980856754862115</v>
          </cell>
          <cell r="D325">
            <v>0.78282023484731678</v>
          </cell>
          <cell r="E325">
            <v>0.79636206501573958</v>
          </cell>
          <cell r="F325">
            <v>0.79636206501573958</v>
          </cell>
          <cell r="G325">
            <v>0.79636206501573958</v>
          </cell>
          <cell r="H325">
            <v>0.79636206501573958</v>
          </cell>
          <cell r="I325">
            <v>0.79636206501573958</v>
          </cell>
          <cell r="J325">
            <v>0.79636206501573958</v>
          </cell>
          <cell r="K325">
            <v>0.79636206501573958</v>
          </cell>
          <cell r="L325">
            <v>0.79636206501573958</v>
          </cell>
        </row>
        <row r="326">
          <cell r="A326" t="str">
            <v>Doubletree Hotel -Rockville</v>
          </cell>
          <cell r="B326">
            <v>0.6746329973334162</v>
          </cell>
          <cell r="C326">
            <v>0.68216041131061345</v>
          </cell>
          <cell r="D326">
            <v>0.69321014381271173</v>
          </cell>
          <cell r="E326">
            <v>0.70484205868475969</v>
          </cell>
          <cell r="F326">
            <v>0.70484205868475969</v>
          </cell>
          <cell r="G326">
            <v>0.70484205868475969</v>
          </cell>
          <cell r="H326">
            <v>0.70484205868475969</v>
          </cell>
          <cell r="I326">
            <v>0.70484205868475969</v>
          </cell>
          <cell r="J326">
            <v>0.70484205868475969</v>
          </cell>
          <cell r="K326">
            <v>0.70484205868475969</v>
          </cell>
          <cell r="L326">
            <v>0.70484205868475969</v>
          </cell>
        </row>
        <row r="327">
          <cell r="A327" t="str">
            <v>Holiday Inn Chevy Chase</v>
          </cell>
          <cell r="B327">
            <v>0.56713559808406022</v>
          </cell>
          <cell r="C327">
            <v>0.57323797216262906</v>
          </cell>
          <cell r="D327">
            <v>0.58095447139046474</v>
          </cell>
          <cell r="E327">
            <v>0.58968554743760704</v>
          </cell>
          <cell r="F327">
            <v>0.58968554743760704</v>
          </cell>
          <cell r="G327">
            <v>0.58968554743760704</v>
          </cell>
          <cell r="H327">
            <v>0.58968554743760704</v>
          </cell>
          <cell r="I327">
            <v>0.58968554743760704</v>
          </cell>
          <cell r="J327">
            <v>0.58968554743760704</v>
          </cell>
          <cell r="K327">
            <v>0.58968554743760704</v>
          </cell>
          <cell r="L327">
            <v>0.58968554743760704</v>
          </cell>
        </row>
        <row r="328">
          <cell r="A328" t="str">
            <v>Holiday Inn - Bethesda</v>
          </cell>
          <cell r="B328">
            <v>0.60153100348362432</v>
          </cell>
          <cell r="C328">
            <v>0.60901437587396234</v>
          </cell>
          <cell r="D328">
            <v>0.61714693144637267</v>
          </cell>
          <cell r="E328">
            <v>0.62611085071088657</v>
          </cell>
          <cell r="F328">
            <v>0.62611085071088657</v>
          </cell>
          <cell r="G328">
            <v>0.62611085071088657</v>
          </cell>
          <cell r="H328">
            <v>0.62611085071088657</v>
          </cell>
          <cell r="I328">
            <v>0.62611085071088657</v>
          </cell>
          <cell r="J328">
            <v>0.62611085071088657</v>
          </cell>
          <cell r="K328">
            <v>0.62611085071088657</v>
          </cell>
          <cell r="L328">
            <v>0.62611085071088657</v>
          </cell>
        </row>
        <row r="329">
          <cell r="A329" t="str">
            <v>Ramada Inn - Bethesda</v>
          </cell>
          <cell r="B329">
            <v>0.63632766540070407</v>
          </cell>
          <cell r="C329">
            <v>0.64587905803774159</v>
          </cell>
          <cell r="D329">
            <v>0.65453219256742179</v>
          </cell>
          <cell r="E329">
            <v>0.66355880700629122</v>
          </cell>
          <cell r="F329">
            <v>0.66355880700629122</v>
          </cell>
          <cell r="G329">
            <v>0.66355880700629122</v>
          </cell>
          <cell r="H329">
            <v>0.66355880700629122</v>
          </cell>
          <cell r="I329">
            <v>0.66355880700629122</v>
          </cell>
          <cell r="J329">
            <v>0.66355880700629122</v>
          </cell>
          <cell r="K329">
            <v>0.66355880700629122</v>
          </cell>
          <cell r="L329">
            <v>0.66355880700629122</v>
          </cell>
        </row>
        <row r="330">
          <cell r="A330" t="str">
            <v>Hyatt Regency - Bethesda</v>
          </cell>
          <cell r="B330">
            <v>0.71885293031713982</v>
          </cell>
          <cell r="C330">
            <v>0.72611993114293871</v>
          </cell>
          <cell r="D330">
            <v>0.73854283874030935</v>
          </cell>
          <cell r="E330">
            <v>0.75146278574447223</v>
          </cell>
          <cell r="F330">
            <v>0.75146278574447223</v>
          </cell>
          <cell r="G330">
            <v>0.75146278574447223</v>
          </cell>
          <cell r="H330">
            <v>0.75146278574447223</v>
          </cell>
          <cell r="I330">
            <v>0.75146278574447223</v>
          </cell>
          <cell r="J330">
            <v>0.75146278574447223</v>
          </cell>
          <cell r="K330">
            <v>0.75146278574447223</v>
          </cell>
          <cell r="L330">
            <v>0.75146278574447223</v>
          </cell>
        </row>
        <row r="331">
          <cell r="A331" t="str">
            <v>Proposed Marriott White Flint</v>
          </cell>
          <cell r="B331">
            <v>0.68138843592124743</v>
          </cell>
          <cell r="C331">
            <v>0.69077362122346175</v>
          </cell>
          <cell r="D331">
            <v>0.70196648792218508</v>
          </cell>
          <cell r="E331">
            <v>0.71374589904788865</v>
          </cell>
          <cell r="F331">
            <v>0.71374589904788865</v>
          </cell>
          <cell r="G331">
            <v>0.71374589904788865</v>
          </cell>
          <cell r="H331">
            <v>0.71374589904788865</v>
          </cell>
          <cell r="I331">
            <v>0.71374589904788865</v>
          </cell>
          <cell r="J331">
            <v>0.71374589904788865</v>
          </cell>
          <cell r="K331">
            <v>0.71374589904788865</v>
          </cell>
          <cell r="L331">
            <v>0.71374589904788865</v>
          </cell>
        </row>
        <row r="332">
          <cell r="A332" t="str">
            <v>Other Hotel Development</v>
          </cell>
          <cell r="B332">
            <v>0.68138843592124743</v>
          </cell>
          <cell r="C332">
            <v>0.69077362122346175</v>
          </cell>
          <cell r="D332">
            <v>0.70196648792218508</v>
          </cell>
          <cell r="E332">
            <v>0.71374589904788865</v>
          </cell>
          <cell r="F332">
            <v>0.71374589904788865</v>
          </cell>
          <cell r="G332">
            <v>0.71374589904788865</v>
          </cell>
          <cell r="H332">
            <v>0.71374589904788865</v>
          </cell>
          <cell r="I332">
            <v>0.71374589904788865</v>
          </cell>
          <cell r="J332">
            <v>0.71374589904788865</v>
          </cell>
          <cell r="K332">
            <v>0.71374589904788865</v>
          </cell>
          <cell r="L332">
            <v>0.71374589904788865</v>
          </cell>
        </row>
        <row r="333">
          <cell r="A333" t="str">
            <v>Comp12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Comp13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Comp14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Comp15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Comp16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 t="str">
            <v>Comp17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Comp18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Comp19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Comp20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 t="str">
            <v>Comp21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 t="str">
            <v>Comp22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Comp23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 t="str">
            <v>Comp24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 t="str">
            <v>Comp25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 t="str">
            <v>Addition/Deletion 1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 t="str">
            <v>Addition/Deletion 2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 t="str">
            <v>Addition/Deletion 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 t="str">
            <v>Addition/Deletion 4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Addition/Deletion 5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4">
          <cell r="A354" t="str">
            <v>Projected Penetration</v>
          </cell>
          <cell r="B354">
            <v>2001</v>
          </cell>
          <cell r="C354">
            <v>2002</v>
          </cell>
          <cell r="D354">
            <v>2003</v>
          </cell>
          <cell r="E354">
            <v>2004</v>
          </cell>
          <cell r="F354">
            <v>2005</v>
          </cell>
          <cell r="G354">
            <v>2006</v>
          </cell>
          <cell r="H354">
            <v>2007</v>
          </cell>
          <cell r="I354">
            <v>2008</v>
          </cell>
          <cell r="J354">
            <v>2009</v>
          </cell>
          <cell r="K354">
            <v>2010</v>
          </cell>
          <cell r="L354">
            <v>2011</v>
          </cell>
        </row>
        <row r="355">
          <cell r="A355" t="str">
            <v>Proposed Friendship Heights Hotel</v>
          </cell>
          <cell r="B355">
            <v>0.96311702573024527</v>
          </cell>
          <cell r="C355">
            <v>1.0295683443086816</v>
          </cell>
          <cell r="D355">
            <v>1.0381712847618627</v>
          </cell>
          <cell r="E355">
            <v>1.039321914460184</v>
          </cell>
          <cell r="F355">
            <v>1.039321914460184</v>
          </cell>
          <cell r="G355">
            <v>1.039321914460184</v>
          </cell>
          <cell r="H355">
            <v>1.039321914460184</v>
          </cell>
          <cell r="I355">
            <v>1.039321914460184</v>
          </cell>
          <cell r="J355">
            <v>1.039321914460184</v>
          </cell>
          <cell r="K355">
            <v>1.039321914460184</v>
          </cell>
          <cell r="L355">
            <v>1.039321914460184</v>
          </cell>
        </row>
        <row r="356">
          <cell r="A356" t="str">
            <v>Embassy Suites - Chevy Chase</v>
          </cell>
          <cell r="B356">
            <v>1.0642609790529123</v>
          </cell>
          <cell r="C356">
            <v>1.0563471338586554</v>
          </cell>
          <cell r="D356">
            <v>1.0563701257343778</v>
          </cell>
          <cell r="E356">
            <v>1.0573388611790584</v>
          </cell>
          <cell r="F356">
            <v>1.0573388611790584</v>
          </cell>
          <cell r="G356">
            <v>1.0573388611790584</v>
          </cell>
          <cell r="H356">
            <v>1.0573388611790584</v>
          </cell>
          <cell r="I356">
            <v>1.0573388611790584</v>
          </cell>
          <cell r="J356">
            <v>1.0573388611790584</v>
          </cell>
          <cell r="K356">
            <v>1.0573388611790584</v>
          </cell>
          <cell r="L356">
            <v>1.0573388611790584</v>
          </cell>
        </row>
        <row r="357">
          <cell r="A357" t="str">
            <v>Marriott Hotel - Pooks Hill</v>
          </cell>
          <cell r="B357">
            <v>1.0090262246226855</v>
          </cell>
          <cell r="C357">
            <v>1.0028593171234228</v>
          </cell>
          <cell r="D357">
            <v>1.0026900323626038</v>
          </cell>
          <cell r="E357">
            <v>1.0028897073387546</v>
          </cell>
          <cell r="F357">
            <v>1.0028897073387546</v>
          </cell>
          <cell r="G357">
            <v>1.0028897073387546</v>
          </cell>
          <cell r="H357">
            <v>1.0028897073387546</v>
          </cell>
          <cell r="I357">
            <v>1.0028897073387546</v>
          </cell>
          <cell r="J357">
            <v>1.0028897073387546</v>
          </cell>
          <cell r="K357">
            <v>1.0028897073387546</v>
          </cell>
          <cell r="L357">
            <v>1.0028897073387546</v>
          </cell>
        </row>
        <row r="358">
          <cell r="A358" t="str">
            <v>Marriott Suites - Bethesda</v>
          </cell>
          <cell r="B358">
            <v>1.1120153838087776</v>
          </cell>
          <cell r="C358">
            <v>1.1048563875031063</v>
          </cell>
          <cell r="D358">
            <v>1.1059860940382631</v>
          </cell>
          <cell r="E358">
            <v>1.1074388421474217</v>
          </cell>
          <cell r="F358">
            <v>1.1074388421474217</v>
          </cell>
          <cell r="G358">
            <v>1.1074388421474217</v>
          </cell>
          <cell r="H358">
            <v>1.1074388421474217</v>
          </cell>
          <cell r="I358">
            <v>1.1074388421474217</v>
          </cell>
          <cell r="J358">
            <v>1.1074388421474217</v>
          </cell>
          <cell r="K358">
            <v>1.1074388421474217</v>
          </cell>
          <cell r="L358">
            <v>1.1074388421474217</v>
          </cell>
        </row>
        <row r="359">
          <cell r="A359" t="str">
            <v>Residence Inn - Bethesda</v>
          </cell>
          <cell r="B359">
            <v>1.1155428710532325</v>
          </cell>
          <cell r="C359">
            <v>1.1111247341925818</v>
          </cell>
          <cell r="D359">
            <v>1.1112489307916609</v>
          </cell>
          <cell r="E359">
            <v>1.111792120371953</v>
          </cell>
          <cell r="F359">
            <v>1.111792120371953</v>
          </cell>
          <cell r="G359">
            <v>1.111792120371953</v>
          </cell>
          <cell r="H359">
            <v>1.111792120371953</v>
          </cell>
          <cell r="I359">
            <v>1.111792120371953</v>
          </cell>
          <cell r="J359">
            <v>1.111792120371953</v>
          </cell>
          <cell r="K359">
            <v>1.111792120371953</v>
          </cell>
          <cell r="L359">
            <v>1.111792120371953</v>
          </cell>
        </row>
        <row r="360">
          <cell r="A360" t="str">
            <v>Doubletree Hotel -Rockville</v>
          </cell>
          <cell r="B360">
            <v>0.99008577452786128</v>
          </cell>
          <cell r="C360">
            <v>0.98461531560745374</v>
          </cell>
          <cell r="D360">
            <v>0.98404333055603266</v>
          </cell>
          <cell r="E360">
            <v>0.98402206907855827</v>
          </cell>
          <cell r="F360">
            <v>0.98402206907855827</v>
          </cell>
          <cell r="G360">
            <v>0.98402206907855827</v>
          </cell>
          <cell r="H360">
            <v>0.98402206907855827</v>
          </cell>
          <cell r="I360">
            <v>0.98402206907855827</v>
          </cell>
          <cell r="J360">
            <v>0.98402206907855827</v>
          </cell>
          <cell r="K360">
            <v>0.98402206907855827</v>
          </cell>
          <cell r="L360">
            <v>0.98402206907855827</v>
          </cell>
        </row>
        <row r="361">
          <cell r="A361" t="str">
            <v>Holiday Inn Chevy Chase</v>
          </cell>
          <cell r="B361">
            <v>0.83232348567419456</v>
          </cell>
          <cell r="C361">
            <v>0.82739906555803122</v>
          </cell>
          <cell r="D361">
            <v>0.82469129748186043</v>
          </cell>
          <cell r="E361">
            <v>0.82325335916822617</v>
          </cell>
          <cell r="F361">
            <v>0.82325335916822617</v>
          </cell>
          <cell r="G361">
            <v>0.82325335916822617</v>
          </cell>
          <cell r="H361">
            <v>0.82325335916822617</v>
          </cell>
          <cell r="I361">
            <v>0.82325335916822617</v>
          </cell>
          <cell r="J361">
            <v>0.82325335916822617</v>
          </cell>
          <cell r="K361">
            <v>0.82325335916822617</v>
          </cell>
          <cell r="L361">
            <v>0.82325335916822617</v>
          </cell>
        </row>
        <row r="362">
          <cell r="A362" t="str">
            <v>Holiday Inn - Bethesda</v>
          </cell>
          <cell r="B362">
            <v>0.88280189649879437</v>
          </cell>
          <cell r="C362">
            <v>0.87903793883104275</v>
          </cell>
          <cell r="D362">
            <v>0.87606814078445083</v>
          </cell>
          <cell r="E362">
            <v>0.87410631530519445</v>
          </cell>
          <cell r="F362">
            <v>0.87410631530519445</v>
          </cell>
          <cell r="G362">
            <v>0.87410631530519445</v>
          </cell>
          <cell r="H362">
            <v>0.87410631530519445</v>
          </cell>
          <cell r="I362">
            <v>0.87410631530519445</v>
          </cell>
          <cell r="J362">
            <v>0.87410631530519445</v>
          </cell>
          <cell r="K362">
            <v>0.87410631530519445</v>
          </cell>
          <cell r="L362">
            <v>0.87410631530519445</v>
          </cell>
        </row>
        <row r="363">
          <cell r="A363" t="str">
            <v>Ramada Inn - Bethesda</v>
          </cell>
          <cell r="B363">
            <v>0.9338691880503952</v>
          </cell>
          <cell r="C363">
            <v>0.93224760925697758</v>
          </cell>
          <cell r="D363">
            <v>0.92913821945485697</v>
          </cell>
          <cell r="E363">
            <v>0.92638698582211731</v>
          </cell>
          <cell r="F363">
            <v>0.92638698582211731</v>
          </cell>
          <cell r="G363">
            <v>0.92638698582211731</v>
          </cell>
          <cell r="H363">
            <v>0.92638698582211731</v>
          </cell>
          <cell r="I363">
            <v>0.92638698582211731</v>
          </cell>
          <cell r="J363">
            <v>0.92638698582211731</v>
          </cell>
          <cell r="K363">
            <v>0.92638698582211731</v>
          </cell>
          <cell r="L363">
            <v>0.92638698582211731</v>
          </cell>
        </row>
        <row r="364">
          <cell r="A364" t="str">
            <v>Hyatt Regency - Bethesda</v>
          </cell>
          <cell r="B364">
            <v>1.0549825803034651</v>
          </cell>
          <cell r="C364">
            <v>1.0480655184864196</v>
          </cell>
          <cell r="D364">
            <v>1.0483951530124653</v>
          </cell>
          <cell r="E364">
            <v>1.0491087416713514</v>
          </cell>
          <cell r="F364">
            <v>1.0491087416713514</v>
          </cell>
          <cell r="G364">
            <v>1.0491087416713514</v>
          </cell>
          <cell r="H364">
            <v>1.0491087416713514</v>
          </cell>
          <cell r="I364">
            <v>1.0491087416713514</v>
          </cell>
          <cell r="J364">
            <v>1.0491087416713514</v>
          </cell>
          <cell r="K364">
            <v>1.0491087416713514</v>
          </cell>
          <cell r="L364">
            <v>1.0491087416713514</v>
          </cell>
        </row>
        <row r="365">
          <cell r="A365" t="str">
            <v>Proposed Marriott White Flint</v>
          </cell>
          <cell r="B365">
            <v>1.0000000000000002</v>
          </cell>
          <cell r="C365">
            <v>0.99704743312133681</v>
          </cell>
          <cell r="D365">
            <v>0.99647335931122205</v>
          </cell>
          <cell r="E365">
            <v>0.9964526204466484</v>
          </cell>
          <cell r="F365">
            <v>0.9964526204466484</v>
          </cell>
          <cell r="G365">
            <v>0.9964526204466484</v>
          </cell>
          <cell r="H365">
            <v>0.9964526204466484</v>
          </cell>
          <cell r="I365">
            <v>0.9964526204466484</v>
          </cell>
          <cell r="J365">
            <v>0.9964526204466484</v>
          </cell>
          <cell r="K365">
            <v>0.9964526204466484</v>
          </cell>
          <cell r="L365">
            <v>0.9964526204466484</v>
          </cell>
        </row>
        <row r="366">
          <cell r="A366" t="str">
            <v>Other Hotel Development</v>
          </cell>
          <cell r="B366">
            <v>1.0000000000000002</v>
          </cell>
          <cell r="C366">
            <v>0.99704743312133681</v>
          </cell>
          <cell r="D366">
            <v>0.99647335931122205</v>
          </cell>
          <cell r="E366">
            <v>0.9964526204466484</v>
          </cell>
          <cell r="F366">
            <v>0.9964526204466484</v>
          </cell>
          <cell r="G366">
            <v>0.9964526204466484</v>
          </cell>
          <cell r="H366">
            <v>0.9964526204466484</v>
          </cell>
          <cell r="I366">
            <v>0.9964526204466484</v>
          </cell>
          <cell r="J366">
            <v>0.9964526204466484</v>
          </cell>
          <cell r="K366">
            <v>0.9964526204466484</v>
          </cell>
          <cell r="L366">
            <v>0.9964526204466484</v>
          </cell>
        </row>
        <row r="367">
          <cell r="A367" t="str">
            <v>Comp12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 t="str">
            <v>Comp13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 t="str">
            <v>Comp14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 t="str">
            <v>Comp15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 t="str">
            <v>Comp16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 t="str">
            <v>Comp17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 t="str">
            <v>Comp18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 t="str">
            <v>Comp19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 t="str">
            <v>Comp20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Comp21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 t="str">
            <v>Comp22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 t="str">
            <v>Comp23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 t="str">
            <v>Comp24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 t="str">
            <v>Comp25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>Addition/Deletion 1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Addition/Deletion 2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Addition/Deletion 3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 t="str">
            <v>Addition/Deletion 4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Addition/Deletion 5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34">
          <cell r="BW534" t="str">
            <v>Forecast of Income &amp; Expense ($,000)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A5" t="str">
            <v>Base Year is 1997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curity Rec"/>
      <sheetName val="AR"/>
      <sheetName val="Other Rec."/>
      <sheetName val="PPD-WC"/>
      <sheetName val="PPD-RE"/>
      <sheetName val="PPD-Ins"/>
      <sheetName val="PPD-WS"/>
      <sheetName val="Escrow "/>
      <sheetName val="Escrow-Tax"/>
      <sheetName val="Escrow-W&amp;S"/>
      <sheetName val="Escrow-Ins"/>
      <sheetName val="Escrow-Oper"/>
      <sheetName val="Escrow-Rep Res"/>
      <sheetName val="Total Depreciation"/>
      <sheetName val="Depr 1"/>
      <sheetName val="Depr 2"/>
      <sheetName val="CIP"/>
      <sheetName val="CIP Cons"/>
      <sheetName val="Apt Renovation"/>
      <sheetName val="Normalized"/>
      <sheetName val="Depr 3"/>
      <sheetName val="Interest on Construction"/>
      <sheetName val="16999"/>
      <sheetName val="elevator-v1"/>
      <sheetName val="Elev-v2"/>
      <sheetName val="AP-Other"/>
      <sheetName val="retention"/>
      <sheetName val="Accrued Expenses"/>
      <sheetName val="GL 022013"/>
      <sheetName val="GL 012013"/>
      <sheetName val="Union Ded"/>
      <sheetName val="Accrued RET"/>
      <sheetName val="Loan"/>
      <sheetName val="Inter on Const"/>
      <sheetName val="closing"/>
      <sheetName val="Build Aqui"/>
      <sheetName val="16999-dueto"/>
      <sheetName val="GL Details"/>
      <sheetName val="Payroll accruel"/>
      <sheetName val="Sheet2"/>
    </sheetNames>
    <sheetDataSet>
      <sheetData sheetId="0">
        <row r="6">
          <cell r="A6" t="str">
            <v>Tivoil BI, LLC</v>
          </cell>
        </row>
        <row r="7">
          <cell r="A7" t="str">
            <v xml:space="preserve">49 Crown Street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mmitment UW Summary"/>
      <sheetName val="Contacts"/>
      <sheetName val="Loan Summary"/>
      <sheetName val="Cash Flow Summary"/>
      <sheetName val="Cash Flow Summary (cont'd)"/>
      <sheetName val="Op Stmt Reconciliation (DDC)"/>
      <sheetName val="Rent Roll"/>
      <sheetName val="Rollover"/>
      <sheetName val="Lease Comps"/>
      <sheetName val="Op Stmt Reconciliation Lookup"/>
      <sheetName val="Property Description"/>
      <sheetName val="Occupancy &amp; Rental Rates"/>
      <sheetName val="Appraisal 1"/>
      <sheetName val="Appraisal 2"/>
      <sheetName val="Enginee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AssetSummary"/>
      <sheetName val="Page 2 "/>
      <sheetName val="Page3"/>
      <sheetName val="BalSht"/>
      <sheetName val="IncStmt"/>
      <sheetName val="Budget"/>
      <sheetName val="Page2"/>
      <sheetName val="TB"/>
      <sheetName val="CYAct"/>
      <sheetName val="PYAct"/>
      <sheetName val="CYBud"/>
      <sheetName val="CapEx"/>
      <sheetName val="CapExBud"/>
      <sheetName val="Statistical"/>
      <sheetName val="BudComp"/>
      <sheetName val="ReportCard"/>
      <sheetName val="Variance"/>
    </sheetNames>
    <sheetDataSet>
      <sheetData sheetId="0">
        <row r="19">
          <cell r="B19" t="str">
            <v>Abbington Pointe</v>
          </cell>
        </row>
        <row r="20">
          <cell r="B20" t="str">
            <v>Abbington</v>
          </cell>
        </row>
        <row r="23">
          <cell r="B23" t="str">
            <v>Aug 2015</v>
          </cell>
        </row>
        <row r="24">
          <cell r="B24" t="str">
            <v>Jul 2015</v>
          </cell>
        </row>
        <row r="25">
          <cell r="B25" t="str">
            <v>Aug 2014</v>
          </cell>
        </row>
        <row r="26">
          <cell r="B26" t="str">
            <v>August, 2015</v>
          </cell>
        </row>
        <row r="27">
          <cell r="B27" t="str">
            <v>2015</v>
          </cell>
        </row>
        <row r="28">
          <cell r="B28" t="str">
            <v>2014</v>
          </cell>
        </row>
        <row r="29">
          <cell r="B29" t="str">
            <v>08</v>
          </cell>
          <cell r="C29">
            <v>-1</v>
          </cell>
          <cell r="D29">
            <v>3</v>
          </cell>
          <cell r="E29">
            <v>-1</v>
          </cell>
          <cell r="F29">
            <v>2</v>
          </cell>
          <cell r="G29">
            <v>1</v>
          </cell>
          <cell r="H29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ntacts"/>
      <sheetName val="DD Checklist"/>
      <sheetName val="Loan Summary"/>
      <sheetName val="Cash Flow Summary"/>
      <sheetName val="Cash Flow Summary (cont'd)"/>
      <sheetName val="Op Stmt Reconciliation (DDC)"/>
      <sheetName val="Op Stmt Reconciliation Lookup"/>
      <sheetName val="Property Description"/>
      <sheetName val="Sponsor&amp;Taxes"/>
      <sheetName val="Appraisal"/>
      <sheetName val="Engineering"/>
      <sheetName val="Environmental"/>
      <sheetName val="Credit"/>
      <sheetName val="RR Reconciliation"/>
      <sheetName val="Stone Mist-Tax Escrows"/>
      <sheetName val="Stone Mist-Ins Escrows"/>
      <sheetName val="Tax Return Analysis"/>
      <sheetName val="Display Module"/>
      <sheetName val="Print 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Card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Other"/>
      <sheetName val="AR"/>
      <sheetName val="Allowance"/>
      <sheetName val="fasb 13"/>
      <sheetName val="Other Rec."/>
      <sheetName val="W&amp;S"/>
      <sheetName val="PPD Exp"/>
      <sheetName val="PPD RE Tax"/>
      <sheetName val="PPD Ins"/>
      <sheetName val="Depr Cover"/>
      <sheetName val="Summary"/>
      <sheetName val="Lease Summary"/>
      <sheetName val="Dep15105"/>
      <sheetName val="CM-BI"/>
      <sheetName val="CIP-CC"/>
      <sheetName val="Apt Reno"/>
      <sheetName val="Normalized"/>
      <sheetName val="15210"/>
      <sheetName val="15805"/>
      <sheetName val="17500-Dep"/>
      <sheetName val="Utility"/>
      <sheetName val="AP"/>
      <sheetName val="Retention"/>
      <sheetName val="Unearned"/>
      <sheetName val="Accrued"/>
      <sheetName val="10"/>
      <sheetName val="Mortgage"/>
      <sheetName val="09"/>
      <sheetName val="08"/>
      <sheetName val="07"/>
      <sheetName val="06"/>
      <sheetName val="05"/>
      <sheetName val="04"/>
      <sheetName val="03"/>
      <sheetName val="02"/>
      <sheetName val="01"/>
    </sheetNames>
    <sheetDataSet>
      <sheetData sheetId="0">
        <row r="4">
          <cell r="A4">
            <v>43039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Qtr &amp; Yr"/>
      <sheetName val="YoY Growth"/>
      <sheetName val="12Mo Trend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ough Rollup"/>
      <sheetName val="Queens"/>
      <sheetName val="Bronx"/>
      <sheetName val="Brooklyn"/>
      <sheetName val="Individual Property"/>
      <sheetName val="NYCB Kew"/>
      <sheetName val="NYCB Grand"/>
      <sheetName val="NYCB Brooklyn"/>
      <sheetName val="NYCB Puretz"/>
      <sheetName val="NYCB Bronx"/>
      <sheetName val="Ex C - Debt Rollup"/>
      <sheetName val="Waterfall"/>
      <sheetName val="Preferred Interest"/>
      <sheetName val="Rents"/>
      <sheetName val="Data"/>
      <sheetName val="Debt Allocation"/>
      <sheetName val="St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B6">
            <v>1</v>
          </cell>
          <cell r="C6">
            <v>4</v>
          </cell>
          <cell r="G6">
            <v>0</v>
          </cell>
          <cell r="H6">
            <v>2</v>
          </cell>
          <cell r="I6">
            <v>0</v>
          </cell>
          <cell r="J6">
            <v>0</v>
          </cell>
          <cell r="K6">
            <v>2</v>
          </cell>
          <cell r="L6">
            <v>1</v>
          </cell>
          <cell r="M6" t="str">
            <v>1065 Jerome Ave Bronx, NY</v>
          </cell>
          <cell r="N6" t="str">
            <v>Bronx</v>
          </cell>
        </row>
        <row r="7">
          <cell r="B7">
            <v>2</v>
          </cell>
          <cell r="C7">
            <v>4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K7">
            <v>2</v>
          </cell>
          <cell r="L7">
            <v>2</v>
          </cell>
          <cell r="M7" t="str">
            <v>1104 Manor Ave Bronx, NY</v>
          </cell>
          <cell r="N7" t="str">
            <v>Bronx</v>
          </cell>
        </row>
        <row r="8">
          <cell r="B8">
            <v>3</v>
          </cell>
          <cell r="C8">
            <v>4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3</v>
          </cell>
          <cell r="M8" t="str">
            <v>111 15th Street</v>
          </cell>
          <cell r="N8" t="str">
            <v>Brooklyn</v>
          </cell>
        </row>
        <row r="9">
          <cell r="B9">
            <v>4</v>
          </cell>
          <cell r="C9">
            <v>4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2</v>
          </cell>
          <cell r="L9">
            <v>4</v>
          </cell>
          <cell r="M9" t="str">
            <v>1121-1175 Morrison Ave</v>
          </cell>
          <cell r="N9" t="str">
            <v>Bronx</v>
          </cell>
        </row>
        <row r="10">
          <cell r="B10">
            <v>5</v>
          </cell>
          <cell r="C10">
            <v>4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5</v>
          </cell>
          <cell r="M10" t="str">
            <v>1171 President Street</v>
          </cell>
          <cell r="N10" t="str">
            <v>Brooklyn</v>
          </cell>
        </row>
        <row r="11">
          <cell r="B11">
            <v>6</v>
          </cell>
          <cell r="C11">
            <v>4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6</v>
          </cell>
          <cell r="M11" t="str">
            <v>120 E 19th Street (Flatbush) Brooklyn 11226</v>
          </cell>
          <cell r="N11" t="str">
            <v>Brooklyn</v>
          </cell>
        </row>
        <row r="12">
          <cell r="B12">
            <v>7</v>
          </cell>
          <cell r="C12">
            <v>4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7</v>
          </cell>
          <cell r="M12" t="str">
            <v>130 Martense Street, Brooklyn, NY</v>
          </cell>
          <cell r="N12" t="str">
            <v>Brooklyn</v>
          </cell>
        </row>
        <row r="13">
          <cell r="B13">
            <v>8</v>
          </cell>
          <cell r="C13">
            <v>4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  <cell r="L13">
            <v>8</v>
          </cell>
          <cell r="M13" t="str">
            <v>1362 Ocean Avenue</v>
          </cell>
          <cell r="N13" t="str">
            <v>Brooklyn</v>
          </cell>
        </row>
        <row r="14">
          <cell r="B14">
            <v>9</v>
          </cell>
          <cell r="C14">
            <v>4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9</v>
          </cell>
          <cell r="M14" t="str">
            <v>1373 Sterling</v>
          </cell>
          <cell r="N14" t="str">
            <v>Brooklyn</v>
          </cell>
        </row>
        <row r="15">
          <cell r="B15">
            <v>10</v>
          </cell>
          <cell r="C15">
            <v>4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10</v>
          </cell>
          <cell r="M15" t="str">
            <v>1381 Sterling</v>
          </cell>
          <cell r="N15" t="str">
            <v>Brooklyn</v>
          </cell>
        </row>
        <row r="16">
          <cell r="B16">
            <v>11</v>
          </cell>
          <cell r="C16">
            <v>4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11</v>
          </cell>
          <cell r="M16" t="str">
            <v>1402-08 Sterling Place</v>
          </cell>
          <cell r="N16" t="str">
            <v>Brooklyn</v>
          </cell>
        </row>
        <row r="17">
          <cell r="B17">
            <v>12</v>
          </cell>
          <cell r="C17">
            <v>4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2</v>
          </cell>
          <cell r="L17">
            <v>12</v>
          </cell>
          <cell r="M17" t="str">
            <v>1420 Noble Ave Bronx, NY</v>
          </cell>
          <cell r="N17" t="str">
            <v>Bronx</v>
          </cell>
        </row>
        <row r="18">
          <cell r="B18">
            <v>13</v>
          </cell>
          <cell r="C18">
            <v>4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13</v>
          </cell>
          <cell r="M18" t="str">
            <v>1535 Ocean Ave</v>
          </cell>
          <cell r="N18" t="str">
            <v>Brooklyn</v>
          </cell>
        </row>
        <row r="19">
          <cell r="B19">
            <v>14</v>
          </cell>
          <cell r="C19">
            <v>4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L19">
            <v>14</v>
          </cell>
          <cell r="M19" t="str">
            <v>1554 Ocean Avenue</v>
          </cell>
          <cell r="N19" t="str">
            <v>Brooklyn</v>
          </cell>
        </row>
        <row r="20">
          <cell r="B20">
            <v>15</v>
          </cell>
          <cell r="C20">
            <v>4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15</v>
          </cell>
          <cell r="M20" t="str">
            <v>165 E 19th Street (Flatbush) Brooklyn 11226</v>
          </cell>
          <cell r="N20" t="str">
            <v>Brooklyn</v>
          </cell>
        </row>
        <row r="21">
          <cell r="B21">
            <v>16</v>
          </cell>
          <cell r="C21">
            <v>4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2</v>
          </cell>
          <cell r="L21">
            <v>16</v>
          </cell>
          <cell r="M21" t="str">
            <v>1700 Grand Concourse Bronx, NY</v>
          </cell>
          <cell r="N21" t="str">
            <v>Bronx</v>
          </cell>
        </row>
        <row r="22">
          <cell r="B22">
            <v>17</v>
          </cell>
          <cell r="C22">
            <v>4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2</v>
          </cell>
          <cell r="L22">
            <v>17</v>
          </cell>
          <cell r="M22" t="str">
            <v>1710-1730 Popham Ave</v>
          </cell>
          <cell r="N22" t="str">
            <v>Bronx</v>
          </cell>
        </row>
        <row r="23">
          <cell r="B23">
            <v>18</v>
          </cell>
          <cell r="C23">
            <v>4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2</v>
          </cell>
          <cell r="L23">
            <v>18</v>
          </cell>
          <cell r="M23" t="str">
            <v>175 East 151st St Bronx, NY</v>
          </cell>
          <cell r="N23" t="str">
            <v>Bronx</v>
          </cell>
        </row>
        <row r="24">
          <cell r="B24">
            <v>19</v>
          </cell>
          <cell r="C24">
            <v>4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19</v>
          </cell>
          <cell r="M24" t="str">
            <v>176 Clarkson Avenue (Flatbush) Brooklyn 11226</v>
          </cell>
          <cell r="N24" t="str">
            <v>Brooklyn</v>
          </cell>
        </row>
        <row r="25">
          <cell r="B25">
            <v>20</v>
          </cell>
          <cell r="C25">
            <v>4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20</v>
          </cell>
          <cell r="M25" t="str">
            <v>1789 Flatbush Avenue, Brooklyn, NY</v>
          </cell>
          <cell r="N25" t="str">
            <v>Brooklyn</v>
          </cell>
        </row>
        <row r="26">
          <cell r="B26">
            <v>21</v>
          </cell>
          <cell r="C26">
            <v>4</v>
          </cell>
          <cell r="G26">
            <v>1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21</v>
          </cell>
          <cell r="M26" t="str">
            <v>1803 Beverley Rd, Brooklyn, NY</v>
          </cell>
          <cell r="N26" t="str">
            <v>Brooklyn</v>
          </cell>
        </row>
        <row r="27">
          <cell r="B27">
            <v>22</v>
          </cell>
          <cell r="C27">
            <v>4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2</v>
          </cell>
          <cell r="L27">
            <v>22</v>
          </cell>
          <cell r="M27" t="str">
            <v>2028-32 Valentine Ave</v>
          </cell>
          <cell r="N27" t="str">
            <v>Bronx</v>
          </cell>
        </row>
        <row r="28">
          <cell r="B28">
            <v>23</v>
          </cell>
          <cell r="C28">
            <v>4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23</v>
          </cell>
          <cell r="M28" t="str">
            <v>2105 Foster Avenue, Brooklyn, NY</v>
          </cell>
          <cell r="N28" t="str">
            <v>Brooklyn</v>
          </cell>
        </row>
        <row r="29">
          <cell r="B29">
            <v>24</v>
          </cell>
          <cell r="C29">
            <v>4</v>
          </cell>
          <cell r="G29">
            <v>0</v>
          </cell>
          <cell r="H29">
            <v>2</v>
          </cell>
          <cell r="I29">
            <v>0</v>
          </cell>
          <cell r="J29">
            <v>0</v>
          </cell>
          <cell r="K29">
            <v>2</v>
          </cell>
          <cell r="L29">
            <v>24</v>
          </cell>
          <cell r="M29" t="str">
            <v>213 West 238th St</v>
          </cell>
          <cell r="N29" t="str">
            <v>Bronx</v>
          </cell>
        </row>
        <row r="30">
          <cell r="B30">
            <v>25</v>
          </cell>
          <cell r="C30">
            <v>4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25</v>
          </cell>
          <cell r="M30" t="str">
            <v>21 &amp; 31 East 21st Street, Brooklyn, NY</v>
          </cell>
          <cell r="N30" t="str">
            <v>Brooklyn</v>
          </cell>
        </row>
        <row r="31">
          <cell r="B31">
            <v>26</v>
          </cell>
          <cell r="C31">
            <v>4</v>
          </cell>
          <cell r="G31">
            <v>0</v>
          </cell>
          <cell r="H31">
            <v>2</v>
          </cell>
          <cell r="I31">
            <v>0</v>
          </cell>
          <cell r="J31">
            <v>0</v>
          </cell>
          <cell r="K31">
            <v>2</v>
          </cell>
          <cell r="L31">
            <v>26</v>
          </cell>
          <cell r="M31" t="str">
            <v>215 East Gunhill Rd Bronx, NY</v>
          </cell>
          <cell r="N31" t="str">
            <v>Bronx</v>
          </cell>
        </row>
        <row r="32">
          <cell r="B32">
            <v>27</v>
          </cell>
          <cell r="C32">
            <v>4</v>
          </cell>
          <cell r="G32">
            <v>0</v>
          </cell>
          <cell r="H32">
            <v>2</v>
          </cell>
          <cell r="I32">
            <v>0</v>
          </cell>
          <cell r="J32">
            <v>0</v>
          </cell>
          <cell r="K32">
            <v>2</v>
          </cell>
          <cell r="L32">
            <v>27</v>
          </cell>
          <cell r="M32" t="str">
            <v>2151, 2155 Morris Ave</v>
          </cell>
          <cell r="N32" t="str">
            <v>Bronx</v>
          </cell>
        </row>
        <row r="33">
          <cell r="B33">
            <v>28</v>
          </cell>
          <cell r="C33">
            <v>4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2</v>
          </cell>
          <cell r="L33">
            <v>28</v>
          </cell>
          <cell r="M33" t="str">
            <v>2185 Valentine Ave</v>
          </cell>
          <cell r="N33" t="str">
            <v>Bronx</v>
          </cell>
        </row>
        <row r="34">
          <cell r="B34">
            <v>29</v>
          </cell>
          <cell r="C34">
            <v>4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29</v>
          </cell>
          <cell r="M34" t="str">
            <v>222 Lenox Road (Flatbush) Brooklyn 11226</v>
          </cell>
          <cell r="N34" t="str">
            <v>Brooklyn</v>
          </cell>
        </row>
        <row r="35">
          <cell r="B35">
            <v>30</v>
          </cell>
          <cell r="C35">
            <v>4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30</v>
          </cell>
          <cell r="M35" t="str">
            <v>225 Parkside Ave (Flatbush) Brooklyn 11226</v>
          </cell>
          <cell r="N35" t="str">
            <v>Brooklyn</v>
          </cell>
        </row>
        <row r="36">
          <cell r="B36">
            <v>31</v>
          </cell>
          <cell r="C36">
            <v>4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2</v>
          </cell>
          <cell r="L36">
            <v>31</v>
          </cell>
          <cell r="M36" t="str">
            <v>2254 Cedar Ave &amp; 2269 Hampden Place</v>
          </cell>
          <cell r="N36" t="str">
            <v>Bronx</v>
          </cell>
        </row>
        <row r="37">
          <cell r="B37">
            <v>32</v>
          </cell>
          <cell r="C37">
            <v>4</v>
          </cell>
          <cell r="G37">
            <v>0</v>
          </cell>
          <cell r="H37">
            <v>2</v>
          </cell>
          <cell r="I37">
            <v>0</v>
          </cell>
          <cell r="J37">
            <v>0</v>
          </cell>
          <cell r="K37">
            <v>2</v>
          </cell>
          <cell r="L37">
            <v>32</v>
          </cell>
          <cell r="M37" t="str">
            <v>2255-65 Grand Concourse, Bronx</v>
          </cell>
          <cell r="N37" t="str">
            <v>Bronx</v>
          </cell>
        </row>
        <row r="38">
          <cell r="B38">
            <v>33</v>
          </cell>
          <cell r="C38">
            <v>4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2</v>
          </cell>
          <cell r="L38">
            <v>33</v>
          </cell>
          <cell r="M38" t="str">
            <v>2304 Sedgwick Ave</v>
          </cell>
          <cell r="N38" t="str">
            <v>Bronx</v>
          </cell>
        </row>
        <row r="39">
          <cell r="B39">
            <v>34</v>
          </cell>
          <cell r="C39">
            <v>4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34</v>
          </cell>
          <cell r="M39" t="str">
            <v>2391 Bedford Avenue, Brooklyn, NY</v>
          </cell>
          <cell r="N39" t="str">
            <v>Brooklyn</v>
          </cell>
        </row>
        <row r="40">
          <cell r="B40">
            <v>35</v>
          </cell>
          <cell r="C40">
            <v>4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2</v>
          </cell>
          <cell r="L40">
            <v>35</v>
          </cell>
          <cell r="M40" t="str">
            <v>2474 Valentine Ave</v>
          </cell>
          <cell r="N40" t="str">
            <v>Bronx</v>
          </cell>
        </row>
        <row r="41">
          <cell r="B41">
            <v>36</v>
          </cell>
          <cell r="C41">
            <v>4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36</v>
          </cell>
          <cell r="M41" t="str">
            <v>28-30 &amp; 40-46 Argyle Road</v>
          </cell>
          <cell r="N41" t="str">
            <v>Brooklyn</v>
          </cell>
        </row>
        <row r="42">
          <cell r="B42">
            <v>37</v>
          </cell>
          <cell r="C42">
            <v>4</v>
          </cell>
          <cell r="G42">
            <v>0</v>
          </cell>
          <cell r="H42">
            <v>2</v>
          </cell>
          <cell r="I42">
            <v>0</v>
          </cell>
          <cell r="J42">
            <v>0</v>
          </cell>
          <cell r="K42">
            <v>2</v>
          </cell>
          <cell r="L42">
            <v>37</v>
          </cell>
          <cell r="M42" t="str">
            <v>2840 Sedgwick Avenue</v>
          </cell>
          <cell r="N42" t="str">
            <v>Bronx</v>
          </cell>
        </row>
        <row r="43">
          <cell r="B43">
            <v>38</v>
          </cell>
          <cell r="C43">
            <v>4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38</v>
          </cell>
          <cell r="M43" t="str">
            <v>287 East 18th St, Brooklyn, NY</v>
          </cell>
          <cell r="N43" t="str">
            <v>Brooklyn</v>
          </cell>
        </row>
        <row r="44">
          <cell r="B44">
            <v>39</v>
          </cell>
          <cell r="C44">
            <v>4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39</v>
          </cell>
          <cell r="M44" t="str">
            <v>292 St. Johns Place</v>
          </cell>
          <cell r="N44" t="str">
            <v>Brooklyn</v>
          </cell>
        </row>
        <row r="45">
          <cell r="B45">
            <v>40</v>
          </cell>
          <cell r="C45">
            <v>4</v>
          </cell>
          <cell r="G45">
            <v>0</v>
          </cell>
          <cell r="H45">
            <v>2</v>
          </cell>
          <cell r="I45">
            <v>0</v>
          </cell>
          <cell r="J45">
            <v>0</v>
          </cell>
          <cell r="K45">
            <v>2</v>
          </cell>
          <cell r="L45">
            <v>40</v>
          </cell>
          <cell r="M45" t="str">
            <v>2985-2995 Botanical Gardens Bronx, NY</v>
          </cell>
          <cell r="N45" t="str">
            <v>Bronx</v>
          </cell>
        </row>
        <row r="46">
          <cell r="B46">
            <v>41</v>
          </cell>
          <cell r="C46">
            <v>4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41</v>
          </cell>
          <cell r="M46" t="str">
            <v>307 12th Street</v>
          </cell>
          <cell r="N46" t="str">
            <v>Brooklyn</v>
          </cell>
        </row>
        <row r="47">
          <cell r="B47">
            <v>42</v>
          </cell>
          <cell r="C47">
            <v>4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42</v>
          </cell>
          <cell r="M47" t="str">
            <v>3301 Farragut Road, Brooklyn, NY</v>
          </cell>
          <cell r="N47" t="str">
            <v>Brooklyn</v>
          </cell>
        </row>
        <row r="48">
          <cell r="B48">
            <v>43</v>
          </cell>
          <cell r="C48">
            <v>4</v>
          </cell>
          <cell r="G48">
            <v>0</v>
          </cell>
          <cell r="H48">
            <v>2</v>
          </cell>
          <cell r="I48">
            <v>0</v>
          </cell>
          <cell r="J48">
            <v>0</v>
          </cell>
          <cell r="K48">
            <v>2</v>
          </cell>
          <cell r="L48">
            <v>43</v>
          </cell>
          <cell r="M48" t="str">
            <v>3410 Kingsbridge Avenue</v>
          </cell>
          <cell r="N48" t="str">
            <v>Bronx</v>
          </cell>
        </row>
        <row r="49">
          <cell r="B49">
            <v>44</v>
          </cell>
          <cell r="C49">
            <v>4</v>
          </cell>
          <cell r="G49">
            <v>1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44</v>
          </cell>
          <cell r="M49" t="str">
            <v>345 Leffert's Model</v>
          </cell>
          <cell r="N49" t="str">
            <v>Brooklyn</v>
          </cell>
        </row>
        <row r="50">
          <cell r="B50">
            <v>45</v>
          </cell>
          <cell r="C50">
            <v>4</v>
          </cell>
          <cell r="G50">
            <v>0</v>
          </cell>
          <cell r="H50">
            <v>2</v>
          </cell>
          <cell r="I50">
            <v>0</v>
          </cell>
          <cell r="J50">
            <v>0</v>
          </cell>
          <cell r="K50">
            <v>2</v>
          </cell>
          <cell r="L50">
            <v>45</v>
          </cell>
          <cell r="M50" t="str">
            <v>3572-3578 Dekalb Ave</v>
          </cell>
          <cell r="N50" t="str">
            <v>Bronx</v>
          </cell>
        </row>
        <row r="51">
          <cell r="B51">
            <v>46</v>
          </cell>
          <cell r="C51">
            <v>4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46</v>
          </cell>
          <cell r="M51" t="str">
            <v>3728 Avenue K</v>
          </cell>
          <cell r="N51" t="str">
            <v>Brooklyn</v>
          </cell>
        </row>
        <row r="52">
          <cell r="B52">
            <v>47</v>
          </cell>
          <cell r="C52">
            <v>4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1</v>
          </cell>
          <cell r="L52">
            <v>47</v>
          </cell>
          <cell r="M52" t="str">
            <v>382-90 Eastern Parkway</v>
          </cell>
          <cell r="N52" t="str">
            <v>Brooklyn</v>
          </cell>
        </row>
        <row r="53">
          <cell r="B53">
            <v>48</v>
          </cell>
          <cell r="C53">
            <v>4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1</v>
          </cell>
          <cell r="L53">
            <v>48</v>
          </cell>
          <cell r="M53" t="str">
            <v>426 E 22nd Street (Flatbush) Brooklyn 11226</v>
          </cell>
          <cell r="N53" t="str">
            <v>Brooklyn</v>
          </cell>
        </row>
        <row r="54">
          <cell r="B54">
            <v>49</v>
          </cell>
          <cell r="C54">
            <v>4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49</v>
          </cell>
          <cell r="M54" t="str">
            <v>457 Schnectady</v>
          </cell>
          <cell r="N54" t="str">
            <v>Brooklyn</v>
          </cell>
        </row>
        <row r="55">
          <cell r="B55">
            <v>50</v>
          </cell>
          <cell r="C55">
            <v>4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50</v>
          </cell>
          <cell r="M55" t="str">
            <v>481, 489 &amp; 497 Eastern Parkway</v>
          </cell>
          <cell r="N55" t="str">
            <v>Brooklyn</v>
          </cell>
        </row>
        <row r="56">
          <cell r="B56">
            <v>51</v>
          </cell>
          <cell r="C56">
            <v>4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1</v>
          </cell>
          <cell r="L56">
            <v>51</v>
          </cell>
          <cell r="M56" t="str">
            <v>529 East 22nd St, Brooklyn, NY</v>
          </cell>
          <cell r="N56" t="str">
            <v>Brooklyn</v>
          </cell>
        </row>
        <row r="57">
          <cell r="B57">
            <v>52</v>
          </cell>
          <cell r="C57">
            <v>4</v>
          </cell>
          <cell r="G57">
            <v>0</v>
          </cell>
          <cell r="H57">
            <v>2</v>
          </cell>
          <cell r="I57">
            <v>0</v>
          </cell>
          <cell r="J57">
            <v>0</v>
          </cell>
          <cell r="K57">
            <v>2</v>
          </cell>
          <cell r="L57">
            <v>52</v>
          </cell>
          <cell r="M57" t="str">
            <v>6 West 190th Street</v>
          </cell>
          <cell r="N57" t="str">
            <v>Bronx</v>
          </cell>
        </row>
        <row r="58">
          <cell r="B58">
            <v>53</v>
          </cell>
          <cell r="C58">
            <v>4</v>
          </cell>
          <cell r="G58">
            <v>0</v>
          </cell>
          <cell r="H58">
            <v>2</v>
          </cell>
          <cell r="I58">
            <v>0</v>
          </cell>
          <cell r="J58">
            <v>0</v>
          </cell>
          <cell r="K58">
            <v>2</v>
          </cell>
          <cell r="L58">
            <v>53</v>
          </cell>
          <cell r="M58" t="str">
            <v>60 East 196th St Bronx, NY</v>
          </cell>
          <cell r="N58" t="str">
            <v>Bronx</v>
          </cell>
        </row>
        <row r="59">
          <cell r="B59">
            <v>54</v>
          </cell>
          <cell r="C59">
            <v>4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54</v>
          </cell>
          <cell r="M59" t="str">
            <v>601 Crown Street</v>
          </cell>
          <cell r="N59" t="str">
            <v>Brooklyn</v>
          </cell>
        </row>
        <row r="60">
          <cell r="B60">
            <v>55</v>
          </cell>
          <cell r="C60">
            <v>4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1</v>
          </cell>
          <cell r="L60">
            <v>55</v>
          </cell>
          <cell r="M60" t="str">
            <v>607-625 Rugby Road</v>
          </cell>
          <cell r="N60" t="str">
            <v>Brooklyn</v>
          </cell>
        </row>
        <row r="61">
          <cell r="B61">
            <v>56</v>
          </cell>
          <cell r="C61">
            <v>4</v>
          </cell>
          <cell r="G61">
            <v>0</v>
          </cell>
          <cell r="H61">
            <v>2</v>
          </cell>
          <cell r="I61">
            <v>0</v>
          </cell>
          <cell r="J61">
            <v>0</v>
          </cell>
          <cell r="K61">
            <v>2</v>
          </cell>
          <cell r="L61">
            <v>56</v>
          </cell>
          <cell r="M61" t="str">
            <v>666 East 233rd Bronx, NY</v>
          </cell>
          <cell r="N61" t="str">
            <v>Bronx</v>
          </cell>
        </row>
        <row r="62">
          <cell r="B62">
            <v>57</v>
          </cell>
          <cell r="C62">
            <v>4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1</v>
          </cell>
          <cell r="L62">
            <v>57</v>
          </cell>
          <cell r="M62" t="str">
            <v>681 Ocean Avenue, Brooklyn, NY</v>
          </cell>
          <cell r="N62" t="str">
            <v>Brooklyn</v>
          </cell>
        </row>
        <row r="63">
          <cell r="B63">
            <v>58</v>
          </cell>
          <cell r="C63">
            <v>4</v>
          </cell>
          <cell r="G63">
            <v>0</v>
          </cell>
          <cell r="H63">
            <v>2</v>
          </cell>
          <cell r="I63">
            <v>0</v>
          </cell>
          <cell r="J63">
            <v>0</v>
          </cell>
          <cell r="K63">
            <v>2</v>
          </cell>
          <cell r="L63">
            <v>58</v>
          </cell>
          <cell r="M63" t="str">
            <v>731 Gerard Ave Bronx, NY</v>
          </cell>
          <cell r="N63" t="str">
            <v>Bronx</v>
          </cell>
        </row>
        <row r="64">
          <cell r="B64">
            <v>59</v>
          </cell>
          <cell r="C64">
            <v>4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59</v>
          </cell>
          <cell r="M64" t="str">
            <v>85 Clarkson Avenue, Brooklyn, NY</v>
          </cell>
          <cell r="N64" t="str">
            <v>Brooklyn</v>
          </cell>
        </row>
        <row r="65">
          <cell r="B65">
            <v>60</v>
          </cell>
          <cell r="C65">
            <v>4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60</v>
          </cell>
          <cell r="M65" t="str">
            <v>883 Franklin Ave</v>
          </cell>
          <cell r="N65" t="str">
            <v>Brooklyn</v>
          </cell>
        </row>
        <row r="66">
          <cell r="B66">
            <v>61</v>
          </cell>
          <cell r="C66">
            <v>4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61</v>
          </cell>
          <cell r="M66" t="str">
            <v>916 Carroll Street</v>
          </cell>
          <cell r="N66" t="str">
            <v>Brooklyn</v>
          </cell>
        </row>
        <row r="67">
          <cell r="B67">
            <v>62</v>
          </cell>
          <cell r="C67">
            <v>4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62</v>
          </cell>
          <cell r="M67" t="str">
            <v>932 Carroll Street</v>
          </cell>
          <cell r="N67" t="str">
            <v>Brooklyn</v>
          </cell>
        </row>
        <row r="68">
          <cell r="B68">
            <v>63</v>
          </cell>
          <cell r="C68">
            <v>4</v>
          </cell>
          <cell r="G68">
            <v>0</v>
          </cell>
          <cell r="H68">
            <v>2</v>
          </cell>
          <cell r="I68">
            <v>0</v>
          </cell>
          <cell r="J68">
            <v>0</v>
          </cell>
          <cell r="K68">
            <v>2</v>
          </cell>
          <cell r="L68">
            <v>63</v>
          </cell>
          <cell r="M68" t="str">
            <v>950-958 Woodycrest Ave Bronx, NY</v>
          </cell>
          <cell r="N68" t="str">
            <v>Bronx</v>
          </cell>
        </row>
        <row r="69">
          <cell r="B69">
            <v>64</v>
          </cell>
          <cell r="C69">
            <v>4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2</v>
          </cell>
          <cell r="L69">
            <v>64</v>
          </cell>
          <cell r="M69" t="str">
            <v>957-963 Woodycrest Ave Bronx, NY</v>
          </cell>
          <cell r="N69" t="str">
            <v>Bronx</v>
          </cell>
        </row>
        <row r="70">
          <cell r="B70">
            <v>65</v>
          </cell>
          <cell r="C70">
            <v>4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65</v>
          </cell>
          <cell r="M70" t="str">
            <v>991, 993 Carroll Street</v>
          </cell>
          <cell r="N70" t="str">
            <v>Brooklyn</v>
          </cell>
        </row>
        <row r="71">
          <cell r="B71">
            <v>66</v>
          </cell>
          <cell r="C71">
            <v>4</v>
          </cell>
          <cell r="G71">
            <v>0</v>
          </cell>
          <cell r="H71">
            <v>0</v>
          </cell>
          <cell r="I71">
            <v>3</v>
          </cell>
          <cell r="J71">
            <v>0</v>
          </cell>
          <cell r="K71">
            <v>3</v>
          </cell>
          <cell r="L71">
            <v>66</v>
          </cell>
          <cell r="M71" t="str">
            <v>Kew Gardens Portfolio</v>
          </cell>
          <cell r="N71" t="str">
            <v>Queens</v>
          </cell>
        </row>
      </sheetData>
      <sheetData sheetId="15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ASSETS (2)"/>
      <sheetName val="COM"/>
      <sheetName val="COC"/>
      <sheetName val="TIS"/>
      <sheetName val="RLE"/>
      <sheetName val="7000 ACC LANDSCAPE"/>
      <sheetName val="7000 ACCT12-97  1-98"/>
      <sheetName val="Set-up"/>
      <sheetName val="Property Info"/>
      <sheetName val="110910 RR"/>
      <sheetName val="Sheet1"/>
      <sheetName val="Sheet2"/>
      <sheetName val="drop downs"/>
      <sheetName val="ASSETS_(2)1"/>
      <sheetName val="7000_ACC_LANDSCAPE1"/>
      <sheetName val="7000_ACCT12-97__1-981"/>
      <sheetName val="drop_downs1"/>
      <sheetName val="ASSETS_(2)"/>
      <sheetName val="7000_ACC_LANDSCAPE"/>
      <sheetName val="7000_ACCT12-97__1-98"/>
      <sheetName val="drop_downs"/>
      <sheetName val="Exit Strategy"/>
      <sheetName val="Dump"/>
      <sheetName val="HE Origination"/>
      <sheetName val="Debt Summary  11"/>
      <sheetName val="Input2"/>
      <sheetName val="SU"/>
      <sheetName val="CF Yr1"/>
      <sheetName val="Repl.Cst.+Ins."/>
      <sheetName val="Rent Roll"/>
      <sheetName val="Op Exp &amp; Cap Ex"/>
      <sheetName val="assump"/>
      <sheetName val="Monthly"/>
      <sheetName val="rates"/>
      <sheetName val="TCTTOC"/>
      <sheetName val="JUL98"/>
      <sheetName val="JUL98.XLS"/>
      <sheetName val="Investor Splits"/>
      <sheetName val="RSCHDL"/>
      <sheetName val="EXP"/>
      <sheetName val="OA-Email"/>
      <sheetName val="Debt Sum"/>
      <sheetName val="Programs and Zipcodes"/>
      <sheetName val="Assumptions"/>
      <sheetName val="Pro Forma"/>
      <sheetName val="Codesheet"/>
      <sheetName val="Debt Assumptions"/>
      <sheetName val="CBRE Cashflow"/>
      <sheetName val="0520-10"/>
      <sheetName val="0540-10"/>
      <sheetName val="0640-14"/>
      <sheetName val="0550-24"/>
      <sheetName val="OPER. ACCRLS."/>
      <sheetName val="0500-10"/>
      <sheetName val="0500-18"/>
      <sheetName val="0500-20"/>
      <sheetName val="0502-10"/>
      <sheetName val="0502-14"/>
      <sheetName val="0502-18"/>
      <sheetName val="0502-22"/>
      <sheetName val="0502-24"/>
      <sheetName val="Prkng Trade"/>
      <sheetName val="0505-11"/>
      <sheetName val="0505-14"/>
      <sheetName val="0505-16"/>
      <sheetName val="0510-16"/>
      <sheetName val="0510-18"/>
      <sheetName val="0510-20"/>
      <sheetName val="0510-22"/>
      <sheetName val="0510-24"/>
      <sheetName val="0515-10"/>
      <sheetName val="0515-11"/>
      <sheetName val="0515-11b"/>
      <sheetName val="0515-12"/>
      <sheetName val="0515-14"/>
      <sheetName val="0525-12"/>
      <sheetName val="0525-14"/>
      <sheetName val="0525-18"/>
      <sheetName val="0530-10"/>
      <sheetName val="0530-12"/>
      <sheetName val="0530-14"/>
      <sheetName val="0530-20"/>
      <sheetName val="0535-10"/>
      <sheetName val="0535-12"/>
      <sheetName val="0535-16"/>
      <sheetName val="staxqtr (2)"/>
      <sheetName val="staxqtr (3)"/>
      <sheetName val="0540-18"/>
      <sheetName val="octxqtr(2)"/>
      <sheetName val="octxqtr(3)"/>
      <sheetName val="0540-26"/>
      <sheetName val="0540-28"/>
      <sheetName val="0540-30"/>
      <sheetName val="prktxqtr(2)"/>
      <sheetName val="prktxqtr(3)"/>
      <sheetName val="0545-10"/>
      <sheetName val="0550-12"/>
      <sheetName val="0550-20,22"/>
      <sheetName val="0550-24,26"/>
      <sheetName val="0550-28,30"/>
      <sheetName val="0555-10,12"/>
      <sheetName val="0555-14,16"/>
      <sheetName val="0555-26"/>
      <sheetName val="0565-10"/>
      <sheetName val="0565-14"/>
      <sheetName val="0570-10"/>
      <sheetName val="0570-12"/>
      <sheetName val="0575-10"/>
      <sheetName val="0575-14"/>
      <sheetName val="0575-18"/>
      <sheetName val="0585-10,12"/>
      <sheetName val="0585-14,16"/>
      <sheetName val="0590-10,12"/>
      <sheetName val="0592-10,12"/>
      <sheetName val="0595-10,12"/>
      <sheetName val="0600-10,12"/>
      <sheetName val="0605-10,12"/>
      <sheetName val="0610-10,12"/>
      <sheetName val="0615-10,12"/>
      <sheetName val="0625-10"/>
      <sheetName val="0625-12"/>
      <sheetName val="0625-14"/>
      <sheetName val="0625-18"/>
      <sheetName val="0502-16"/>
      <sheetName val="FOX"/>
      <sheetName val="LIESEGANG"/>
      <sheetName val="LASALLE"/>
      <sheetName val="AMPCO"/>
      <sheetName val="0550-20"/>
      <sheetName val="0550-28"/>
      <sheetName val="0555-10"/>
      <sheetName val="0555-14"/>
      <sheetName val="Cash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 Pages --&gt;"/>
      <sheetName val="Summary_Page 1"/>
      <sheetName val="Summary_Page 2"/>
      <sheetName val="Renderings"/>
      <sheetName val="Before &amp; After Photos"/>
      <sheetName val="&lt;-- Summary Pages"/>
      <sheetName val="For Print--&gt;"/>
      <sheetName val="Cover"/>
      <sheetName val="Model Checks"/>
      <sheetName val="Argus OpEx Checks"/>
      <sheetName val="Argus Misc. Rev Check"/>
      <sheetName val="Model Assumptions"/>
      <sheetName val="Active Case Leasing Assumptions"/>
      <sheetName val="OSS East Stacking Plan_Internal"/>
      <sheetName val="OSS West Stacking Plan_Internal"/>
      <sheetName val="Space Measurement Summary"/>
      <sheetName val="DCF"/>
      <sheetName val="Closing Costs"/>
      <sheetName val="Next Buyer's Analysis Base Case"/>
      <sheetName val="OSS Annual CF Rollup Active"/>
      <sheetName val="One Soho Square Annual Base"/>
      <sheetName val="Sources &amp; Uses (Cash Basis)"/>
      <sheetName val="Backup Schedules --&gt;"/>
      <sheetName val="Real Estate Tax Schedule"/>
      <sheetName val="Insurance Schedule"/>
      <sheetName val="G&amp;A Schedule"/>
      <sheetName val="R&amp;M Schedule"/>
      <sheetName val="Cleaning Schedule"/>
      <sheetName val="Payroll Schedule"/>
      <sheetName val="Payroll Expense Build"/>
      <sheetName val="Gas Schedule"/>
      <sheetName val="Water &amp; Sewer Schedule"/>
      <sheetName val="Electric Buildup"/>
      <sheetName val="Contract Maintenance Abstract"/>
      <sheetName val="Contract Maintenance Schedule"/>
      <sheetName val="Ancillary Revenue Output"/>
      <sheetName val="Misc. Income Schedule"/>
      <sheetName val="HVAC Overtime Schedule"/>
      <sheetName val="Annual Contra Revenue Schedule"/>
      <sheetName val="Comparable Inc. St. Line Items"/>
      <sheetName val="Model Index"/>
      <sheetName val="Condenser Water Revenue"/>
      <sheetName val="In Place Rent Analysis"/>
      <sheetName val="Space Index"/>
      <sheetName val="Contra Revenue Space Index"/>
      <sheetName val="&lt;-- End Print"/>
      <sheetName val="Special Projects --&gt;"/>
      <sheetName val="SP Model Input"/>
      <sheetName val="Summary"/>
      <sheetName val="TI"/>
      <sheetName val="LCs"/>
      <sheetName val="SP Index"/>
      <sheetName val="Non Yardi LC Costs"/>
      <sheetName val="Sources &amp; Uses Backup --&gt;"/>
      <sheetName val=" S&amp;U Index"/>
      <sheetName val="Line Item Index"/>
      <sheetName val="BS"/>
      <sheetName val="IS"/>
      <sheetName val="Base Case Annual CF --&gt;"/>
      <sheetName val="One Soho Sq. West Annual Base"/>
      <sheetName val="One Soho Sq. East Annual Base"/>
      <sheetName val="Base Case Mkt Leasing Assum --&gt;"/>
      <sheetName val="Base Case MLA"/>
      <sheetName val="Upside Case Leasing Assump. --&gt;"/>
      <sheetName val="One Soho Square Rollup --&gt;"/>
      <sheetName val="OSS Monthly CF Rollup"/>
      <sheetName val="Base Case Monthly CF  --&gt;"/>
      <sheetName val="One Soho Square Monthly Base"/>
      <sheetName val="One Soho Sq. West Monthly Base"/>
      <sheetName val="One Soho Sq. East Monthly Base"/>
      <sheetName val="Operating Expense Backup --&gt;"/>
      <sheetName val="Operating Expense Argus Inputs"/>
      <sheetName val="Contract Maintenance --&gt;"/>
      <sheetName val="Electric Backup  --&gt;"/>
      <sheetName val="Electric Rate Backup"/>
      <sheetName val="Electric Profit Backup"/>
      <sheetName val="Insurance Backup --&gt;"/>
      <sheetName val="Insurance Backup"/>
      <sheetName val="Gas Backup--&gt;"/>
      <sheetName val="Consultant Gas Cost Projections"/>
      <sheetName val="Real Estate Tax Backup --&gt;"/>
      <sheetName val="RET Comparison"/>
      <sheetName val="Monthly RE Tax Schedule"/>
      <sheetName val="Consultant Tax Projections"/>
      <sheetName val="Base Year Schedule"/>
      <sheetName val="Contract Maintenance Backup --&gt;"/>
      <sheetName val="Contract Maintenance Backup"/>
      <sheetName val="Payroll Backup --&gt;"/>
      <sheetName val="Payroll Backup"/>
      <sheetName val="Payroll Medical Benefits"/>
      <sheetName val="Payroll Union Info"/>
      <sheetName val="Vertical Decom Contra Rev --&gt;"/>
      <sheetName val="Base Rental Rev Argus Dump"/>
      <sheetName val="Monthly Decom Contra Revenue"/>
      <sheetName val="Argus Dumps --&gt;"/>
      <sheetName val="One Soho Square West Base"/>
      <sheetName val="One Soho Square East Base"/>
      <sheetName val="Argus MLA --&gt;"/>
      <sheetName val="One Soho Sq. West MLA Base"/>
      <sheetName val="One Soho Sq. East MLA Base"/>
      <sheetName val="233 MLA Index"/>
      <sheetName val="161 MLA Index"/>
      <sheetName val="Lease Backup Data --&gt;"/>
      <sheetName val="Detailed Data Tape"/>
      <sheetName val="Springer Rent"/>
      <sheetName val="Aveda Rent"/>
      <sheetName val="MAC_W10-13"/>
      <sheetName val="MAC_WBsmt"/>
      <sheetName val="Glossier_E10"/>
      <sheetName val="WP_E67"/>
      <sheetName val="WP_E8"/>
      <sheetName val="Kossoff"/>
      <sheetName val="Double Verify"/>
      <sheetName val="Trader Joe's"/>
      <sheetName val="Earl Kazis"/>
      <sheetName val="K&amp;R"/>
      <sheetName val="Cutting Room"/>
      <sheetName val=" Cineflex"/>
      <sheetName val="MBQ_E11"/>
      <sheetName val="Flatiron Health"/>
      <sheetName val="Western Lobby"/>
      <sheetName val="LC Schedule"/>
      <sheetName val="Charts --&gt;"/>
      <sheetName val="OSS Charts"/>
      <sheetName val="Charts Backup--&gt;"/>
      <sheetName val="Chart Index"/>
      <sheetName val="OSS West Expirations"/>
      <sheetName val="OSS East Expirations"/>
      <sheetName val="OSS East Occ &amp; Absorb. Arg. v19"/>
      <sheetName val="OSS West Occ &amp; Absorb. Argus"/>
      <sheetName val="OSS East LXD"/>
      <sheetName val="OSS West LXD"/>
      <sheetName val="OSS E. Base Rental Rev Arg v07"/>
      <sheetName val="OSS W. Base Rental Rev Arg v07"/>
      <sheetName val="OSS E. Prev Mrkt Rent Arg v07"/>
      <sheetName val="OSS W. Prev Mrkt Rent Arg v07"/>
      <sheetName val="In Place Analysis --&gt;"/>
      <sheetName val="OSS West Argus Output_v08"/>
      <sheetName val="OSS East Argus Output_v09"/>
      <sheetName val="OSS East In Place Rent"/>
      <sheetName val="OSS West In Place Rent"/>
      <sheetName val="Sheet3"/>
      <sheetName val="Sheet4"/>
      <sheetName val="OSS East"/>
      <sheetName val="Stacking Plan_MKDA Colors --&gt;"/>
      <sheetName val="OSS East Stacking Plan_MKDA"/>
      <sheetName val="OSS West Stacking Plan_MKD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Print --&gt;"/>
      <sheetName val="Cover"/>
      <sheetName val="Model Checks"/>
      <sheetName val="Property Information"/>
      <sheetName val="Returns Summary"/>
      <sheetName val="Case Triggers"/>
      <sheetName val="Stacking Plan and Lease Roll"/>
      <sheetName val="Leasing Assumptions"/>
      <sheetName val="220 5th Active Case"/>
      <sheetName val="DCF"/>
      <sheetName val="Sources and Uses"/>
      <sheetName val="CapEx Budget"/>
      <sheetName val="GLActive"/>
      <sheetName val="Closing Costs"/>
      <sheetName val="Historicals"/>
      <sheetName val="Next Buyer's Analysis"/>
      <sheetName val="Buyout Analysis"/>
      <sheetName val="Comparable Leasing"/>
      <sheetName val="Imperium Equity"/>
      <sheetName val="&lt;-- For Print"/>
      <sheetName val="In Place Analysis"/>
      <sheetName val="Reimbursements"/>
      <sheetName val="Waterfalls Start--&gt;"/>
      <sheetName val="Waterfall Summary"/>
      <sheetName val="1"/>
      <sheetName val="2"/>
      <sheetName val="3"/>
      <sheetName val="4"/>
      <sheetName val="&lt;-- Waterfalls End"/>
      <sheetName val="Internal Funding Start--&gt;"/>
      <sheetName val="Internal Funding Summary"/>
      <sheetName val="Imperium Fee"/>
      <sheetName val="&lt;-- Internal Funding End"/>
      <sheetName val="Payment Schedule --&gt;"/>
      <sheetName val="Payment Schedule for Documents"/>
      <sheetName val="Payment Schedule"/>
      <sheetName val="&lt;-- Payment Schedule End"/>
      <sheetName val="Annual CFs In Place --&gt;"/>
      <sheetName val="220 5th Annual In Place"/>
      <sheetName val="In Place Monthly CFs --&gt;"/>
      <sheetName val="CFs 220 5th In Place"/>
      <sheetName val="Annual CFs Upside--&gt;"/>
      <sheetName val="220 5th Annual Upside"/>
      <sheetName val="Upside Monthly CFs--&gt;"/>
      <sheetName val="CFs 220 5th Upside"/>
      <sheetName val="Annual CFs Down (Rents $60) --&gt;"/>
      <sheetName val="220 5th Annual Down (Rents $60)"/>
      <sheetName val="Down Rents $60 Monthly CFs--&gt;"/>
      <sheetName val="CFs 220 5th Down (Rents $60)"/>
      <sheetName val="Annual CFs Base (Rents $60) --&gt;"/>
      <sheetName val="220 5th Annual Base (Rents $60)"/>
      <sheetName val="Base Rents $60 Monthly CFs--&gt;"/>
      <sheetName val="CFs 220 5th Base (Rents $60)"/>
      <sheetName val="Annual CFs Base (Rents $85)"/>
      <sheetName val="220 5th Annual Base (Rents $85)"/>
      <sheetName val="Base Rents $85 Monthly CFs--&gt;"/>
      <sheetName val="CFs 220 5th Base (Rents $85)"/>
      <sheetName val="Annual CFs Base (Rents $73) --&gt;"/>
      <sheetName val="220 5th Annual Base (Rents $73)"/>
      <sheetName val="Base Rents $73 Monthly CFs--&gt;"/>
      <sheetName val="CFs 220 5th Base (Rents $73)"/>
      <sheetName val="Annual CFs Base (Rents $68) --&gt;"/>
      <sheetName val="220 5th Annual Base (Rents $68)"/>
      <sheetName val="Base Rents $68 Monthly CFs--&gt;"/>
      <sheetName val="CFs 220 5th Base (Rents $68)"/>
      <sheetName val="Annual CFs Base --&gt;"/>
      <sheetName val="220 5th Annual Base"/>
      <sheetName val="Base Monthly Cash Flows--&gt;"/>
      <sheetName val="CFs 220 5th Base"/>
      <sheetName val="Ground Lease Scenarios --&gt;"/>
      <sheetName val="Ground Lease Scenario Summary"/>
      <sheetName val="GL1"/>
      <sheetName val="Property Data--&gt;"/>
      <sheetName val="Argus Dumps--&gt;"/>
      <sheetName val="220 5th In Place"/>
      <sheetName val="220 5th Base"/>
      <sheetName val="220 5th Base $85 Rents"/>
      <sheetName val="220 5th Base $73 Rents"/>
      <sheetName val="220 5th Base $68 Rents"/>
      <sheetName val="220 5th Base $60 Rents"/>
      <sheetName val="220 5th Down $60 Rents"/>
      <sheetName val="220 5th Upside"/>
      <sheetName val="Argus MLA Start--&gt;"/>
      <sheetName val="MLA Annual In Place"/>
      <sheetName val="MLA Annual Upside"/>
      <sheetName val="MLA Annual Base (Rents $85)"/>
      <sheetName val="MLA Annual Base (Rents $73)"/>
      <sheetName val="MLA Annual Base (Rents $68)"/>
      <sheetName val="MLA Annual Base (Rents $60)"/>
      <sheetName val="MLA Annual Down (Rents $60)"/>
      <sheetName val="MLA Annual Base"/>
      <sheetName val="MLA Index"/>
      <sheetName val="In Place Rents"/>
      <sheetName val="&lt;-- Argus MLA End"/>
      <sheetName val="Data --&gt;"/>
      <sheetName val="Case Index"/>
      <sheetName val="OLD --&gt;"/>
      <sheetName val="Bid Ask"/>
      <sheetName val="LIB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Year Identifier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Exp"/>
      <sheetName val="Lease &amp; Occup"/>
      <sheetName val="RR"/>
      <sheetName val="I&amp;E Summary"/>
      <sheetName val="I&amp;E Detail"/>
      <sheetName val="Base Rent"/>
      <sheetName val="CAM"/>
      <sheetName val="Misc.Inc."/>
      <sheetName val="Vacancy Rnt"/>
      <sheetName val="2004 Op Exp"/>
      <sheetName val="Debt"/>
      <sheetName val="Capital"/>
      <sheetName val="2004 Parking"/>
      <sheetName val="225 Parking Budget"/>
      <sheetName val="225 Broadw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&amp; CF Analysis"/>
      <sheetName val="P&amp;L Proforma "/>
      <sheetName val="Closing Costs"/>
      <sheetName val="Refinance Assumptions &gt;&gt;"/>
      <sheetName val="Rollup"/>
      <sheetName val="Income &amp; Expense"/>
      <sheetName val="INTERNAL WORKSHEETS --&gt;&gt;"/>
      <sheetName val="Amortization Initial Loan"/>
      <sheetName val="Refi Amortization"/>
      <sheetName val="Cash Flow"/>
      <sheetName val="T12"/>
      <sheetName val="RR"/>
      <sheetName val="Lookup Lists"/>
    </sheetNames>
    <sheetDataSet>
      <sheetData sheetId="0">
        <row r="17">
          <cell r="R17">
            <v>0.06</v>
          </cell>
        </row>
        <row r="18">
          <cell r="R18">
            <v>0.06</v>
          </cell>
        </row>
        <row r="21">
          <cell r="R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UTPUT TABS ==&gt;"/>
      <sheetName val="Summary"/>
      <sheetName val="Historical CF"/>
      <sheetName val="Property CF"/>
      <sheetName val="Cash Flow"/>
      <sheetName val="Sensitivity Analysis"/>
      <sheetName val="Sources &amp; Uses"/>
      <sheetName val="INPUT TABS ==&gt; "/>
      <sheetName val="Input"/>
      <sheetName val="Historical Data"/>
      <sheetName val="Detailed OpEx"/>
      <sheetName val="Rent Roll"/>
      <sheetName val="Commercial CF"/>
      <sheetName val="CALCULATION TABS ==&gt;"/>
      <sheetName val="Operating Calculations"/>
      <sheetName val="CF Calculations"/>
      <sheetName val="Waterfall"/>
      <sheetName val="GenValidation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AU6" t="b">
            <v>0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Historic Market"/>
      <sheetName val="Market Report"/>
      <sheetName val="YTD Market Report"/>
      <sheetName val="Property Summary"/>
      <sheetName val="Projected Occupancy"/>
      <sheetName val="Projected Rate"/>
      <sheetName val="Historical Financials"/>
      <sheetName val="Comparable Financials"/>
      <sheetName val="HOST"/>
      <sheetName val="Projected CF"/>
      <sheetName val="Look, Mom, NO HANDS!"/>
      <sheetName val="Valuation"/>
      <sheetName val="System Tools"/>
      <sheetName val="DlgIncrement"/>
      <sheetName val="DlgAbout"/>
      <sheetName val="DlgProject"/>
      <sheetName val="ihmModMain"/>
      <sheetName val="IHMModPrint"/>
      <sheetName val="IHMModSys"/>
      <sheetName val="IHMModXLA"/>
      <sheetName val="Line_Item_Unhide"/>
      <sheetName val="POR_PAR_POS"/>
      <sheetName val="Line_Item_Hide"/>
      <sheetName val="Historic_Market"/>
      <sheetName val="Market_Report"/>
      <sheetName val="YTD_Market_Report"/>
      <sheetName val="Property_Summary"/>
      <sheetName val="Projected_Occupancy"/>
      <sheetName val="Projected_Rate"/>
      <sheetName val="Historical_Financials"/>
      <sheetName val="Comparable_Financials"/>
      <sheetName val="Projected_CF"/>
      <sheetName val="Look,_Mom,_NO_HANDS!"/>
      <sheetName val="System_Tools"/>
      <sheetName val="DRIVERS"/>
      <sheetName val="10YEAR"/>
      <sheetName val="DETAIL"/>
    </sheetNames>
    <sheetDataSet>
      <sheetData sheetId="0">
        <row r="5">
          <cell r="A5" t="str">
            <v>Base Year is 2002</v>
          </cell>
        </row>
        <row r="6">
          <cell r="C6" t="str">
            <v>Sheraton JFK</v>
          </cell>
        </row>
        <row r="7">
          <cell r="C7" t="str">
            <v>Jamaica</v>
          </cell>
        </row>
        <row r="8">
          <cell r="C8" t="str">
            <v>NY</v>
          </cell>
        </row>
        <row r="9">
          <cell r="C9">
            <v>184</v>
          </cell>
        </row>
        <row r="10">
          <cell r="C10">
            <v>2004</v>
          </cell>
        </row>
        <row r="12">
          <cell r="C12">
            <v>2002</v>
          </cell>
        </row>
        <row r="14">
          <cell r="C14" t="str">
            <v>MSR</v>
          </cell>
        </row>
        <row r="15">
          <cell r="C15" t="str">
            <v>TAC</v>
          </cell>
        </row>
        <row r="19">
          <cell r="C19" t="str">
            <v>3.0</v>
          </cell>
        </row>
        <row r="21">
          <cell r="C21" t="str">
            <v>Sheraton JFK - Jamaica, NY</v>
          </cell>
        </row>
        <row r="22">
          <cell r="C22" t="str">
            <v>Jamaica, NY</v>
          </cell>
        </row>
      </sheetData>
      <sheetData sheetId="1">
        <row r="6">
          <cell r="C6" t="str">
            <v>Sheraton JFK</v>
          </cell>
          <cell r="BD6">
            <v>2002</v>
          </cell>
        </row>
        <row r="7">
          <cell r="BD7">
            <v>2001</v>
          </cell>
        </row>
        <row r="8">
          <cell r="BD8">
            <v>2000</v>
          </cell>
        </row>
        <row r="9">
          <cell r="BD9">
            <v>1999</v>
          </cell>
        </row>
        <row r="10">
          <cell r="BD10">
            <v>1998</v>
          </cell>
        </row>
        <row r="11">
          <cell r="BD11" t="str">
            <v>YTD 2003</v>
          </cell>
        </row>
        <row r="12">
          <cell r="BD12" t="str">
            <v>YTD 2002</v>
          </cell>
        </row>
        <row r="13">
          <cell r="BD13">
            <v>1</v>
          </cell>
        </row>
      </sheetData>
      <sheetData sheetId="2"/>
      <sheetData sheetId="3"/>
      <sheetData sheetId="4"/>
      <sheetData sheetId="5">
        <row r="3">
          <cell r="A3" t="str">
            <v>Project Rate Growth by</v>
          </cell>
        </row>
        <row r="5">
          <cell r="A5" t="str">
            <v>Base Year is 2002</v>
          </cell>
          <cell r="B5">
            <v>0</v>
          </cell>
          <cell r="C5">
            <v>0</v>
          </cell>
          <cell r="D5" t="str">
            <v>Roomnights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 t="str">
            <v>Overall</v>
          </cell>
        </row>
        <row r="6">
          <cell r="A6" t="str">
            <v>Property</v>
          </cell>
          <cell r="B6" t="str">
            <v>Rooms</v>
          </cell>
          <cell r="C6" t="str">
            <v>Occupancy</v>
          </cell>
          <cell r="D6" t="str">
            <v>Total</v>
          </cell>
          <cell r="E6" t="str">
            <v>Transient</v>
          </cell>
          <cell r="F6" t="str">
            <v>Group</v>
          </cell>
          <cell r="G6" t="str">
            <v>Contracted</v>
          </cell>
          <cell r="H6" t="str">
            <v>Other</v>
          </cell>
          <cell r="I6" t="str">
            <v>Not Used</v>
          </cell>
          <cell r="J6" t="str">
            <v>Penetration</v>
          </cell>
        </row>
        <row r="7">
          <cell r="A7" t="str">
            <v>Sheraton JFK</v>
          </cell>
          <cell r="B7">
            <v>184</v>
          </cell>
          <cell r="C7">
            <v>0.67900000000000005</v>
          </cell>
          <cell r="D7">
            <v>45601.64</v>
          </cell>
          <cell r="E7">
            <v>29641.065999999999</v>
          </cell>
          <cell r="F7">
            <v>10032.3608</v>
          </cell>
          <cell r="G7">
            <v>5928.2132000000001</v>
          </cell>
          <cell r="H7">
            <v>0</v>
          </cell>
          <cell r="I7">
            <v>0</v>
          </cell>
          <cell r="J7">
            <v>1.1423816368113853</v>
          </cell>
        </row>
        <row r="8">
          <cell r="A8" t="str">
            <v>Radisson JFK</v>
          </cell>
          <cell r="B8">
            <v>386</v>
          </cell>
          <cell r="C8">
            <v>0.76700000000000002</v>
          </cell>
          <cell r="D8">
            <v>108062.63</v>
          </cell>
          <cell r="E8">
            <v>54031.315000000002</v>
          </cell>
          <cell r="F8">
            <v>32418.789000000001</v>
          </cell>
          <cell r="G8">
            <v>21612.526000000002</v>
          </cell>
          <cell r="H8">
            <v>0</v>
          </cell>
          <cell r="I8">
            <v>0</v>
          </cell>
          <cell r="J8">
            <v>1.2904369888576324</v>
          </cell>
          <cell r="K8">
            <v>2012</v>
          </cell>
          <cell r="L8">
            <v>2013</v>
          </cell>
          <cell r="M8">
            <v>2014</v>
          </cell>
        </row>
        <row r="9">
          <cell r="A9" t="str">
            <v>Holiday Inn</v>
          </cell>
          <cell r="B9">
            <v>360</v>
          </cell>
          <cell r="C9">
            <v>0.79200000000000004</v>
          </cell>
          <cell r="D9">
            <v>109272.24</v>
          </cell>
          <cell r="E9">
            <v>41627.520000000004</v>
          </cell>
          <cell r="F9">
            <v>36424.080000000002</v>
          </cell>
          <cell r="G9">
            <v>31220.639999999999</v>
          </cell>
          <cell r="H9">
            <v>0</v>
          </cell>
          <cell r="I9">
            <v>0</v>
          </cell>
          <cell r="J9">
            <v>1.3324981684162254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Ramada Plaza</v>
          </cell>
          <cell r="B10">
            <v>311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118.6</v>
          </cell>
          <cell r="L10">
            <v>118.6</v>
          </cell>
          <cell r="M10">
            <v>118.6</v>
          </cell>
        </row>
        <row r="11">
          <cell r="A11" t="str">
            <v xml:space="preserve">Hampton Inn </v>
          </cell>
          <cell r="B11">
            <v>216</v>
          </cell>
          <cell r="C11">
            <v>0.73499999999999999</v>
          </cell>
          <cell r="D11">
            <v>57947.399999999994</v>
          </cell>
          <cell r="E11">
            <v>28973.699999999997</v>
          </cell>
          <cell r="F11">
            <v>11589.48</v>
          </cell>
          <cell r="G11">
            <v>17384.219999999998</v>
          </cell>
          <cell r="H11">
            <v>0</v>
          </cell>
          <cell r="I11">
            <v>0</v>
          </cell>
          <cell r="J11">
            <v>1.2365986790226333</v>
          </cell>
        </row>
        <row r="12">
          <cell r="A12" t="str">
            <v>Courtyard by Marriott</v>
          </cell>
          <cell r="B12">
            <v>166</v>
          </cell>
          <cell r="C12">
            <v>0.76800000000000002</v>
          </cell>
          <cell r="D12">
            <v>46533.120000000003</v>
          </cell>
          <cell r="E12">
            <v>30246.528000000002</v>
          </cell>
          <cell r="F12">
            <v>16286.592000000001</v>
          </cell>
          <cell r="G12">
            <v>0</v>
          </cell>
          <cell r="H12">
            <v>0</v>
          </cell>
          <cell r="I12">
            <v>0</v>
          </cell>
          <cell r="J12">
            <v>1.2921194360399761</v>
          </cell>
        </row>
        <row r="13">
          <cell r="A13" t="str">
            <v>Doubletree Club</v>
          </cell>
          <cell r="B13">
            <v>110</v>
          </cell>
          <cell r="C13">
            <v>0.60199999999999998</v>
          </cell>
          <cell r="D13">
            <v>24170.3</v>
          </cell>
          <cell r="E13">
            <v>10876.635</v>
          </cell>
          <cell r="F13">
            <v>7251.0899999999992</v>
          </cell>
          <cell r="G13">
            <v>6042.5749999999998</v>
          </cell>
          <cell r="H13">
            <v>0</v>
          </cell>
          <cell r="I13">
            <v>0</v>
          </cell>
          <cell r="J13">
            <v>1.0128332037709187</v>
          </cell>
          <cell r="K13">
            <v>2012</v>
          </cell>
          <cell r="L13">
            <v>2013</v>
          </cell>
          <cell r="M13">
            <v>2014</v>
          </cell>
        </row>
        <row r="14">
          <cell r="A14" t="str">
            <v>La Quinta</v>
          </cell>
          <cell r="B14">
            <v>72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Comp8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Comp9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118.6</v>
          </cell>
          <cell r="L16">
            <v>118.6</v>
          </cell>
          <cell r="M16">
            <v>118.6</v>
          </cell>
        </row>
        <row r="17">
          <cell r="A17" t="str">
            <v>Comp10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29641.101800447421</v>
          </cell>
          <cell r="L17">
            <v>29641.101800447421</v>
          </cell>
          <cell r="M17">
            <v>29641.101800447421</v>
          </cell>
        </row>
        <row r="18">
          <cell r="A18" t="str">
            <v>Comp11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3515434.6735330638</v>
          </cell>
          <cell r="L18">
            <v>3515434.6735330638</v>
          </cell>
          <cell r="M18">
            <v>3515434.6735330638</v>
          </cell>
        </row>
        <row r="19">
          <cell r="A19" t="str">
            <v>Comp12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Comp13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Comp14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118.6</v>
          </cell>
          <cell r="L21">
            <v>118.6</v>
          </cell>
          <cell r="M21">
            <v>118.6</v>
          </cell>
        </row>
        <row r="22">
          <cell r="A22" t="str">
            <v>Comp15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10032.326321083381</v>
          </cell>
          <cell r="L22">
            <v>10032.326321083381</v>
          </cell>
          <cell r="M22">
            <v>10032.326321083381</v>
          </cell>
        </row>
        <row r="23">
          <cell r="A23" t="str">
            <v>Comp16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1189833.9016804888</v>
          </cell>
          <cell r="L23">
            <v>1189833.9016804888</v>
          </cell>
          <cell r="M23">
            <v>1189833.9016804888</v>
          </cell>
        </row>
        <row r="24">
          <cell r="A24" t="str">
            <v>Comp17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Comp18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Comp19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118.6</v>
          </cell>
          <cell r="L26">
            <v>118.6</v>
          </cell>
          <cell r="M26">
            <v>118.6</v>
          </cell>
        </row>
        <row r="27">
          <cell r="A27" t="str">
            <v>Comp20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5928.2006349959784</v>
          </cell>
          <cell r="L27">
            <v>5928.2006349959784</v>
          </cell>
          <cell r="M27">
            <v>5928.2006349959784</v>
          </cell>
        </row>
        <row r="28">
          <cell r="A28" t="str">
            <v>Comp21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703084.59531052294</v>
          </cell>
          <cell r="L28">
            <v>703084.59531052294</v>
          </cell>
          <cell r="M28">
            <v>703084.59531052294</v>
          </cell>
        </row>
        <row r="29">
          <cell r="A29" t="str">
            <v>Comp22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Comp23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Comp24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118.6</v>
          </cell>
          <cell r="L31">
            <v>118.6</v>
          </cell>
          <cell r="M31">
            <v>118.6</v>
          </cell>
        </row>
        <row r="32">
          <cell r="A32" t="str">
            <v>Comp25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T O T A L</v>
          </cell>
          <cell r="B33">
            <v>1805</v>
          </cell>
          <cell r="C33">
            <v>0.59437229916897505</v>
          </cell>
          <cell r="D33">
            <v>391587.33</v>
          </cell>
          <cell r="E33">
            <v>195396.764</v>
          </cell>
          <cell r="F33">
            <v>114002.3918</v>
          </cell>
          <cell r="G33">
            <v>82188.174199999994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Not Used</v>
          </cell>
        </row>
        <row r="35">
          <cell r="A35" t="str">
            <v>Growth Rate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Projected Guestroom Supply</v>
          </cell>
          <cell r="B36">
            <v>2002</v>
          </cell>
          <cell r="C36">
            <v>2004</v>
          </cell>
          <cell r="D36">
            <v>2005</v>
          </cell>
          <cell r="E36">
            <v>2006</v>
          </cell>
          <cell r="F36">
            <v>2007</v>
          </cell>
          <cell r="G36">
            <v>2008</v>
          </cell>
          <cell r="H36">
            <v>2009</v>
          </cell>
          <cell r="I36">
            <v>2010</v>
          </cell>
          <cell r="J36">
            <v>2011</v>
          </cell>
          <cell r="K36">
            <v>2012</v>
          </cell>
          <cell r="L36">
            <v>2013</v>
          </cell>
          <cell r="M36">
            <v>2014</v>
          </cell>
        </row>
        <row r="37">
          <cell r="A37" t="str">
            <v>Sheraton JFK</v>
          </cell>
          <cell r="B37">
            <v>184</v>
          </cell>
          <cell r="C37">
            <v>184</v>
          </cell>
          <cell r="D37">
            <v>184</v>
          </cell>
          <cell r="E37">
            <v>184</v>
          </cell>
          <cell r="F37">
            <v>184</v>
          </cell>
          <cell r="G37">
            <v>184</v>
          </cell>
          <cell r="H37">
            <v>184</v>
          </cell>
          <cell r="I37">
            <v>184</v>
          </cell>
          <cell r="J37">
            <v>184</v>
          </cell>
          <cell r="K37">
            <v>184</v>
          </cell>
          <cell r="L37">
            <v>184</v>
          </cell>
          <cell r="M37">
            <v>184</v>
          </cell>
        </row>
        <row r="38">
          <cell r="A38" t="str">
            <v>Radisson JFK</v>
          </cell>
          <cell r="B38">
            <v>386</v>
          </cell>
          <cell r="C38">
            <v>386</v>
          </cell>
          <cell r="D38">
            <v>386</v>
          </cell>
          <cell r="E38">
            <v>386</v>
          </cell>
          <cell r="F38">
            <v>386</v>
          </cell>
          <cell r="G38">
            <v>386</v>
          </cell>
          <cell r="H38">
            <v>386</v>
          </cell>
          <cell r="I38">
            <v>386</v>
          </cell>
          <cell r="J38">
            <v>386</v>
          </cell>
          <cell r="K38">
            <v>386</v>
          </cell>
          <cell r="L38">
            <v>386</v>
          </cell>
          <cell r="M38">
            <v>386</v>
          </cell>
        </row>
        <row r="39">
          <cell r="A39" t="str">
            <v>Holiday Inn</v>
          </cell>
          <cell r="B39">
            <v>360</v>
          </cell>
          <cell r="C39">
            <v>360</v>
          </cell>
          <cell r="D39">
            <v>360</v>
          </cell>
          <cell r="E39">
            <v>360</v>
          </cell>
          <cell r="F39">
            <v>360</v>
          </cell>
          <cell r="G39">
            <v>360</v>
          </cell>
          <cell r="H39">
            <v>360</v>
          </cell>
          <cell r="I39">
            <v>360</v>
          </cell>
          <cell r="J39">
            <v>360</v>
          </cell>
          <cell r="K39">
            <v>360</v>
          </cell>
          <cell r="L39">
            <v>360</v>
          </cell>
          <cell r="M39">
            <v>360</v>
          </cell>
        </row>
        <row r="40">
          <cell r="A40" t="str">
            <v>Ramada Plaza</v>
          </cell>
          <cell r="B40">
            <v>311</v>
          </cell>
          <cell r="C40">
            <v>311</v>
          </cell>
          <cell r="D40">
            <v>311</v>
          </cell>
          <cell r="E40">
            <v>311</v>
          </cell>
          <cell r="F40">
            <v>311</v>
          </cell>
          <cell r="G40">
            <v>311</v>
          </cell>
          <cell r="H40">
            <v>311</v>
          </cell>
          <cell r="I40">
            <v>311</v>
          </cell>
          <cell r="J40">
            <v>311</v>
          </cell>
          <cell r="K40">
            <v>311</v>
          </cell>
          <cell r="L40">
            <v>311</v>
          </cell>
          <cell r="M40">
            <v>311</v>
          </cell>
        </row>
        <row r="41">
          <cell r="A41" t="str">
            <v xml:space="preserve">Hampton Inn </v>
          </cell>
          <cell r="B41">
            <v>216</v>
          </cell>
          <cell r="C41">
            <v>216</v>
          </cell>
          <cell r="D41">
            <v>216</v>
          </cell>
          <cell r="E41">
            <v>216</v>
          </cell>
          <cell r="F41">
            <v>216</v>
          </cell>
          <cell r="G41">
            <v>216</v>
          </cell>
          <cell r="H41">
            <v>216</v>
          </cell>
          <cell r="I41">
            <v>216</v>
          </cell>
          <cell r="J41">
            <v>216</v>
          </cell>
          <cell r="K41">
            <v>216</v>
          </cell>
          <cell r="L41">
            <v>216</v>
          </cell>
          <cell r="M41">
            <v>216</v>
          </cell>
        </row>
        <row r="42">
          <cell r="A42" t="str">
            <v>Courtyard by Marriott</v>
          </cell>
          <cell r="B42">
            <v>166</v>
          </cell>
          <cell r="C42">
            <v>166</v>
          </cell>
          <cell r="D42">
            <v>166</v>
          </cell>
          <cell r="E42">
            <v>166</v>
          </cell>
          <cell r="F42">
            <v>166</v>
          </cell>
          <cell r="G42">
            <v>166</v>
          </cell>
          <cell r="H42">
            <v>166</v>
          </cell>
          <cell r="I42">
            <v>166</v>
          </cell>
          <cell r="J42">
            <v>166</v>
          </cell>
          <cell r="K42">
            <v>166</v>
          </cell>
          <cell r="L42">
            <v>166</v>
          </cell>
          <cell r="M42">
            <v>166</v>
          </cell>
        </row>
        <row r="43">
          <cell r="A43" t="str">
            <v>Doubletree Club</v>
          </cell>
          <cell r="B43">
            <v>110</v>
          </cell>
          <cell r="C43">
            <v>110</v>
          </cell>
          <cell r="D43">
            <v>110</v>
          </cell>
          <cell r="E43">
            <v>110</v>
          </cell>
          <cell r="F43">
            <v>110</v>
          </cell>
          <cell r="G43">
            <v>110</v>
          </cell>
          <cell r="H43">
            <v>110</v>
          </cell>
          <cell r="I43">
            <v>110</v>
          </cell>
          <cell r="J43">
            <v>110</v>
          </cell>
          <cell r="K43">
            <v>110</v>
          </cell>
          <cell r="L43">
            <v>110</v>
          </cell>
          <cell r="M43">
            <v>110</v>
          </cell>
        </row>
        <row r="44">
          <cell r="A44" t="str">
            <v>La Quinta</v>
          </cell>
          <cell r="B44">
            <v>72</v>
          </cell>
          <cell r="C44">
            <v>72</v>
          </cell>
          <cell r="D44">
            <v>72</v>
          </cell>
          <cell r="E44">
            <v>72</v>
          </cell>
          <cell r="F44">
            <v>72</v>
          </cell>
          <cell r="G44">
            <v>72</v>
          </cell>
          <cell r="H44">
            <v>72</v>
          </cell>
          <cell r="I44">
            <v>72</v>
          </cell>
          <cell r="J44">
            <v>72</v>
          </cell>
          <cell r="K44">
            <v>72</v>
          </cell>
          <cell r="L44">
            <v>72</v>
          </cell>
          <cell r="M44">
            <v>72</v>
          </cell>
        </row>
        <row r="45">
          <cell r="A45" t="str">
            <v>Comp8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Comp9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Comp10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Comp11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Comp12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Comp13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Comp14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Comp15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Comp16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Comp17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Comp18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Comp19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Comp20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Comp21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Comp22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Comp23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Comp24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Comp25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Addition/Deletion 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Addition/Deletion 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Addition/Deletion 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Addition/Deletion 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Addition/Deletion 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Projected Guestroom Supply</v>
          </cell>
          <cell r="B68">
            <v>1805</v>
          </cell>
          <cell r="C68">
            <v>1805</v>
          </cell>
          <cell r="D68">
            <v>1805</v>
          </cell>
          <cell r="E68">
            <v>1805</v>
          </cell>
          <cell r="F68">
            <v>1805</v>
          </cell>
          <cell r="G68">
            <v>1805</v>
          </cell>
          <cell r="H68">
            <v>1805</v>
          </cell>
          <cell r="I68">
            <v>1805</v>
          </cell>
          <cell r="J68">
            <v>1805</v>
          </cell>
          <cell r="K68">
            <v>1805</v>
          </cell>
          <cell r="L68">
            <v>1805</v>
          </cell>
          <cell r="M68">
            <v>1805</v>
          </cell>
        </row>
        <row r="69">
          <cell r="A69" t="str">
            <v>Percent Change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A72" t="str">
            <v>Demand Growth Rates</v>
          </cell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</row>
        <row r="73">
          <cell r="A73" t="str">
            <v>Transient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Group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Contracted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Other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Not Used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Overall</v>
          </cell>
          <cell r="B78">
            <v>-8.427238951114191E-7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1">
          <cell r="A81" t="str">
            <v>Extraordinary Demand</v>
          </cell>
          <cell r="B81">
            <v>2002</v>
          </cell>
          <cell r="C81">
            <v>2004</v>
          </cell>
          <cell r="D81">
            <v>2005</v>
          </cell>
          <cell r="E81">
            <v>2006</v>
          </cell>
          <cell r="F81">
            <v>2007</v>
          </cell>
          <cell r="G81">
            <v>2008</v>
          </cell>
          <cell r="H81">
            <v>2009</v>
          </cell>
          <cell r="I81">
            <v>2010</v>
          </cell>
          <cell r="J81">
            <v>2011</v>
          </cell>
          <cell r="K81">
            <v>2012</v>
          </cell>
          <cell r="L81">
            <v>2013</v>
          </cell>
          <cell r="M81">
            <v>2014</v>
          </cell>
        </row>
        <row r="82">
          <cell r="A82" t="str">
            <v>Transient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Group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Contracted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Other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Not Used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Total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A90" t="str">
            <v>Projected Roomnight Demand</v>
          </cell>
          <cell r="B90">
            <v>2002</v>
          </cell>
          <cell r="C90">
            <v>2004</v>
          </cell>
          <cell r="D90">
            <v>2005</v>
          </cell>
          <cell r="E90">
            <v>2006</v>
          </cell>
          <cell r="F90">
            <v>2007</v>
          </cell>
          <cell r="G90">
            <v>2008</v>
          </cell>
          <cell r="H90">
            <v>2009</v>
          </cell>
          <cell r="I90">
            <v>2010</v>
          </cell>
          <cell r="J90">
            <v>2011</v>
          </cell>
          <cell r="K90">
            <v>2012</v>
          </cell>
          <cell r="L90">
            <v>2013</v>
          </cell>
          <cell r="M90">
            <v>2014</v>
          </cell>
        </row>
        <row r="91">
          <cell r="A91" t="str">
            <v>Transient</v>
          </cell>
          <cell r="B91">
            <v>195396.764</v>
          </cell>
          <cell r="C91">
            <v>195397</v>
          </cell>
          <cell r="D91">
            <v>195397</v>
          </cell>
          <cell r="E91">
            <v>195397</v>
          </cell>
          <cell r="F91">
            <v>195397</v>
          </cell>
          <cell r="G91">
            <v>195397</v>
          </cell>
          <cell r="H91">
            <v>195397</v>
          </cell>
          <cell r="I91">
            <v>195397</v>
          </cell>
          <cell r="J91">
            <v>195397</v>
          </cell>
          <cell r="K91">
            <v>195397</v>
          </cell>
          <cell r="L91">
            <v>195397</v>
          </cell>
          <cell r="M91">
            <v>195397</v>
          </cell>
        </row>
        <row r="92">
          <cell r="A92" t="str">
            <v>Group</v>
          </cell>
          <cell r="B92">
            <v>114002.3918</v>
          </cell>
          <cell r="C92">
            <v>114002</v>
          </cell>
          <cell r="D92">
            <v>114002</v>
          </cell>
          <cell r="E92">
            <v>114002</v>
          </cell>
          <cell r="F92">
            <v>114002</v>
          </cell>
          <cell r="G92">
            <v>114002</v>
          </cell>
          <cell r="H92">
            <v>114002</v>
          </cell>
          <cell r="I92">
            <v>114002</v>
          </cell>
          <cell r="J92">
            <v>114002</v>
          </cell>
          <cell r="K92">
            <v>114002</v>
          </cell>
          <cell r="L92">
            <v>114002</v>
          </cell>
          <cell r="M92">
            <v>114002</v>
          </cell>
        </row>
        <row r="93">
          <cell r="A93" t="str">
            <v>Contracted</v>
          </cell>
          <cell r="B93">
            <v>82188.174199999994</v>
          </cell>
          <cell r="C93">
            <v>82188</v>
          </cell>
          <cell r="D93">
            <v>82188</v>
          </cell>
          <cell r="E93">
            <v>82188</v>
          </cell>
          <cell r="F93">
            <v>82188</v>
          </cell>
          <cell r="G93">
            <v>82188</v>
          </cell>
          <cell r="H93">
            <v>82188</v>
          </cell>
          <cell r="I93">
            <v>82188</v>
          </cell>
          <cell r="J93">
            <v>82188</v>
          </cell>
          <cell r="K93">
            <v>82188</v>
          </cell>
          <cell r="L93">
            <v>82188</v>
          </cell>
          <cell r="M93">
            <v>82188</v>
          </cell>
        </row>
        <row r="94">
          <cell r="A94" t="str">
            <v>Other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Not Used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Total</v>
          </cell>
          <cell r="B96">
            <v>391587.33</v>
          </cell>
          <cell r="C96">
            <v>391587</v>
          </cell>
          <cell r="D96">
            <v>391587</v>
          </cell>
          <cell r="E96">
            <v>391587</v>
          </cell>
          <cell r="F96">
            <v>391587</v>
          </cell>
          <cell r="G96">
            <v>391587</v>
          </cell>
          <cell r="H96">
            <v>391587</v>
          </cell>
          <cell r="I96">
            <v>391587</v>
          </cell>
          <cell r="J96">
            <v>391587</v>
          </cell>
          <cell r="K96">
            <v>391587</v>
          </cell>
          <cell r="L96">
            <v>391587</v>
          </cell>
          <cell r="M96">
            <v>391587</v>
          </cell>
        </row>
        <row r="97">
          <cell r="A97" t="str">
            <v>Market Occupancy</v>
          </cell>
          <cell r="B97">
            <v>0.59437229916897505</v>
          </cell>
          <cell r="C97">
            <v>0.59437179827723596</v>
          </cell>
          <cell r="D97">
            <v>0.59437179827723596</v>
          </cell>
          <cell r="E97">
            <v>0.59437179827723596</v>
          </cell>
          <cell r="F97">
            <v>0.59437179827723596</v>
          </cell>
          <cell r="G97">
            <v>0.59437179827723596</v>
          </cell>
          <cell r="H97">
            <v>0.59437179827723596</v>
          </cell>
          <cell r="I97">
            <v>0.59437179827723596</v>
          </cell>
          <cell r="J97">
            <v>0.59437179827723596</v>
          </cell>
          <cell r="K97">
            <v>0.59437179827723596</v>
          </cell>
          <cell r="L97">
            <v>0.59437179827723596</v>
          </cell>
          <cell r="M97">
            <v>0.59437179827723596</v>
          </cell>
        </row>
        <row r="100">
          <cell r="A100" t="str">
            <v>Transient</v>
          </cell>
          <cell r="B100" t="str">
            <v>2002(Historical)</v>
          </cell>
          <cell r="C100">
            <v>0</v>
          </cell>
          <cell r="D100">
            <v>0</v>
          </cell>
          <cell r="E100">
            <v>0</v>
          </cell>
          <cell r="F100">
            <v>2004</v>
          </cell>
          <cell r="G100">
            <v>0</v>
          </cell>
          <cell r="H100">
            <v>0</v>
          </cell>
          <cell r="I100">
            <v>0</v>
          </cell>
          <cell r="J100">
            <v>2005</v>
          </cell>
          <cell r="K100">
            <v>0</v>
          </cell>
          <cell r="L100">
            <v>0</v>
          </cell>
          <cell r="M100">
            <v>0</v>
          </cell>
          <cell r="N100">
            <v>2006</v>
          </cell>
          <cell r="O100">
            <v>0</v>
          </cell>
          <cell r="P100">
            <v>0</v>
          </cell>
          <cell r="Q100">
            <v>0</v>
          </cell>
          <cell r="R100">
            <v>2007</v>
          </cell>
          <cell r="S100">
            <v>0</v>
          </cell>
          <cell r="T100">
            <v>0</v>
          </cell>
          <cell r="U100">
            <v>0</v>
          </cell>
          <cell r="V100">
            <v>2008</v>
          </cell>
          <cell r="W100">
            <v>0</v>
          </cell>
          <cell r="X100">
            <v>0</v>
          </cell>
          <cell r="Y100">
            <v>0</v>
          </cell>
          <cell r="Z100">
            <v>2009</v>
          </cell>
          <cell r="AA100">
            <v>0</v>
          </cell>
          <cell r="AB100">
            <v>0</v>
          </cell>
          <cell r="AC100">
            <v>0</v>
          </cell>
          <cell r="AD100">
            <v>2010</v>
          </cell>
          <cell r="AE100">
            <v>0</v>
          </cell>
          <cell r="AF100">
            <v>0</v>
          </cell>
          <cell r="AG100">
            <v>0</v>
          </cell>
          <cell r="AH100">
            <v>2011</v>
          </cell>
          <cell r="AI100">
            <v>0</v>
          </cell>
          <cell r="AJ100">
            <v>0</v>
          </cell>
          <cell r="AK100">
            <v>0</v>
          </cell>
          <cell r="AL100">
            <v>2012</v>
          </cell>
          <cell r="AM100">
            <v>0</v>
          </cell>
          <cell r="AN100">
            <v>0</v>
          </cell>
          <cell r="AO100">
            <v>0</v>
          </cell>
          <cell r="AP100">
            <v>2013</v>
          </cell>
          <cell r="AQ100">
            <v>0</v>
          </cell>
          <cell r="AR100">
            <v>0</v>
          </cell>
          <cell r="AS100">
            <v>0</v>
          </cell>
          <cell r="AT100">
            <v>2014</v>
          </cell>
        </row>
        <row r="101">
          <cell r="A101" t="str">
            <v>Property</v>
          </cell>
          <cell r="B101" t="str">
            <v>Fair Share</v>
          </cell>
          <cell r="C101" t="str">
            <v>Penetration</v>
          </cell>
          <cell r="D101" t="str">
            <v>Mkt. Share</v>
          </cell>
          <cell r="E101" t="str">
            <v>Rmnights</v>
          </cell>
          <cell r="F101" t="str">
            <v>Fair Share</v>
          </cell>
          <cell r="G101" t="str">
            <v>Penetration</v>
          </cell>
          <cell r="H101" t="str">
            <v>Mkt. Share</v>
          </cell>
          <cell r="I101" t="str">
            <v>Rmnights</v>
          </cell>
          <cell r="J101" t="str">
            <v>Fair Share</v>
          </cell>
          <cell r="K101" t="str">
            <v>Penetration</v>
          </cell>
          <cell r="L101" t="str">
            <v>Mkt. Share</v>
          </cell>
          <cell r="M101" t="str">
            <v>Rmnights</v>
          </cell>
          <cell r="N101" t="str">
            <v>Fair Share</v>
          </cell>
          <cell r="O101" t="str">
            <v>Penetration</v>
          </cell>
          <cell r="P101" t="str">
            <v>Mkt. Share</v>
          </cell>
          <cell r="Q101" t="str">
            <v>Rmnights</v>
          </cell>
          <cell r="R101" t="str">
            <v>Fair Share</v>
          </cell>
          <cell r="S101" t="str">
            <v>Penetration</v>
          </cell>
          <cell r="T101" t="str">
            <v>Mkt. Share</v>
          </cell>
          <cell r="U101" t="str">
            <v>Rmnights</v>
          </cell>
          <cell r="V101" t="str">
            <v>Fair Share</v>
          </cell>
          <cell r="W101" t="str">
            <v>Penetration</v>
          </cell>
          <cell r="X101" t="str">
            <v>Mkt. Share</v>
          </cell>
          <cell r="Y101" t="str">
            <v>Rmnights</v>
          </cell>
          <cell r="Z101" t="str">
            <v>Fair Share</v>
          </cell>
          <cell r="AA101" t="str">
            <v>Penetration</v>
          </cell>
          <cell r="AB101" t="str">
            <v>Mkt. Share</v>
          </cell>
          <cell r="AC101" t="str">
            <v>Rmnights</v>
          </cell>
          <cell r="AD101" t="str">
            <v>Fair Share</v>
          </cell>
          <cell r="AE101" t="str">
            <v>Penetration</v>
          </cell>
          <cell r="AF101" t="str">
            <v>Mkt. Share</v>
          </cell>
          <cell r="AG101" t="str">
            <v>Rmnights</v>
          </cell>
          <cell r="AH101" t="str">
            <v>Fair Share</v>
          </cell>
          <cell r="AI101" t="str">
            <v>Penetration</v>
          </cell>
          <cell r="AJ101" t="str">
            <v>Mkt. Share</v>
          </cell>
          <cell r="AK101" t="str">
            <v>Rmnights</v>
          </cell>
          <cell r="AL101" t="str">
            <v>Fair Share</v>
          </cell>
          <cell r="AM101" t="str">
            <v>Penetration</v>
          </cell>
          <cell r="AN101" t="str">
            <v>Mkt. Share</v>
          </cell>
          <cell r="AO101" t="str">
            <v>Rmnights</v>
          </cell>
          <cell r="AP101" t="str">
            <v>Fair Share</v>
          </cell>
          <cell r="AQ101" t="str">
            <v>Penetration</v>
          </cell>
          <cell r="AR101" t="str">
            <v>Mkt. Share</v>
          </cell>
          <cell r="AS101" t="str">
            <v>Rmnights</v>
          </cell>
          <cell r="AT101" t="str">
            <v>Fair Share</v>
          </cell>
          <cell r="AU101" t="str">
            <v>Penetration</v>
          </cell>
          <cell r="AV101" t="str">
            <v>Mkt. Share</v>
          </cell>
          <cell r="AW101" t="str">
            <v>Rmnights</v>
          </cell>
        </row>
        <row r="102">
          <cell r="A102" t="str">
            <v>Sheraton JFK</v>
          </cell>
          <cell r="B102">
            <v>0.10193905817174516</v>
          </cell>
          <cell r="C102">
            <v>1.488112739420802</v>
          </cell>
          <cell r="D102">
            <v>0.15169681110993219</v>
          </cell>
          <cell r="E102">
            <v>29641.065999999999</v>
          </cell>
          <cell r="F102">
            <v>0.10193905817174516</v>
          </cell>
          <cell r="G102">
            <v>1.488112739420802</v>
          </cell>
          <cell r="H102">
            <v>0.15169681110993219</v>
          </cell>
          <cell r="I102">
            <v>29641.101800447421</v>
          </cell>
          <cell r="J102">
            <v>0.10193905817174516</v>
          </cell>
          <cell r="K102">
            <v>1.488112739420802</v>
          </cell>
          <cell r="L102">
            <v>0.15169681110993219</v>
          </cell>
          <cell r="M102">
            <v>29641.101800447421</v>
          </cell>
          <cell r="N102">
            <v>0.10193905817174516</v>
          </cell>
          <cell r="O102">
            <v>1.488112739420802</v>
          </cell>
          <cell r="P102">
            <v>0.15169681110993219</v>
          </cell>
          <cell r="Q102">
            <v>29641.101800447421</v>
          </cell>
          <cell r="R102">
            <v>0.10193905817174516</v>
          </cell>
          <cell r="S102">
            <v>1.488112739420802</v>
          </cell>
          <cell r="T102">
            <v>0.15169681110993219</v>
          </cell>
          <cell r="U102">
            <v>29641.101800447421</v>
          </cell>
          <cell r="V102">
            <v>0.10193905817174516</v>
          </cell>
          <cell r="W102">
            <v>1.488112739420802</v>
          </cell>
          <cell r="X102">
            <v>0.15169681110993219</v>
          </cell>
          <cell r="Y102">
            <v>29641.101800447421</v>
          </cell>
          <cell r="Z102">
            <v>0.10193905817174516</v>
          </cell>
          <cell r="AA102">
            <v>1.488112739420802</v>
          </cell>
          <cell r="AB102">
            <v>0.15169681110993219</v>
          </cell>
          <cell r="AC102">
            <v>29641.101800447421</v>
          </cell>
          <cell r="AD102">
            <v>0.10193905817174516</v>
          </cell>
          <cell r="AE102">
            <v>1.488112739420802</v>
          </cell>
          <cell r="AF102">
            <v>0.15169681110993219</v>
          </cell>
          <cell r="AG102">
            <v>29641.101800447421</v>
          </cell>
          <cell r="AH102">
            <v>0.10193905817174516</v>
          </cell>
          <cell r="AI102">
            <v>1.488112739420802</v>
          </cell>
          <cell r="AJ102">
            <v>0.15169681110993219</v>
          </cell>
          <cell r="AK102">
            <v>29641.101800447421</v>
          </cell>
          <cell r="AL102">
            <v>0.10193905817174516</v>
          </cell>
          <cell r="AM102">
            <v>1.488112739420802</v>
          </cell>
          <cell r="AN102">
            <v>0.15169681110993219</v>
          </cell>
          <cell r="AO102">
            <v>29641.101800447421</v>
          </cell>
          <cell r="AP102">
            <v>0.10193905817174516</v>
          </cell>
          <cell r="AQ102">
            <v>1.488112739420802</v>
          </cell>
          <cell r="AR102">
            <v>0.15169681110993219</v>
          </cell>
          <cell r="AS102">
            <v>29641.101800447421</v>
          </cell>
          <cell r="AT102">
            <v>0.10193905817174516</v>
          </cell>
          <cell r="AU102">
            <v>1.488112739420802</v>
          </cell>
          <cell r="AV102">
            <v>0.15169681110993219</v>
          </cell>
          <cell r="AW102">
            <v>29641.101800447421</v>
          </cell>
        </row>
        <row r="103">
          <cell r="A103" t="str">
            <v>Radisson JFK</v>
          </cell>
          <cell r="B103">
            <v>0.21385041551246536</v>
          </cell>
          <cell r="C103">
            <v>1.293058197729416</v>
          </cell>
          <cell r="D103">
            <v>0.27652103286623519</v>
          </cell>
          <cell r="E103">
            <v>54031.315000000002</v>
          </cell>
          <cell r="F103">
            <v>0.21385041551246536</v>
          </cell>
          <cell r="G103">
            <v>1.293058197729416</v>
          </cell>
          <cell r="H103">
            <v>0.27652103286623519</v>
          </cell>
          <cell r="I103">
            <v>54031.380258963756</v>
          </cell>
          <cell r="J103">
            <v>0.21385041551246536</v>
          </cell>
          <cell r="K103">
            <v>1.293058197729416</v>
          </cell>
          <cell r="L103">
            <v>0.27652103286623519</v>
          </cell>
          <cell r="M103">
            <v>54031.380258963756</v>
          </cell>
          <cell r="N103">
            <v>0.21385041551246536</v>
          </cell>
          <cell r="O103">
            <v>1.293058197729416</v>
          </cell>
          <cell r="P103">
            <v>0.27652103286623519</v>
          </cell>
          <cell r="Q103">
            <v>54031.380258963756</v>
          </cell>
          <cell r="R103">
            <v>0.21385041551246536</v>
          </cell>
          <cell r="S103">
            <v>1.293058197729416</v>
          </cell>
          <cell r="T103">
            <v>0.27652103286623519</v>
          </cell>
          <cell r="U103">
            <v>54031.380258963756</v>
          </cell>
          <cell r="V103">
            <v>0.21385041551246536</v>
          </cell>
          <cell r="W103">
            <v>1.293058197729416</v>
          </cell>
          <cell r="X103">
            <v>0.27652103286623519</v>
          </cell>
          <cell r="Y103">
            <v>54031.380258963756</v>
          </cell>
          <cell r="Z103">
            <v>0.21385041551246536</v>
          </cell>
          <cell r="AA103">
            <v>1.293058197729416</v>
          </cell>
          <cell r="AB103">
            <v>0.27652103286623519</v>
          </cell>
          <cell r="AC103">
            <v>54031.380258963756</v>
          </cell>
          <cell r="AD103">
            <v>0.21385041551246536</v>
          </cell>
          <cell r="AE103">
            <v>1.293058197729416</v>
          </cell>
          <cell r="AF103">
            <v>0.27652103286623519</v>
          </cell>
          <cell r="AG103">
            <v>54031.380258963756</v>
          </cell>
          <cell r="AH103">
            <v>0.21385041551246536</v>
          </cell>
          <cell r="AI103">
            <v>1.293058197729416</v>
          </cell>
          <cell r="AJ103">
            <v>0.27652103286623519</v>
          </cell>
          <cell r="AK103">
            <v>54031.380258963756</v>
          </cell>
          <cell r="AL103">
            <v>0.21385041551246536</v>
          </cell>
          <cell r="AM103">
            <v>1.293058197729416</v>
          </cell>
          <cell r="AN103">
            <v>0.27652103286623519</v>
          </cell>
          <cell r="AO103">
            <v>54031.380258963756</v>
          </cell>
          <cell r="AP103">
            <v>0.21385041551246536</v>
          </cell>
          <cell r="AQ103">
            <v>1.293058197729416</v>
          </cell>
          <cell r="AR103">
            <v>0.27652103286623519</v>
          </cell>
          <cell r="AS103">
            <v>54031.380258963756</v>
          </cell>
          <cell r="AT103">
            <v>0.21385041551246536</v>
          </cell>
          <cell r="AU103">
            <v>1.293058197729416</v>
          </cell>
          <cell r="AV103">
            <v>0.27652103286623519</v>
          </cell>
          <cell r="AW103">
            <v>54031.380258963756</v>
          </cell>
        </row>
        <row r="104">
          <cell r="A104" t="str">
            <v>Holiday Inn</v>
          </cell>
          <cell r="B104">
            <v>0.1994459833795014</v>
          </cell>
          <cell r="C104">
            <v>1.0681638514750429</v>
          </cell>
          <cell r="D104">
            <v>0.21304098976787561</v>
          </cell>
          <cell r="E104">
            <v>41627.520000000004</v>
          </cell>
          <cell r="F104">
            <v>0.1994459833795014</v>
          </cell>
          <cell r="G104">
            <v>1.0681638514750429</v>
          </cell>
          <cell r="H104">
            <v>0.21304098976787561</v>
          </cell>
          <cell r="I104">
            <v>41627.570277673592</v>
          </cell>
          <cell r="J104">
            <v>0.1994459833795014</v>
          </cell>
          <cell r="K104">
            <v>1.0681638514750429</v>
          </cell>
          <cell r="L104">
            <v>0.21304098976787561</v>
          </cell>
          <cell r="M104">
            <v>41627.570277673592</v>
          </cell>
          <cell r="N104">
            <v>0.1994459833795014</v>
          </cell>
          <cell r="O104">
            <v>1.0681638514750429</v>
          </cell>
          <cell r="P104">
            <v>0.21304098976787561</v>
          </cell>
          <cell r="Q104">
            <v>41627.570277673592</v>
          </cell>
          <cell r="R104">
            <v>0.1994459833795014</v>
          </cell>
          <cell r="S104">
            <v>1.0681638514750429</v>
          </cell>
          <cell r="T104">
            <v>0.21304098976787561</v>
          </cell>
          <cell r="U104">
            <v>41627.570277673592</v>
          </cell>
          <cell r="V104">
            <v>0.1994459833795014</v>
          </cell>
          <cell r="W104">
            <v>1.0681638514750429</v>
          </cell>
          <cell r="X104">
            <v>0.21304098976787561</v>
          </cell>
          <cell r="Y104">
            <v>41627.570277673592</v>
          </cell>
          <cell r="Z104">
            <v>0.1994459833795014</v>
          </cell>
          <cell r="AA104">
            <v>1.0681638514750429</v>
          </cell>
          <cell r="AB104">
            <v>0.21304098976787561</v>
          </cell>
          <cell r="AC104">
            <v>41627.570277673592</v>
          </cell>
          <cell r="AD104">
            <v>0.1994459833795014</v>
          </cell>
          <cell r="AE104">
            <v>1.0681638514750429</v>
          </cell>
          <cell r="AF104">
            <v>0.21304098976787561</v>
          </cell>
          <cell r="AG104">
            <v>41627.570277673592</v>
          </cell>
          <cell r="AH104">
            <v>0.1994459833795014</v>
          </cell>
          <cell r="AI104">
            <v>1.0681638514750429</v>
          </cell>
          <cell r="AJ104">
            <v>0.21304098976787561</v>
          </cell>
          <cell r="AK104">
            <v>41627.570277673592</v>
          </cell>
          <cell r="AL104">
            <v>0.1994459833795014</v>
          </cell>
          <cell r="AM104">
            <v>1.0681638514750429</v>
          </cell>
          <cell r="AN104">
            <v>0.21304098976787561</v>
          </cell>
          <cell r="AO104">
            <v>41627.570277673592</v>
          </cell>
          <cell r="AP104">
            <v>0.1994459833795014</v>
          </cell>
          <cell r="AQ104">
            <v>1.0681638514750429</v>
          </cell>
          <cell r="AR104">
            <v>0.21304098976787561</v>
          </cell>
          <cell r="AS104">
            <v>41627.570277673592</v>
          </cell>
          <cell r="AT104">
            <v>0.1994459833795014</v>
          </cell>
          <cell r="AU104">
            <v>1.0681638514750429</v>
          </cell>
          <cell r="AV104">
            <v>0.21304098976787561</v>
          </cell>
          <cell r="AW104">
            <v>41627.570277673592</v>
          </cell>
        </row>
        <row r="105">
          <cell r="A105" t="str">
            <v>Ramada Plaza</v>
          </cell>
          <cell r="B105">
            <v>0.17229916897506925</v>
          </cell>
          <cell r="C105">
            <v>0</v>
          </cell>
          <cell r="D105">
            <v>0</v>
          </cell>
          <cell r="E105">
            <v>0</v>
          </cell>
          <cell r="F105">
            <v>0.17229916897506925</v>
          </cell>
          <cell r="G105">
            <v>0</v>
          </cell>
          <cell r="H105">
            <v>0</v>
          </cell>
          <cell r="I105">
            <v>0</v>
          </cell>
          <cell r="J105">
            <v>0.17229916897506925</v>
          </cell>
          <cell r="K105">
            <v>0</v>
          </cell>
          <cell r="L105">
            <v>0</v>
          </cell>
          <cell r="M105">
            <v>0</v>
          </cell>
          <cell r="N105">
            <v>0.17229916897506925</v>
          </cell>
          <cell r="O105">
            <v>0</v>
          </cell>
          <cell r="P105">
            <v>0</v>
          </cell>
          <cell r="Q105">
            <v>0</v>
          </cell>
          <cell r="R105">
            <v>0.17229916897506925</v>
          </cell>
          <cell r="S105">
            <v>0</v>
          </cell>
          <cell r="T105">
            <v>0</v>
          </cell>
          <cell r="U105">
            <v>0</v>
          </cell>
          <cell r="V105">
            <v>0.17229916897506925</v>
          </cell>
          <cell r="W105">
            <v>0</v>
          </cell>
          <cell r="X105">
            <v>0</v>
          </cell>
          <cell r="Y105">
            <v>0</v>
          </cell>
          <cell r="Z105">
            <v>0.17229916897506925</v>
          </cell>
          <cell r="AA105">
            <v>0</v>
          </cell>
          <cell r="AB105">
            <v>0</v>
          </cell>
          <cell r="AC105">
            <v>0</v>
          </cell>
          <cell r="AD105">
            <v>0.17229916897506925</v>
          </cell>
          <cell r="AE105">
            <v>0</v>
          </cell>
          <cell r="AF105">
            <v>0</v>
          </cell>
          <cell r="AG105">
            <v>0</v>
          </cell>
          <cell r="AH105">
            <v>0.17229916897506925</v>
          </cell>
          <cell r="AI105">
            <v>0</v>
          </cell>
          <cell r="AJ105">
            <v>0</v>
          </cell>
          <cell r="AK105">
            <v>0</v>
          </cell>
          <cell r="AL105">
            <v>0.17229916897506925</v>
          </cell>
          <cell r="AM105">
            <v>0</v>
          </cell>
          <cell r="AN105">
            <v>0</v>
          </cell>
          <cell r="AO105">
            <v>0</v>
          </cell>
          <cell r="AP105">
            <v>0.17229916897506925</v>
          </cell>
          <cell r="AQ105">
            <v>0</v>
          </cell>
          <cell r="AR105">
            <v>0</v>
          </cell>
          <cell r="AS105">
            <v>0</v>
          </cell>
          <cell r="AT105">
            <v>0.17229916897506925</v>
          </cell>
          <cell r="AU105">
            <v>0</v>
          </cell>
          <cell r="AV105">
            <v>0</v>
          </cell>
          <cell r="AW105">
            <v>0</v>
          </cell>
        </row>
        <row r="106">
          <cell r="A106" t="str">
            <v xml:space="preserve">Hampton Inn </v>
          </cell>
          <cell r="B106">
            <v>0.11966759002770083</v>
          </cell>
          <cell r="C106">
            <v>1.2391105284629993</v>
          </cell>
          <cell r="D106">
            <v>0.14828137071911793</v>
          </cell>
          <cell r="E106">
            <v>28973.699999999997</v>
          </cell>
          <cell r="F106">
            <v>0.11966759002770083</v>
          </cell>
          <cell r="G106">
            <v>1.2391105284629993</v>
          </cell>
          <cell r="H106">
            <v>0.14828137071911793</v>
          </cell>
          <cell r="I106">
            <v>28973.734994403487</v>
          </cell>
          <cell r="J106">
            <v>0.11966759002770083</v>
          </cell>
          <cell r="K106">
            <v>1.2391105284629993</v>
          </cell>
          <cell r="L106">
            <v>0.14828137071911793</v>
          </cell>
          <cell r="M106">
            <v>28973.734994403487</v>
          </cell>
          <cell r="N106">
            <v>0.11966759002770083</v>
          </cell>
          <cell r="O106">
            <v>1.2391105284629993</v>
          </cell>
          <cell r="P106">
            <v>0.14828137071911793</v>
          </cell>
          <cell r="Q106">
            <v>28973.734994403487</v>
          </cell>
          <cell r="R106">
            <v>0.11966759002770083</v>
          </cell>
          <cell r="S106">
            <v>1.2391105284629993</v>
          </cell>
          <cell r="T106">
            <v>0.14828137071911793</v>
          </cell>
          <cell r="U106">
            <v>28973.734994403487</v>
          </cell>
          <cell r="V106">
            <v>0.11966759002770083</v>
          </cell>
          <cell r="W106">
            <v>1.2391105284629993</v>
          </cell>
          <cell r="X106">
            <v>0.14828137071911793</v>
          </cell>
          <cell r="Y106">
            <v>28973.734994403487</v>
          </cell>
          <cell r="Z106">
            <v>0.11966759002770083</v>
          </cell>
          <cell r="AA106">
            <v>1.2391105284629993</v>
          </cell>
          <cell r="AB106">
            <v>0.14828137071911793</v>
          </cell>
          <cell r="AC106">
            <v>28973.734994403487</v>
          </cell>
          <cell r="AD106">
            <v>0.11966759002770083</v>
          </cell>
          <cell r="AE106">
            <v>1.2391105284629993</v>
          </cell>
          <cell r="AF106">
            <v>0.14828137071911793</v>
          </cell>
          <cell r="AG106">
            <v>28973.734994403487</v>
          </cell>
          <cell r="AH106">
            <v>0.11966759002770083</v>
          </cell>
          <cell r="AI106">
            <v>1.2391105284629993</v>
          </cell>
          <cell r="AJ106">
            <v>0.14828137071911793</v>
          </cell>
          <cell r="AK106">
            <v>28973.734994403487</v>
          </cell>
          <cell r="AL106">
            <v>0.11966759002770083</v>
          </cell>
          <cell r="AM106">
            <v>1.2391105284629993</v>
          </cell>
          <cell r="AN106">
            <v>0.14828137071911793</v>
          </cell>
          <cell r="AO106">
            <v>28973.734994403487</v>
          </cell>
          <cell r="AP106">
            <v>0.11966759002770083</v>
          </cell>
          <cell r="AQ106">
            <v>1.2391105284629993</v>
          </cell>
          <cell r="AR106">
            <v>0.14828137071911793</v>
          </cell>
          <cell r="AS106">
            <v>28973.734994403487</v>
          </cell>
          <cell r="AT106">
            <v>0.11966759002770083</v>
          </cell>
          <cell r="AU106">
            <v>1.2391105284629993</v>
          </cell>
          <cell r="AV106">
            <v>0.14828137071911793</v>
          </cell>
          <cell r="AW106">
            <v>28973.734994403487</v>
          </cell>
        </row>
        <row r="107">
          <cell r="A107" t="str">
            <v>Courtyard by Marriott</v>
          </cell>
          <cell r="B107">
            <v>9.1966759002770085E-2</v>
          </cell>
          <cell r="C107">
            <v>1.6831672811121887</v>
          </cell>
          <cell r="D107">
            <v>0.15479543970339243</v>
          </cell>
          <cell r="E107">
            <v>30246.528000000002</v>
          </cell>
          <cell r="F107">
            <v>9.1966759002770085E-2</v>
          </cell>
          <cell r="G107">
            <v>1.6831672811121887</v>
          </cell>
          <cell r="H107">
            <v>0.15479543970339243</v>
          </cell>
          <cell r="I107">
            <v>30246.564531723772</v>
          </cell>
          <cell r="J107">
            <v>9.1966759002770085E-2</v>
          </cell>
          <cell r="K107">
            <v>1.6831672811121887</v>
          </cell>
          <cell r="L107">
            <v>0.15479543970339243</v>
          </cell>
          <cell r="M107">
            <v>30246.564531723772</v>
          </cell>
          <cell r="N107">
            <v>9.1966759002770085E-2</v>
          </cell>
          <cell r="O107">
            <v>1.6831672811121887</v>
          </cell>
          <cell r="P107">
            <v>0.15479543970339243</v>
          </cell>
          <cell r="Q107">
            <v>30246.564531723772</v>
          </cell>
          <cell r="R107">
            <v>9.1966759002770085E-2</v>
          </cell>
          <cell r="S107">
            <v>1.6831672811121887</v>
          </cell>
          <cell r="T107">
            <v>0.15479543970339243</v>
          </cell>
          <cell r="U107">
            <v>30246.564531723772</v>
          </cell>
          <cell r="V107">
            <v>9.1966759002770085E-2</v>
          </cell>
          <cell r="W107">
            <v>1.6831672811121887</v>
          </cell>
          <cell r="X107">
            <v>0.15479543970339243</v>
          </cell>
          <cell r="Y107">
            <v>30246.564531723772</v>
          </cell>
          <cell r="Z107">
            <v>9.1966759002770085E-2</v>
          </cell>
          <cell r="AA107">
            <v>1.6831672811121887</v>
          </cell>
          <cell r="AB107">
            <v>0.15479543970339243</v>
          </cell>
          <cell r="AC107">
            <v>30246.564531723772</v>
          </cell>
          <cell r="AD107">
            <v>9.1966759002770085E-2</v>
          </cell>
          <cell r="AE107">
            <v>1.6831672811121887</v>
          </cell>
          <cell r="AF107">
            <v>0.15479543970339243</v>
          </cell>
          <cell r="AG107">
            <v>30246.564531723772</v>
          </cell>
          <cell r="AH107">
            <v>9.1966759002770085E-2</v>
          </cell>
          <cell r="AI107">
            <v>1.6831672811121887</v>
          </cell>
          <cell r="AJ107">
            <v>0.15479543970339243</v>
          </cell>
          <cell r="AK107">
            <v>30246.564531723772</v>
          </cell>
          <cell r="AL107">
            <v>9.1966759002770085E-2</v>
          </cell>
          <cell r="AM107">
            <v>1.6831672811121887</v>
          </cell>
          <cell r="AN107">
            <v>0.15479543970339243</v>
          </cell>
          <cell r="AO107">
            <v>30246.564531723772</v>
          </cell>
          <cell r="AP107">
            <v>9.1966759002770085E-2</v>
          </cell>
          <cell r="AQ107">
            <v>1.6831672811121887</v>
          </cell>
          <cell r="AR107">
            <v>0.15479543970339243</v>
          </cell>
          <cell r="AS107">
            <v>30246.564531723772</v>
          </cell>
          <cell r="AT107">
            <v>9.1966759002770085E-2</v>
          </cell>
          <cell r="AU107">
            <v>1.6831672811121887</v>
          </cell>
          <cell r="AV107">
            <v>0.15479543970339243</v>
          </cell>
          <cell r="AW107">
            <v>30246.564531723772</v>
          </cell>
        </row>
        <row r="108">
          <cell r="A108" t="str">
            <v>Doubletree Club</v>
          </cell>
          <cell r="B108">
            <v>6.0941828254847646E-2</v>
          </cell>
          <cell r="C108">
            <v>0.9134014752670111</v>
          </cell>
          <cell r="D108">
            <v>5.5664355833446658E-2</v>
          </cell>
          <cell r="E108">
            <v>10876.635</v>
          </cell>
          <cell r="F108">
            <v>6.0941828254847646E-2</v>
          </cell>
          <cell r="G108">
            <v>0.9134014752670111</v>
          </cell>
          <cell r="H108">
            <v>5.5664355833446658E-2</v>
          </cell>
          <cell r="I108">
            <v>10876.648136787977</v>
          </cell>
          <cell r="J108">
            <v>6.0941828254847646E-2</v>
          </cell>
          <cell r="K108">
            <v>0.9134014752670111</v>
          </cell>
          <cell r="L108">
            <v>5.5664355833446658E-2</v>
          </cell>
          <cell r="M108">
            <v>10876.648136787977</v>
          </cell>
          <cell r="N108">
            <v>6.0941828254847646E-2</v>
          </cell>
          <cell r="O108">
            <v>0.9134014752670111</v>
          </cell>
          <cell r="P108">
            <v>5.5664355833446658E-2</v>
          </cell>
          <cell r="Q108">
            <v>10876.648136787977</v>
          </cell>
          <cell r="R108">
            <v>6.0941828254847646E-2</v>
          </cell>
          <cell r="S108">
            <v>0.9134014752670111</v>
          </cell>
          <cell r="T108">
            <v>5.5664355833446658E-2</v>
          </cell>
          <cell r="U108">
            <v>10876.648136787977</v>
          </cell>
          <cell r="V108">
            <v>6.0941828254847646E-2</v>
          </cell>
          <cell r="W108">
            <v>0.9134014752670111</v>
          </cell>
          <cell r="X108">
            <v>5.5664355833446658E-2</v>
          </cell>
          <cell r="Y108">
            <v>10876.648136787977</v>
          </cell>
          <cell r="Z108">
            <v>6.0941828254847646E-2</v>
          </cell>
          <cell r="AA108">
            <v>0.9134014752670111</v>
          </cell>
          <cell r="AB108">
            <v>5.5664355833446658E-2</v>
          </cell>
          <cell r="AC108">
            <v>10876.648136787977</v>
          </cell>
          <cell r="AD108">
            <v>6.0941828254847646E-2</v>
          </cell>
          <cell r="AE108">
            <v>0.9134014752670111</v>
          </cell>
          <cell r="AF108">
            <v>5.5664355833446658E-2</v>
          </cell>
          <cell r="AG108">
            <v>10876.648136787977</v>
          </cell>
          <cell r="AH108">
            <v>6.0941828254847646E-2</v>
          </cell>
          <cell r="AI108">
            <v>0.9134014752670111</v>
          </cell>
          <cell r="AJ108">
            <v>5.5664355833446658E-2</v>
          </cell>
          <cell r="AK108">
            <v>10876.648136787977</v>
          </cell>
          <cell r="AL108">
            <v>6.0941828254847646E-2</v>
          </cell>
          <cell r="AM108">
            <v>0.9134014752670111</v>
          </cell>
          <cell r="AN108">
            <v>5.5664355833446658E-2</v>
          </cell>
          <cell r="AO108">
            <v>10876.648136787977</v>
          </cell>
          <cell r="AP108">
            <v>6.0941828254847646E-2</v>
          </cell>
          <cell r="AQ108">
            <v>0.9134014752670111</v>
          </cell>
          <cell r="AR108">
            <v>5.5664355833446658E-2</v>
          </cell>
          <cell r="AS108">
            <v>10876.648136787977</v>
          </cell>
          <cell r="AT108">
            <v>6.0941828254847646E-2</v>
          </cell>
          <cell r="AU108">
            <v>0.9134014752670111</v>
          </cell>
          <cell r="AV108">
            <v>5.5664355833446658E-2</v>
          </cell>
          <cell r="AW108">
            <v>10876.648136787977</v>
          </cell>
        </row>
        <row r="109">
          <cell r="A109" t="str">
            <v>La Quinta</v>
          </cell>
          <cell r="B109">
            <v>3.9889196675900275E-2</v>
          </cell>
          <cell r="C109">
            <v>0</v>
          </cell>
          <cell r="D109">
            <v>0</v>
          </cell>
          <cell r="E109">
            <v>0</v>
          </cell>
          <cell r="F109">
            <v>3.9889196675900275E-2</v>
          </cell>
          <cell r="G109">
            <v>0</v>
          </cell>
          <cell r="H109">
            <v>0</v>
          </cell>
          <cell r="I109">
            <v>0</v>
          </cell>
          <cell r="J109">
            <v>3.9889196675900275E-2</v>
          </cell>
          <cell r="K109">
            <v>0</v>
          </cell>
          <cell r="L109">
            <v>0</v>
          </cell>
          <cell r="M109">
            <v>0</v>
          </cell>
          <cell r="N109">
            <v>3.9889196675900275E-2</v>
          </cell>
          <cell r="O109">
            <v>0</v>
          </cell>
          <cell r="P109">
            <v>0</v>
          </cell>
          <cell r="Q109">
            <v>0</v>
          </cell>
          <cell r="R109">
            <v>3.9889196675900275E-2</v>
          </cell>
          <cell r="S109">
            <v>0</v>
          </cell>
          <cell r="T109">
            <v>0</v>
          </cell>
          <cell r="U109">
            <v>0</v>
          </cell>
          <cell r="V109">
            <v>3.9889196675900275E-2</v>
          </cell>
          <cell r="W109">
            <v>0</v>
          </cell>
          <cell r="X109">
            <v>0</v>
          </cell>
          <cell r="Y109">
            <v>0</v>
          </cell>
          <cell r="Z109">
            <v>3.9889196675900275E-2</v>
          </cell>
          <cell r="AA109">
            <v>0</v>
          </cell>
          <cell r="AB109">
            <v>0</v>
          </cell>
          <cell r="AC109">
            <v>0</v>
          </cell>
          <cell r="AD109">
            <v>3.9889196675900275E-2</v>
          </cell>
          <cell r="AE109">
            <v>0</v>
          </cell>
          <cell r="AF109">
            <v>0</v>
          </cell>
          <cell r="AG109">
            <v>0</v>
          </cell>
          <cell r="AH109">
            <v>3.9889196675900275E-2</v>
          </cell>
          <cell r="AI109">
            <v>0</v>
          </cell>
          <cell r="AJ109">
            <v>0</v>
          </cell>
          <cell r="AK109">
            <v>0</v>
          </cell>
          <cell r="AL109">
            <v>3.9889196675900275E-2</v>
          </cell>
          <cell r="AM109">
            <v>0</v>
          </cell>
          <cell r="AN109">
            <v>0</v>
          </cell>
          <cell r="AO109">
            <v>0</v>
          </cell>
          <cell r="AP109">
            <v>3.9889196675900275E-2</v>
          </cell>
          <cell r="AQ109">
            <v>0</v>
          </cell>
          <cell r="AR109">
            <v>0</v>
          </cell>
          <cell r="AS109">
            <v>0</v>
          </cell>
          <cell r="AT109">
            <v>3.9889196675900275E-2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 t="str">
            <v>Comp8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 t="str">
            <v>Comp9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 t="str">
            <v>Comp10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A113" t="str">
            <v>Comp11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</row>
        <row r="114">
          <cell r="A114" t="str">
            <v>Comp12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 t="str">
            <v>Comp13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6">
          <cell r="A116" t="str">
            <v>Comp14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 t="str">
            <v>Comp15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A118" t="str">
            <v>Comp16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</row>
        <row r="119">
          <cell r="A119" t="str">
            <v>Comp17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A120" t="str">
            <v>Comp18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A121" t="str">
            <v>Comp19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A122" t="str">
            <v>Comp20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A123" t="str">
            <v>Comp21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A124" t="str">
            <v>Comp22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</row>
        <row r="125">
          <cell r="A125" t="str">
            <v>Comp23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A126" t="str">
            <v>Comp24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A127" t="str">
            <v>Comp25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A128" t="str">
            <v>Addition/Deletion 1</v>
          </cell>
          <cell r="B128">
            <v>0</v>
          </cell>
          <cell r="C128">
            <v>1</v>
          </cell>
          <cell r="D128">
            <v>0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  <cell r="I128">
            <v>0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  <cell r="Q128">
            <v>0</v>
          </cell>
          <cell r="R128">
            <v>0</v>
          </cell>
          <cell r="S128">
            <v>1</v>
          </cell>
          <cell r="T128">
            <v>0</v>
          </cell>
          <cell r="U128">
            <v>0</v>
          </cell>
          <cell r="V128">
            <v>0</v>
          </cell>
          <cell r="W128">
            <v>1</v>
          </cell>
          <cell r="X128">
            <v>0</v>
          </cell>
          <cell r="Y128">
            <v>0</v>
          </cell>
          <cell r="Z128">
            <v>0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1</v>
          </cell>
          <cell r="AF128">
            <v>0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1</v>
          </cell>
          <cell r="AR128">
            <v>0</v>
          </cell>
          <cell r="AS128">
            <v>0</v>
          </cell>
          <cell r="AT128">
            <v>0</v>
          </cell>
          <cell r="AU128">
            <v>1</v>
          </cell>
          <cell r="AV128">
            <v>0</v>
          </cell>
          <cell r="AW128">
            <v>0</v>
          </cell>
        </row>
        <row r="129">
          <cell r="A129" t="str">
            <v>Addition/Deletion 2</v>
          </cell>
          <cell r="B129">
            <v>0</v>
          </cell>
          <cell r="C129">
            <v>1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0</v>
          </cell>
          <cell r="I129">
            <v>0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1</v>
          </cell>
          <cell r="T129">
            <v>0</v>
          </cell>
          <cell r="U129">
            <v>0</v>
          </cell>
          <cell r="V129">
            <v>0</v>
          </cell>
          <cell r="W129">
            <v>1</v>
          </cell>
          <cell r="X129">
            <v>0</v>
          </cell>
          <cell r="Y129">
            <v>0</v>
          </cell>
          <cell r="Z129">
            <v>0</v>
          </cell>
          <cell r="AA129">
            <v>1</v>
          </cell>
          <cell r="AB129">
            <v>0</v>
          </cell>
          <cell r="AC129">
            <v>0</v>
          </cell>
          <cell r="AD129">
            <v>0</v>
          </cell>
          <cell r="AE129">
            <v>1</v>
          </cell>
          <cell r="AF129">
            <v>0</v>
          </cell>
          <cell r="AG129">
            <v>0</v>
          </cell>
          <cell r="AH129">
            <v>0</v>
          </cell>
          <cell r="AI129">
            <v>1</v>
          </cell>
          <cell r="AJ129">
            <v>0</v>
          </cell>
          <cell r="AK129">
            <v>0</v>
          </cell>
          <cell r="AL129">
            <v>0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1</v>
          </cell>
          <cell r="AR129">
            <v>0</v>
          </cell>
          <cell r="AS129">
            <v>0</v>
          </cell>
          <cell r="AT129">
            <v>0</v>
          </cell>
          <cell r="AU129">
            <v>1</v>
          </cell>
          <cell r="AV129">
            <v>0</v>
          </cell>
          <cell r="AW129">
            <v>0</v>
          </cell>
        </row>
        <row r="130">
          <cell r="A130" t="str">
            <v>Addition/Deletion 3</v>
          </cell>
          <cell r="B130">
            <v>0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1</v>
          </cell>
          <cell r="H130">
            <v>0</v>
          </cell>
          <cell r="I130">
            <v>0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1</v>
          </cell>
          <cell r="T130">
            <v>0</v>
          </cell>
          <cell r="U130">
            <v>0</v>
          </cell>
          <cell r="V130">
            <v>0</v>
          </cell>
          <cell r="W130">
            <v>1</v>
          </cell>
          <cell r="X130">
            <v>0</v>
          </cell>
          <cell r="Y130">
            <v>0</v>
          </cell>
          <cell r="Z130">
            <v>0</v>
          </cell>
          <cell r="AA130">
            <v>1</v>
          </cell>
          <cell r="AB130">
            <v>0</v>
          </cell>
          <cell r="AC130">
            <v>0</v>
          </cell>
          <cell r="AD130">
            <v>0</v>
          </cell>
          <cell r="AE130">
            <v>1</v>
          </cell>
          <cell r="AF130">
            <v>0</v>
          </cell>
          <cell r="AG130">
            <v>0</v>
          </cell>
          <cell r="AH130">
            <v>0</v>
          </cell>
          <cell r="AI130">
            <v>1</v>
          </cell>
          <cell r="AJ130">
            <v>0</v>
          </cell>
          <cell r="AK130">
            <v>0</v>
          </cell>
          <cell r="AL130">
            <v>0</v>
          </cell>
          <cell r="AM130">
            <v>1</v>
          </cell>
          <cell r="AN130">
            <v>0</v>
          </cell>
          <cell r="AO130">
            <v>0</v>
          </cell>
          <cell r="AP130">
            <v>0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</row>
        <row r="131">
          <cell r="A131" t="str">
            <v>Addition/Deletion 4</v>
          </cell>
          <cell r="B131">
            <v>0</v>
          </cell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1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  <cell r="AD131">
            <v>0</v>
          </cell>
          <cell r="AE131">
            <v>1</v>
          </cell>
          <cell r="AF131">
            <v>0</v>
          </cell>
          <cell r="AG131">
            <v>0</v>
          </cell>
          <cell r="AH131">
            <v>0</v>
          </cell>
          <cell r="AI131">
            <v>1</v>
          </cell>
          <cell r="AJ131">
            <v>0</v>
          </cell>
          <cell r="AK131">
            <v>0</v>
          </cell>
          <cell r="AL131">
            <v>0</v>
          </cell>
          <cell r="AM131">
            <v>1</v>
          </cell>
          <cell r="AN131">
            <v>0</v>
          </cell>
          <cell r="AO131">
            <v>0</v>
          </cell>
          <cell r="AP131">
            <v>0</v>
          </cell>
          <cell r="AQ131">
            <v>1</v>
          </cell>
          <cell r="AR131">
            <v>0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</row>
        <row r="132">
          <cell r="A132" t="str">
            <v>Addition/Deletion 5</v>
          </cell>
          <cell r="B132">
            <v>0</v>
          </cell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1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  <cell r="T132">
            <v>0</v>
          </cell>
          <cell r="U132">
            <v>0</v>
          </cell>
          <cell r="V132">
            <v>0</v>
          </cell>
          <cell r="W132">
            <v>1</v>
          </cell>
          <cell r="X132">
            <v>0</v>
          </cell>
          <cell r="Y132">
            <v>0</v>
          </cell>
          <cell r="Z132">
            <v>0</v>
          </cell>
          <cell r="AA132">
            <v>1</v>
          </cell>
          <cell r="AB132">
            <v>0</v>
          </cell>
          <cell r="AC132">
            <v>0</v>
          </cell>
          <cell r="AD132">
            <v>0</v>
          </cell>
          <cell r="AE132">
            <v>1</v>
          </cell>
          <cell r="AF132">
            <v>0</v>
          </cell>
          <cell r="AG132">
            <v>0</v>
          </cell>
          <cell r="AH132">
            <v>0</v>
          </cell>
          <cell r="AI132">
            <v>1</v>
          </cell>
          <cell r="AJ132">
            <v>0</v>
          </cell>
          <cell r="AK132">
            <v>0</v>
          </cell>
          <cell r="AL132">
            <v>0</v>
          </cell>
          <cell r="AM132">
            <v>1</v>
          </cell>
          <cell r="AN132">
            <v>0</v>
          </cell>
          <cell r="AO132">
            <v>0</v>
          </cell>
          <cell r="AP132">
            <v>0</v>
          </cell>
          <cell r="AQ132">
            <v>1</v>
          </cell>
          <cell r="AR132">
            <v>0</v>
          </cell>
          <cell r="AS132">
            <v>0</v>
          </cell>
          <cell r="AT132">
            <v>0</v>
          </cell>
          <cell r="AU132">
            <v>1</v>
          </cell>
          <cell r="AV132">
            <v>0</v>
          </cell>
          <cell r="AW132">
            <v>0</v>
          </cell>
        </row>
        <row r="133">
          <cell r="A133" t="str">
            <v>Total</v>
          </cell>
          <cell r="B133">
            <v>1</v>
          </cell>
          <cell r="C133">
            <v>0</v>
          </cell>
          <cell r="D133">
            <v>1</v>
          </cell>
          <cell r="E133">
            <v>195396.764</v>
          </cell>
          <cell r="F133">
            <v>1</v>
          </cell>
          <cell r="G133">
            <v>0</v>
          </cell>
          <cell r="H133">
            <v>1</v>
          </cell>
          <cell r="I133">
            <v>195397.00000000003</v>
          </cell>
          <cell r="J133">
            <v>1</v>
          </cell>
          <cell r="K133">
            <v>0</v>
          </cell>
          <cell r="L133">
            <v>1</v>
          </cell>
          <cell r="M133">
            <v>195397.00000000003</v>
          </cell>
          <cell r="N133">
            <v>1</v>
          </cell>
          <cell r="O133">
            <v>0</v>
          </cell>
          <cell r="P133">
            <v>1</v>
          </cell>
          <cell r="Q133">
            <v>195397.00000000003</v>
          </cell>
          <cell r="R133">
            <v>1</v>
          </cell>
          <cell r="S133">
            <v>0</v>
          </cell>
          <cell r="T133">
            <v>1</v>
          </cell>
          <cell r="U133">
            <v>195397.00000000003</v>
          </cell>
          <cell r="V133">
            <v>1</v>
          </cell>
          <cell r="W133">
            <v>0</v>
          </cell>
          <cell r="X133">
            <v>1</v>
          </cell>
          <cell r="Y133">
            <v>195397.00000000003</v>
          </cell>
          <cell r="Z133">
            <v>1</v>
          </cell>
          <cell r="AA133">
            <v>0</v>
          </cell>
          <cell r="AB133">
            <v>1</v>
          </cell>
          <cell r="AC133">
            <v>195397.00000000003</v>
          </cell>
          <cell r="AD133">
            <v>1</v>
          </cell>
          <cell r="AE133">
            <v>0</v>
          </cell>
          <cell r="AF133">
            <v>1</v>
          </cell>
          <cell r="AG133">
            <v>195397.00000000003</v>
          </cell>
          <cell r="AH133">
            <v>1</v>
          </cell>
          <cell r="AI133">
            <v>0</v>
          </cell>
          <cell r="AJ133">
            <v>1</v>
          </cell>
          <cell r="AK133">
            <v>195397.00000000003</v>
          </cell>
          <cell r="AL133">
            <v>1</v>
          </cell>
          <cell r="AM133">
            <v>0</v>
          </cell>
          <cell r="AN133">
            <v>1</v>
          </cell>
          <cell r="AO133">
            <v>195397.00000000003</v>
          </cell>
          <cell r="AP133">
            <v>1</v>
          </cell>
          <cell r="AQ133">
            <v>0</v>
          </cell>
          <cell r="AR133">
            <v>1</v>
          </cell>
          <cell r="AS133">
            <v>195397.00000000003</v>
          </cell>
          <cell r="AT133">
            <v>1</v>
          </cell>
          <cell r="AU133">
            <v>0</v>
          </cell>
          <cell r="AV133">
            <v>1</v>
          </cell>
          <cell r="AW133">
            <v>195397.00000000003</v>
          </cell>
        </row>
        <row r="136">
          <cell r="A136" t="str">
            <v>Group</v>
          </cell>
          <cell r="B136" t="str">
            <v>2002(Historical)</v>
          </cell>
          <cell r="C136">
            <v>0</v>
          </cell>
          <cell r="D136">
            <v>0</v>
          </cell>
          <cell r="E136">
            <v>0</v>
          </cell>
          <cell r="F136">
            <v>2004</v>
          </cell>
          <cell r="G136">
            <v>0</v>
          </cell>
          <cell r="H136">
            <v>0</v>
          </cell>
          <cell r="I136">
            <v>0</v>
          </cell>
          <cell r="J136">
            <v>2005</v>
          </cell>
          <cell r="K136">
            <v>0</v>
          </cell>
          <cell r="L136">
            <v>0</v>
          </cell>
          <cell r="M136">
            <v>0</v>
          </cell>
          <cell r="N136">
            <v>2006</v>
          </cell>
          <cell r="O136">
            <v>0</v>
          </cell>
          <cell r="P136">
            <v>0</v>
          </cell>
          <cell r="Q136">
            <v>0</v>
          </cell>
          <cell r="R136">
            <v>2007</v>
          </cell>
          <cell r="S136">
            <v>0</v>
          </cell>
          <cell r="T136">
            <v>0</v>
          </cell>
          <cell r="U136">
            <v>0</v>
          </cell>
          <cell r="V136">
            <v>2008</v>
          </cell>
          <cell r="W136">
            <v>0</v>
          </cell>
          <cell r="X136">
            <v>0</v>
          </cell>
          <cell r="Y136">
            <v>0</v>
          </cell>
          <cell r="Z136">
            <v>2009</v>
          </cell>
          <cell r="AA136">
            <v>0</v>
          </cell>
          <cell r="AB136">
            <v>0</v>
          </cell>
          <cell r="AC136">
            <v>0</v>
          </cell>
          <cell r="AD136">
            <v>2010</v>
          </cell>
          <cell r="AE136">
            <v>0</v>
          </cell>
          <cell r="AF136">
            <v>0</v>
          </cell>
          <cell r="AG136">
            <v>0</v>
          </cell>
          <cell r="AH136">
            <v>2011</v>
          </cell>
          <cell r="AI136">
            <v>0</v>
          </cell>
          <cell r="AJ136">
            <v>0</v>
          </cell>
          <cell r="AK136">
            <v>0</v>
          </cell>
          <cell r="AL136">
            <v>2012</v>
          </cell>
          <cell r="AM136">
            <v>0</v>
          </cell>
          <cell r="AN136">
            <v>0</v>
          </cell>
          <cell r="AO136">
            <v>0</v>
          </cell>
          <cell r="AP136">
            <v>2013</v>
          </cell>
          <cell r="AQ136">
            <v>0</v>
          </cell>
          <cell r="AR136">
            <v>0</v>
          </cell>
          <cell r="AS136">
            <v>0</v>
          </cell>
          <cell r="AT136">
            <v>2014</v>
          </cell>
        </row>
        <row r="137">
          <cell r="A137" t="str">
            <v>Property</v>
          </cell>
          <cell r="B137" t="str">
            <v>Fair Share</v>
          </cell>
          <cell r="C137" t="str">
            <v>Penetration</v>
          </cell>
          <cell r="D137" t="str">
            <v>Mkt. Share</v>
          </cell>
          <cell r="E137" t="str">
            <v>Rmnights</v>
          </cell>
          <cell r="F137" t="str">
            <v>Fair Share</v>
          </cell>
          <cell r="G137" t="str">
            <v>Penetration</v>
          </cell>
          <cell r="H137" t="str">
            <v>Mkt. Share</v>
          </cell>
          <cell r="I137" t="str">
            <v>Rmnights</v>
          </cell>
          <cell r="J137" t="str">
            <v>Fair Share</v>
          </cell>
          <cell r="K137" t="str">
            <v>Penetration</v>
          </cell>
          <cell r="L137" t="str">
            <v>Mkt. Share</v>
          </cell>
          <cell r="M137" t="str">
            <v>Rmnights</v>
          </cell>
          <cell r="N137" t="str">
            <v>Fair Share</v>
          </cell>
          <cell r="O137" t="str">
            <v>Penetration</v>
          </cell>
          <cell r="P137" t="str">
            <v>Mkt. Share</v>
          </cell>
          <cell r="Q137" t="str">
            <v>Rmnights</v>
          </cell>
          <cell r="R137" t="str">
            <v>Fair Share</v>
          </cell>
          <cell r="S137" t="str">
            <v>Penetration</v>
          </cell>
          <cell r="T137" t="str">
            <v>Mkt. Share</v>
          </cell>
          <cell r="U137" t="str">
            <v>Rmnights</v>
          </cell>
          <cell r="V137" t="str">
            <v>Fair Share</v>
          </cell>
          <cell r="W137" t="str">
            <v>Penetration</v>
          </cell>
          <cell r="X137" t="str">
            <v>Mkt. Share</v>
          </cell>
          <cell r="Y137" t="str">
            <v>Rmnights</v>
          </cell>
          <cell r="Z137" t="str">
            <v>Fair Share</v>
          </cell>
          <cell r="AA137" t="str">
            <v>Penetration</v>
          </cell>
          <cell r="AB137" t="str">
            <v>Mkt. Share</v>
          </cell>
          <cell r="AC137" t="str">
            <v>Rmnights</v>
          </cell>
          <cell r="AD137" t="str">
            <v>Fair Share</v>
          </cell>
          <cell r="AE137" t="str">
            <v>Penetration</v>
          </cell>
          <cell r="AF137" t="str">
            <v>Mkt. Share</v>
          </cell>
          <cell r="AG137" t="str">
            <v>Rmnights</v>
          </cell>
          <cell r="AH137" t="str">
            <v>Fair Share</v>
          </cell>
          <cell r="AI137" t="str">
            <v>Penetration</v>
          </cell>
          <cell r="AJ137" t="str">
            <v>Mkt. Share</v>
          </cell>
          <cell r="AK137" t="str">
            <v>Rmnights</v>
          </cell>
          <cell r="AL137" t="str">
            <v>Fair Share</v>
          </cell>
          <cell r="AM137" t="str">
            <v>Penetration</v>
          </cell>
          <cell r="AN137" t="str">
            <v>Mkt. Share</v>
          </cell>
          <cell r="AO137" t="str">
            <v>Rmnights</v>
          </cell>
          <cell r="AP137" t="str">
            <v>Fair Share</v>
          </cell>
          <cell r="AQ137" t="str">
            <v>Penetration</v>
          </cell>
          <cell r="AR137" t="str">
            <v>Mkt. Share</v>
          </cell>
          <cell r="AS137" t="str">
            <v>Rmnights</v>
          </cell>
          <cell r="AT137" t="str">
            <v>Fair Share</v>
          </cell>
          <cell r="AU137" t="str">
            <v>Penetration</v>
          </cell>
          <cell r="AV137" t="str">
            <v>Mkt. Share</v>
          </cell>
          <cell r="AW137" t="str">
            <v>Rmnights</v>
          </cell>
        </row>
        <row r="138">
          <cell r="A138" t="str">
            <v>Sheraton JFK</v>
          </cell>
          <cell r="B138">
            <v>0.10193905817174516</v>
          </cell>
          <cell r="C138">
            <v>0.86327380457644054</v>
          </cell>
          <cell r="D138">
            <v>8.8001318582861532E-2</v>
          </cell>
          <cell r="E138">
            <v>10032.3608</v>
          </cell>
          <cell r="F138">
            <v>0.10193905817174516</v>
          </cell>
          <cell r="G138">
            <v>0.86327380457644054</v>
          </cell>
          <cell r="H138">
            <v>8.8001318582861532E-2</v>
          </cell>
          <cell r="I138">
            <v>10032.326321083381</v>
          </cell>
          <cell r="J138">
            <v>0.10193905817174516</v>
          </cell>
          <cell r="K138">
            <v>0.86327380457644054</v>
          </cell>
          <cell r="L138">
            <v>8.8001318582861532E-2</v>
          </cell>
          <cell r="M138">
            <v>10032.326321083381</v>
          </cell>
          <cell r="N138">
            <v>0.10193905817174516</v>
          </cell>
          <cell r="O138">
            <v>0.86327380457644054</v>
          </cell>
          <cell r="P138">
            <v>8.8001318582861532E-2</v>
          </cell>
          <cell r="Q138">
            <v>10032.326321083381</v>
          </cell>
          <cell r="R138">
            <v>0.10193905817174516</v>
          </cell>
          <cell r="S138">
            <v>0.86327380457644054</v>
          </cell>
          <cell r="T138">
            <v>8.8001318582861532E-2</v>
          </cell>
          <cell r="U138">
            <v>10032.326321083381</v>
          </cell>
          <cell r="V138">
            <v>0.10193905817174516</v>
          </cell>
          <cell r="W138">
            <v>0.86327380457644054</v>
          </cell>
          <cell r="X138">
            <v>8.8001318582861532E-2</v>
          </cell>
          <cell r="Y138">
            <v>10032.326321083381</v>
          </cell>
          <cell r="Z138">
            <v>0.10193905817174516</v>
          </cell>
          <cell r="AA138">
            <v>0.86327380457644054</v>
          </cell>
          <cell r="AB138">
            <v>8.8001318582861532E-2</v>
          </cell>
          <cell r="AC138">
            <v>10032.326321083381</v>
          </cell>
          <cell r="AD138">
            <v>0.10193905817174516</v>
          </cell>
          <cell r="AE138">
            <v>0.86327380457644054</v>
          </cell>
          <cell r="AF138">
            <v>8.8001318582861532E-2</v>
          </cell>
          <cell r="AG138">
            <v>10032.326321083381</v>
          </cell>
          <cell r="AH138">
            <v>0.10193905817174516</v>
          </cell>
          <cell r="AI138">
            <v>0.86327380457644054</v>
          </cell>
          <cell r="AJ138">
            <v>8.8001318582861532E-2</v>
          </cell>
          <cell r="AK138">
            <v>10032.326321083381</v>
          </cell>
          <cell r="AL138">
            <v>0.10193905817174516</v>
          </cell>
          <cell r="AM138">
            <v>0.86327380457644054</v>
          </cell>
          <cell r="AN138">
            <v>8.8001318582861532E-2</v>
          </cell>
          <cell r="AO138">
            <v>10032.326321083381</v>
          </cell>
          <cell r="AP138">
            <v>0.10193905817174516</v>
          </cell>
          <cell r="AQ138">
            <v>0.86327380457644054</v>
          </cell>
          <cell r="AR138">
            <v>8.8001318582861532E-2</v>
          </cell>
          <cell r="AS138">
            <v>10032.326321083381</v>
          </cell>
          <cell r="AT138">
            <v>0.10193905817174516</v>
          </cell>
          <cell r="AU138">
            <v>0.86327380457644054</v>
          </cell>
          <cell r="AV138">
            <v>8.8001318582861532E-2</v>
          </cell>
          <cell r="AW138">
            <v>10032.326321083381</v>
          </cell>
        </row>
        <row r="139">
          <cell r="A139" t="str">
            <v>Radisson JFK</v>
          </cell>
          <cell r="B139">
            <v>0.21385041551246536</v>
          </cell>
          <cell r="C139">
            <v>1.3297583507366377</v>
          </cell>
          <cell r="D139">
            <v>0.28436937583620064</v>
          </cell>
          <cell r="E139">
            <v>32418.788999999997</v>
          </cell>
          <cell r="F139">
            <v>0.21385041551246536</v>
          </cell>
          <cell r="G139">
            <v>1.3297583507366377</v>
          </cell>
          <cell r="H139">
            <v>0.28436937583620064</v>
          </cell>
          <cell r="I139">
            <v>32418.677584078545</v>
          </cell>
          <cell r="J139">
            <v>0.21385041551246536</v>
          </cell>
          <cell r="K139">
            <v>1.3297583507366377</v>
          </cell>
          <cell r="L139">
            <v>0.28436937583620064</v>
          </cell>
          <cell r="M139">
            <v>32418.677584078545</v>
          </cell>
          <cell r="N139">
            <v>0.21385041551246536</v>
          </cell>
          <cell r="O139">
            <v>1.3297583507366377</v>
          </cell>
          <cell r="P139">
            <v>0.28436937583620064</v>
          </cell>
          <cell r="Q139">
            <v>32418.677584078545</v>
          </cell>
          <cell r="R139">
            <v>0.21385041551246536</v>
          </cell>
          <cell r="S139">
            <v>1.3297583507366377</v>
          </cell>
          <cell r="T139">
            <v>0.28436937583620064</v>
          </cell>
          <cell r="U139">
            <v>32418.677584078545</v>
          </cell>
          <cell r="V139">
            <v>0.21385041551246536</v>
          </cell>
          <cell r="W139">
            <v>1.3297583507366377</v>
          </cell>
          <cell r="X139">
            <v>0.28436937583620064</v>
          </cell>
          <cell r="Y139">
            <v>32418.677584078545</v>
          </cell>
          <cell r="Z139">
            <v>0.21385041551246536</v>
          </cell>
          <cell r="AA139">
            <v>1.3297583507366377</v>
          </cell>
          <cell r="AB139">
            <v>0.28436937583620064</v>
          </cell>
          <cell r="AC139">
            <v>32418.677584078545</v>
          </cell>
          <cell r="AD139">
            <v>0.21385041551246536</v>
          </cell>
          <cell r="AE139">
            <v>1.3297583507366377</v>
          </cell>
          <cell r="AF139">
            <v>0.28436937583620064</v>
          </cell>
          <cell r="AG139">
            <v>32418.677584078545</v>
          </cell>
          <cell r="AH139">
            <v>0.21385041551246536</v>
          </cell>
          <cell r="AI139">
            <v>1.3297583507366377</v>
          </cell>
          <cell r="AJ139">
            <v>0.28436937583620064</v>
          </cell>
          <cell r="AK139">
            <v>32418.677584078545</v>
          </cell>
          <cell r="AL139">
            <v>0.21385041551246536</v>
          </cell>
          <cell r="AM139">
            <v>1.3297583507366377</v>
          </cell>
          <cell r="AN139">
            <v>0.28436937583620064</v>
          </cell>
          <cell r="AO139">
            <v>32418.677584078545</v>
          </cell>
          <cell r="AP139">
            <v>0.21385041551246536</v>
          </cell>
          <cell r="AQ139">
            <v>1.3297583507366377</v>
          </cell>
          <cell r="AR139">
            <v>0.28436937583620064</v>
          </cell>
          <cell r="AS139">
            <v>32418.677584078545</v>
          </cell>
          <cell r="AT139">
            <v>0.21385041551246536</v>
          </cell>
          <cell r="AU139">
            <v>1.3297583507366377</v>
          </cell>
          <cell r="AV139">
            <v>0.28436937583620064</v>
          </cell>
          <cell r="AW139">
            <v>32418.677584078545</v>
          </cell>
        </row>
        <row r="140">
          <cell r="A140" t="str">
            <v>Holiday Inn</v>
          </cell>
          <cell r="B140">
            <v>0.1994459833795014</v>
          </cell>
          <cell r="C140">
            <v>1.6019513899356628</v>
          </cell>
          <cell r="D140">
            <v>0.31950277029187735</v>
          </cell>
          <cell r="E140">
            <v>36424.080000000002</v>
          </cell>
          <cell r="F140">
            <v>0.1994459833795014</v>
          </cell>
          <cell r="G140">
            <v>1.6019513899356628</v>
          </cell>
          <cell r="H140">
            <v>0.31950277029187735</v>
          </cell>
          <cell r="I140">
            <v>36423.9548188146</v>
          </cell>
          <cell r="J140">
            <v>0.1994459833795014</v>
          </cell>
          <cell r="K140">
            <v>1.6019513899356628</v>
          </cell>
          <cell r="L140">
            <v>0.31950277029187735</v>
          </cell>
          <cell r="M140">
            <v>36423.9548188146</v>
          </cell>
          <cell r="N140">
            <v>0.1994459833795014</v>
          </cell>
          <cell r="O140">
            <v>1.6019513899356628</v>
          </cell>
          <cell r="P140">
            <v>0.31950277029187735</v>
          </cell>
          <cell r="Q140">
            <v>36423.9548188146</v>
          </cell>
          <cell r="R140">
            <v>0.1994459833795014</v>
          </cell>
          <cell r="S140">
            <v>1.6019513899356628</v>
          </cell>
          <cell r="T140">
            <v>0.31950277029187735</v>
          </cell>
          <cell r="U140">
            <v>36423.9548188146</v>
          </cell>
          <cell r="V140">
            <v>0.1994459833795014</v>
          </cell>
          <cell r="W140">
            <v>1.6019513899356628</v>
          </cell>
          <cell r="X140">
            <v>0.31950277029187735</v>
          </cell>
          <cell r="Y140">
            <v>36423.9548188146</v>
          </cell>
          <cell r="Z140">
            <v>0.1994459833795014</v>
          </cell>
          <cell r="AA140">
            <v>1.6019513899356628</v>
          </cell>
          <cell r="AB140">
            <v>0.31950277029187735</v>
          </cell>
          <cell r="AC140">
            <v>36423.9548188146</v>
          </cell>
          <cell r="AD140">
            <v>0.1994459833795014</v>
          </cell>
          <cell r="AE140">
            <v>1.6019513899356628</v>
          </cell>
          <cell r="AF140">
            <v>0.31950277029187735</v>
          </cell>
          <cell r="AG140">
            <v>36423.9548188146</v>
          </cell>
          <cell r="AH140">
            <v>0.1994459833795014</v>
          </cell>
          <cell r="AI140">
            <v>1.6019513899356628</v>
          </cell>
          <cell r="AJ140">
            <v>0.31950277029187735</v>
          </cell>
          <cell r="AK140">
            <v>36423.9548188146</v>
          </cell>
          <cell r="AL140">
            <v>0.1994459833795014</v>
          </cell>
          <cell r="AM140">
            <v>1.6019513899356628</v>
          </cell>
          <cell r="AN140">
            <v>0.31950277029187735</v>
          </cell>
          <cell r="AO140">
            <v>36423.9548188146</v>
          </cell>
          <cell r="AP140">
            <v>0.1994459833795014</v>
          </cell>
          <cell r="AQ140">
            <v>1.6019513899356628</v>
          </cell>
          <cell r="AR140">
            <v>0.31950277029187735</v>
          </cell>
          <cell r="AS140">
            <v>36423.9548188146</v>
          </cell>
          <cell r="AT140">
            <v>0.1994459833795014</v>
          </cell>
          <cell r="AU140">
            <v>1.6019513899356628</v>
          </cell>
          <cell r="AV140">
            <v>0.31950277029187735</v>
          </cell>
          <cell r="AW140">
            <v>36423.9548188146</v>
          </cell>
        </row>
        <row r="141">
          <cell r="A141" t="str">
            <v>Ramada Plaza</v>
          </cell>
          <cell r="B141">
            <v>0.17229916897506925</v>
          </cell>
          <cell r="C141">
            <v>0</v>
          </cell>
          <cell r="D141">
            <v>0</v>
          </cell>
          <cell r="E141">
            <v>0</v>
          </cell>
          <cell r="F141">
            <v>0.17229916897506925</v>
          </cell>
          <cell r="G141">
            <v>0</v>
          </cell>
          <cell r="H141">
            <v>0</v>
          </cell>
          <cell r="I141">
            <v>0</v>
          </cell>
          <cell r="J141">
            <v>0.17229916897506925</v>
          </cell>
          <cell r="K141">
            <v>0</v>
          </cell>
          <cell r="L141">
            <v>0</v>
          </cell>
          <cell r="M141">
            <v>0</v>
          </cell>
          <cell r="N141">
            <v>0.17229916897506925</v>
          </cell>
          <cell r="O141">
            <v>0</v>
          </cell>
          <cell r="P141">
            <v>0</v>
          </cell>
          <cell r="Q141">
            <v>0</v>
          </cell>
          <cell r="R141">
            <v>0.17229916897506925</v>
          </cell>
          <cell r="S141">
            <v>0</v>
          </cell>
          <cell r="T141">
            <v>0</v>
          </cell>
          <cell r="U141">
            <v>0</v>
          </cell>
          <cell r="V141">
            <v>0.17229916897506925</v>
          </cell>
          <cell r="W141">
            <v>0</v>
          </cell>
          <cell r="X141">
            <v>0</v>
          </cell>
          <cell r="Y141">
            <v>0</v>
          </cell>
          <cell r="Z141">
            <v>0.17229916897506925</v>
          </cell>
          <cell r="AA141">
            <v>0</v>
          </cell>
          <cell r="AB141">
            <v>0</v>
          </cell>
          <cell r="AC141">
            <v>0</v>
          </cell>
          <cell r="AD141">
            <v>0.17229916897506925</v>
          </cell>
          <cell r="AE141">
            <v>0</v>
          </cell>
          <cell r="AF141">
            <v>0</v>
          </cell>
          <cell r="AG141">
            <v>0</v>
          </cell>
          <cell r="AH141">
            <v>0.17229916897506925</v>
          </cell>
          <cell r="AI141">
            <v>0</v>
          </cell>
          <cell r="AJ141">
            <v>0</v>
          </cell>
          <cell r="AK141">
            <v>0</v>
          </cell>
          <cell r="AL141">
            <v>0.17229916897506925</v>
          </cell>
          <cell r="AM141">
            <v>0</v>
          </cell>
          <cell r="AN141">
            <v>0</v>
          </cell>
          <cell r="AO141">
            <v>0</v>
          </cell>
          <cell r="AP141">
            <v>0.17229916897506925</v>
          </cell>
          <cell r="AQ141">
            <v>0</v>
          </cell>
          <cell r="AR141">
            <v>0</v>
          </cell>
          <cell r="AS141">
            <v>0</v>
          </cell>
          <cell r="AT141">
            <v>0.17229916897506925</v>
          </cell>
          <cell r="AU141">
            <v>0</v>
          </cell>
          <cell r="AV141">
            <v>0</v>
          </cell>
          <cell r="AW141">
            <v>0</v>
          </cell>
        </row>
        <row r="142">
          <cell r="A142" t="str">
            <v xml:space="preserve">Hampton Inn </v>
          </cell>
          <cell r="B142">
            <v>0.11966759002770083</v>
          </cell>
          <cell r="C142">
            <v>0.84951967648103321</v>
          </cell>
          <cell r="D142">
            <v>0.10165997236559733</v>
          </cell>
          <cell r="E142">
            <v>11589.48</v>
          </cell>
          <cell r="F142">
            <v>0.11966759002770083</v>
          </cell>
          <cell r="G142">
            <v>0.84951967648103321</v>
          </cell>
          <cell r="H142">
            <v>0.10165997236559733</v>
          </cell>
          <cell r="I142">
            <v>11589.440169622827</v>
          </cell>
          <cell r="J142">
            <v>0.11966759002770083</v>
          </cell>
          <cell r="K142">
            <v>0.84951967648103321</v>
          </cell>
          <cell r="L142">
            <v>0.10165997236559733</v>
          </cell>
          <cell r="M142">
            <v>11589.440169622827</v>
          </cell>
          <cell r="N142">
            <v>0.11966759002770083</v>
          </cell>
          <cell r="O142">
            <v>0.84951967648103321</v>
          </cell>
          <cell r="P142">
            <v>0.10165997236559733</v>
          </cell>
          <cell r="Q142">
            <v>11589.440169622827</v>
          </cell>
          <cell r="R142">
            <v>0.11966759002770083</v>
          </cell>
          <cell r="S142">
            <v>0.84951967648103321</v>
          </cell>
          <cell r="T142">
            <v>0.10165997236559733</v>
          </cell>
          <cell r="U142">
            <v>11589.440169622827</v>
          </cell>
          <cell r="V142">
            <v>0.11966759002770083</v>
          </cell>
          <cell r="W142">
            <v>0.84951967648103321</v>
          </cell>
          <cell r="X142">
            <v>0.10165997236559733</v>
          </cell>
          <cell r="Y142">
            <v>11589.440169622827</v>
          </cell>
          <cell r="Z142">
            <v>0.11966759002770083</v>
          </cell>
          <cell r="AA142">
            <v>0.84951967648103321</v>
          </cell>
          <cell r="AB142">
            <v>0.10165997236559733</v>
          </cell>
          <cell r="AC142">
            <v>11589.440169622827</v>
          </cell>
          <cell r="AD142">
            <v>0.11966759002770083</v>
          </cell>
          <cell r="AE142">
            <v>0.84951967648103321</v>
          </cell>
          <cell r="AF142">
            <v>0.10165997236559733</v>
          </cell>
          <cell r="AG142">
            <v>11589.440169622827</v>
          </cell>
          <cell r="AH142">
            <v>0.11966759002770083</v>
          </cell>
          <cell r="AI142">
            <v>0.84951967648103321</v>
          </cell>
          <cell r="AJ142">
            <v>0.10165997236559733</v>
          </cell>
          <cell r="AK142">
            <v>11589.440169622827</v>
          </cell>
          <cell r="AL142">
            <v>0.11966759002770083</v>
          </cell>
          <cell r="AM142">
            <v>0.84951967648103321</v>
          </cell>
          <cell r="AN142">
            <v>0.10165997236559733</v>
          </cell>
          <cell r="AO142">
            <v>11589.440169622827</v>
          </cell>
          <cell r="AP142">
            <v>0.11966759002770083</v>
          </cell>
          <cell r="AQ142">
            <v>0.84951967648103321</v>
          </cell>
          <cell r="AR142">
            <v>0.10165997236559733</v>
          </cell>
          <cell r="AS142">
            <v>11589.440169622827</v>
          </cell>
          <cell r="AT142">
            <v>0.11966759002770083</v>
          </cell>
          <cell r="AU142">
            <v>0.84951967648103321</v>
          </cell>
          <cell r="AV142">
            <v>0.10165997236559733</v>
          </cell>
          <cell r="AW142">
            <v>11589.440169622827</v>
          </cell>
        </row>
        <row r="143">
          <cell r="A143" t="str">
            <v>Courtyard by Marriott</v>
          </cell>
          <cell r="B143">
            <v>9.1966759002770085E-2</v>
          </cell>
          <cell r="C143">
            <v>1.5534074084224609</v>
          </cell>
          <cell r="D143">
            <v>0.14286184476350611</v>
          </cell>
          <cell r="E143">
            <v>16286.592000000001</v>
          </cell>
          <cell r="F143">
            <v>9.1966759002770085E-2</v>
          </cell>
          <cell r="G143">
            <v>1.5534074084224609</v>
          </cell>
          <cell r="H143">
            <v>0.14286184476350611</v>
          </cell>
          <cell r="I143">
            <v>16286.536026729224</v>
          </cell>
          <cell r="J143">
            <v>9.1966759002770085E-2</v>
          </cell>
          <cell r="K143">
            <v>1.5534074084224609</v>
          </cell>
          <cell r="L143">
            <v>0.14286184476350611</v>
          </cell>
          <cell r="M143">
            <v>16286.536026729224</v>
          </cell>
          <cell r="N143">
            <v>9.1966759002770085E-2</v>
          </cell>
          <cell r="O143">
            <v>1.5534074084224609</v>
          </cell>
          <cell r="P143">
            <v>0.14286184476350611</v>
          </cell>
          <cell r="Q143">
            <v>16286.536026729224</v>
          </cell>
          <cell r="R143">
            <v>9.1966759002770085E-2</v>
          </cell>
          <cell r="S143">
            <v>1.5534074084224609</v>
          </cell>
          <cell r="T143">
            <v>0.14286184476350611</v>
          </cell>
          <cell r="U143">
            <v>16286.536026729224</v>
          </cell>
          <cell r="V143">
            <v>9.1966759002770085E-2</v>
          </cell>
          <cell r="W143">
            <v>1.5534074084224609</v>
          </cell>
          <cell r="X143">
            <v>0.14286184476350611</v>
          </cell>
          <cell r="Y143">
            <v>16286.536026729224</v>
          </cell>
          <cell r="Z143">
            <v>9.1966759002770085E-2</v>
          </cell>
          <cell r="AA143">
            <v>1.5534074084224609</v>
          </cell>
          <cell r="AB143">
            <v>0.14286184476350611</v>
          </cell>
          <cell r="AC143">
            <v>16286.536026729224</v>
          </cell>
          <cell r="AD143">
            <v>9.1966759002770085E-2</v>
          </cell>
          <cell r="AE143">
            <v>1.5534074084224609</v>
          </cell>
          <cell r="AF143">
            <v>0.14286184476350611</v>
          </cell>
          <cell r="AG143">
            <v>16286.536026729224</v>
          </cell>
          <cell r="AH143">
            <v>9.1966759002770085E-2</v>
          </cell>
          <cell r="AI143">
            <v>1.5534074084224609</v>
          </cell>
          <cell r="AJ143">
            <v>0.14286184476350611</v>
          </cell>
          <cell r="AK143">
            <v>16286.536026729224</v>
          </cell>
          <cell r="AL143">
            <v>9.1966759002770085E-2</v>
          </cell>
          <cell r="AM143">
            <v>1.5534074084224609</v>
          </cell>
          <cell r="AN143">
            <v>0.14286184476350611</v>
          </cell>
          <cell r="AO143">
            <v>16286.536026729224</v>
          </cell>
          <cell r="AP143">
            <v>9.1966759002770085E-2</v>
          </cell>
          <cell r="AQ143">
            <v>1.5534074084224609</v>
          </cell>
          <cell r="AR143">
            <v>0.14286184476350611</v>
          </cell>
          <cell r="AS143">
            <v>16286.536026729224</v>
          </cell>
          <cell r="AT143">
            <v>9.1966759002770085E-2</v>
          </cell>
          <cell r="AU143">
            <v>1.5534074084224609</v>
          </cell>
          <cell r="AV143">
            <v>0.14286184476350611</v>
          </cell>
          <cell r="AW143">
            <v>16286.536026729224</v>
          </cell>
        </row>
        <row r="144">
          <cell r="A144" t="str">
            <v>Doubletree Club</v>
          </cell>
          <cell r="B144">
            <v>6.0941828254847646E-2</v>
          </cell>
          <cell r="C144">
            <v>1.0436956025338406</v>
          </cell>
          <cell r="D144">
            <v>6.3604718159957052E-2</v>
          </cell>
          <cell r="E144">
            <v>7251.0899999999983</v>
          </cell>
          <cell r="F144">
            <v>6.0941828254847646E-2</v>
          </cell>
          <cell r="G144">
            <v>1.0436956025338406</v>
          </cell>
          <cell r="H144">
            <v>6.3604718159957052E-2</v>
          </cell>
          <cell r="I144">
            <v>7251.0650796714235</v>
          </cell>
          <cell r="J144">
            <v>6.0941828254847646E-2</v>
          </cell>
          <cell r="K144">
            <v>1.0436956025338406</v>
          </cell>
          <cell r="L144">
            <v>6.3604718159957052E-2</v>
          </cell>
          <cell r="M144">
            <v>7251.0650796714235</v>
          </cell>
          <cell r="N144">
            <v>6.0941828254847646E-2</v>
          </cell>
          <cell r="O144">
            <v>1.0436956025338406</v>
          </cell>
          <cell r="P144">
            <v>6.3604718159957052E-2</v>
          </cell>
          <cell r="Q144">
            <v>7251.0650796714235</v>
          </cell>
          <cell r="R144">
            <v>6.0941828254847646E-2</v>
          </cell>
          <cell r="S144">
            <v>1.0436956025338406</v>
          </cell>
          <cell r="T144">
            <v>6.3604718159957052E-2</v>
          </cell>
          <cell r="U144">
            <v>7251.0650796714235</v>
          </cell>
          <cell r="V144">
            <v>6.0941828254847646E-2</v>
          </cell>
          <cell r="W144">
            <v>1.0436956025338406</v>
          </cell>
          <cell r="X144">
            <v>6.3604718159957052E-2</v>
          </cell>
          <cell r="Y144">
            <v>7251.0650796714235</v>
          </cell>
          <cell r="Z144">
            <v>6.0941828254847646E-2</v>
          </cell>
          <cell r="AA144">
            <v>1.0436956025338406</v>
          </cell>
          <cell r="AB144">
            <v>6.3604718159957052E-2</v>
          </cell>
          <cell r="AC144">
            <v>7251.0650796714235</v>
          </cell>
          <cell r="AD144">
            <v>6.0941828254847646E-2</v>
          </cell>
          <cell r="AE144">
            <v>1.0436956025338406</v>
          </cell>
          <cell r="AF144">
            <v>6.3604718159957052E-2</v>
          </cell>
          <cell r="AG144">
            <v>7251.0650796714235</v>
          </cell>
          <cell r="AH144">
            <v>6.0941828254847646E-2</v>
          </cell>
          <cell r="AI144">
            <v>1.0436956025338406</v>
          </cell>
          <cell r="AJ144">
            <v>6.3604718159957052E-2</v>
          </cell>
          <cell r="AK144">
            <v>7251.0650796714235</v>
          </cell>
          <cell r="AL144">
            <v>6.0941828254847646E-2</v>
          </cell>
          <cell r="AM144">
            <v>1.0436956025338406</v>
          </cell>
          <cell r="AN144">
            <v>6.3604718159957052E-2</v>
          </cell>
          <cell r="AO144">
            <v>7251.0650796714235</v>
          </cell>
          <cell r="AP144">
            <v>6.0941828254847646E-2</v>
          </cell>
          <cell r="AQ144">
            <v>1.0436956025338406</v>
          </cell>
          <cell r="AR144">
            <v>6.3604718159957052E-2</v>
          </cell>
          <cell r="AS144">
            <v>7251.0650796714235</v>
          </cell>
          <cell r="AT144">
            <v>6.0941828254847646E-2</v>
          </cell>
          <cell r="AU144">
            <v>1.0436956025338406</v>
          </cell>
          <cell r="AV144">
            <v>6.3604718159957052E-2</v>
          </cell>
          <cell r="AW144">
            <v>7251.0650796714235</v>
          </cell>
        </row>
        <row r="145">
          <cell r="A145" t="str">
            <v>La Quinta</v>
          </cell>
          <cell r="B145">
            <v>3.9889196675900275E-2</v>
          </cell>
          <cell r="C145">
            <v>0</v>
          </cell>
          <cell r="D145">
            <v>0</v>
          </cell>
          <cell r="E145">
            <v>0</v>
          </cell>
          <cell r="F145">
            <v>3.9889196675900275E-2</v>
          </cell>
          <cell r="G145">
            <v>0</v>
          </cell>
          <cell r="H145">
            <v>0</v>
          </cell>
          <cell r="I145">
            <v>0</v>
          </cell>
          <cell r="J145">
            <v>3.9889196675900275E-2</v>
          </cell>
          <cell r="K145">
            <v>0</v>
          </cell>
          <cell r="L145">
            <v>0</v>
          </cell>
          <cell r="M145">
            <v>0</v>
          </cell>
          <cell r="N145">
            <v>3.9889196675900275E-2</v>
          </cell>
          <cell r="O145">
            <v>0</v>
          </cell>
          <cell r="P145">
            <v>0</v>
          </cell>
          <cell r="Q145">
            <v>0</v>
          </cell>
          <cell r="R145">
            <v>3.9889196675900275E-2</v>
          </cell>
          <cell r="S145">
            <v>0</v>
          </cell>
          <cell r="T145">
            <v>0</v>
          </cell>
          <cell r="U145">
            <v>0</v>
          </cell>
          <cell r="V145">
            <v>3.9889196675900275E-2</v>
          </cell>
          <cell r="W145">
            <v>0</v>
          </cell>
          <cell r="X145">
            <v>0</v>
          </cell>
          <cell r="Y145">
            <v>0</v>
          </cell>
          <cell r="Z145">
            <v>3.9889196675900275E-2</v>
          </cell>
          <cell r="AA145">
            <v>0</v>
          </cell>
          <cell r="AB145">
            <v>0</v>
          </cell>
          <cell r="AC145">
            <v>0</v>
          </cell>
          <cell r="AD145">
            <v>3.9889196675900275E-2</v>
          </cell>
          <cell r="AE145">
            <v>0</v>
          </cell>
          <cell r="AF145">
            <v>0</v>
          </cell>
          <cell r="AG145">
            <v>0</v>
          </cell>
          <cell r="AH145">
            <v>3.9889196675900275E-2</v>
          </cell>
          <cell r="AI145">
            <v>0</v>
          </cell>
          <cell r="AJ145">
            <v>0</v>
          </cell>
          <cell r="AK145">
            <v>0</v>
          </cell>
          <cell r="AL145">
            <v>3.9889196675900275E-2</v>
          </cell>
          <cell r="AM145">
            <v>0</v>
          </cell>
          <cell r="AN145">
            <v>0</v>
          </cell>
          <cell r="AO145">
            <v>0</v>
          </cell>
          <cell r="AP145">
            <v>3.9889196675900275E-2</v>
          </cell>
          <cell r="AQ145">
            <v>0</v>
          </cell>
          <cell r="AR145">
            <v>0</v>
          </cell>
          <cell r="AS145">
            <v>0</v>
          </cell>
          <cell r="AT145">
            <v>3.9889196675900275E-2</v>
          </cell>
          <cell r="AU145">
            <v>0</v>
          </cell>
          <cell r="AV145">
            <v>0</v>
          </cell>
          <cell r="AW145">
            <v>0</v>
          </cell>
        </row>
        <row r="146">
          <cell r="A146" t="str">
            <v>Comp8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 t="str">
            <v>Comp9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A148" t="str">
            <v>Comp10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</row>
        <row r="149">
          <cell r="A149" t="str">
            <v>Comp11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A150" t="str">
            <v>Comp12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 t="str">
            <v>Comp13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 t="str">
            <v>Comp14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A153" t="str">
            <v>Comp15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</row>
        <row r="154">
          <cell r="A154" t="str">
            <v>Comp16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 t="str">
            <v>Comp17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</row>
        <row r="156">
          <cell r="A156" t="str">
            <v>Comp18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 t="str">
            <v>Comp19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A158" t="str">
            <v>Comp20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</row>
        <row r="159">
          <cell r="A159" t="str">
            <v>Comp21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A160" t="str">
            <v>Comp22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A161" t="str">
            <v>Comp23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</row>
        <row r="162">
          <cell r="A162" t="str">
            <v>Comp24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 t="str">
            <v>Comp25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</row>
        <row r="164">
          <cell r="A164" t="str">
            <v>Addition/Deletion 1</v>
          </cell>
          <cell r="B164">
            <v>0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1</v>
          </cell>
          <cell r="H164">
            <v>0</v>
          </cell>
          <cell r="I164">
            <v>0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1</v>
          </cell>
          <cell r="T164">
            <v>0</v>
          </cell>
          <cell r="U164">
            <v>0</v>
          </cell>
          <cell r="V164">
            <v>0</v>
          </cell>
          <cell r="W164">
            <v>1</v>
          </cell>
          <cell r="X164">
            <v>0</v>
          </cell>
          <cell r="Y164">
            <v>0</v>
          </cell>
          <cell r="Z164">
            <v>0</v>
          </cell>
          <cell r="AA164">
            <v>1</v>
          </cell>
          <cell r="AB164">
            <v>0</v>
          </cell>
          <cell r="AC164">
            <v>0</v>
          </cell>
          <cell r="AD164">
            <v>0</v>
          </cell>
          <cell r="AE164">
            <v>1</v>
          </cell>
          <cell r="AF164">
            <v>0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  <cell r="AK164">
            <v>0</v>
          </cell>
          <cell r="AL164">
            <v>0</v>
          </cell>
          <cell r="AM164">
            <v>1</v>
          </cell>
          <cell r="AN164">
            <v>0</v>
          </cell>
          <cell r="AO164">
            <v>0</v>
          </cell>
          <cell r="AP164">
            <v>0</v>
          </cell>
          <cell r="AQ164">
            <v>1</v>
          </cell>
          <cell r="AR164">
            <v>0</v>
          </cell>
          <cell r="AS164">
            <v>0</v>
          </cell>
          <cell r="AT164">
            <v>0</v>
          </cell>
          <cell r="AU164">
            <v>1</v>
          </cell>
          <cell r="AV164">
            <v>0</v>
          </cell>
          <cell r="AW164">
            <v>0</v>
          </cell>
        </row>
        <row r="165">
          <cell r="A165" t="str">
            <v>Addition/Deletion 2</v>
          </cell>
          <cell r="B165">
            <v>0</v>
          </cell>
          <cell r="C165">
            <v>1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O165">
            <v>1</v>
          </cell>
          <cell r="P165">
            <v>0</v>
          </cell>
          <cell r="Q165">
            <v>0</v>
          </cell>
          <cell r="R165">
            <v>0</v>
          </cell>
          <cell r="S165">
            <v>1</v>
          </cell>
          <cell r="T165">
            <v>0</v>
          </cell>
          <cell r="U165">
            <v>0</v>
          </cell>
          <cell r="V165">
            <v>0</v>
          </cell>
          <cell r="W165">
            <v>1</v>
          </cell>
          <cell r="X165">
            <v>0</v>
          </cell>
          <cell r="Y165">
            <v>0</v>
          </cell>
          <cell r="Z165">
            <v>0</v>
          </cell>
          <cell r="AA165">
            <v>1</v>
          </cell>
          <cell r="AB165">
            <v>0</v>
          </cell>
          <cell r="AC165">
            <v>0</v>
          </cell>
          <cell r="AD165">
            <v>0</v>
          </cell>
          <cell r="AE165">
            <v>1</v>
          </cell>
          <cell r="AF165">
            <v>0</v>
          </cell>
          <cell r="AG165">
            <v>0</v>
          </cell>
          <cell r="AH165">
            <v>0</v>
          </cell>
          <cell r="AI165">
            <v>1</v>
          </cell>
          <cell r="AJ165">
            <v>0</v>
          </cell>
          <cell r="AK165">
            <v>0</v>
          </cell>
          <cell r="AL165">
            <v>0</v>
          </cell>
          <cell r="AM165">
            <v>1</v>
          </cell>
          <cell r="AN165">
            <v>0</v>
          </cell>
          <cell r="AO165">
            <v>0</v>
          </cell>
          <cell r="AP165">
            <v>0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1</v>
          </cell>
          <cell r="AV165">
            <v>0</v>
          </cell>
          <cell r="AW165">
            <v>0</v>
          </cell>
        </row>
        <row r="166">
          <cell r="A166" t="str">
            <v>Addition/Deletion 3</v>
          </cell>
          <cell r="B166">
            <v>0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1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O166">
            <v>1</v>
          </cell>
          <cell r="P166">
            <v>0</v>
          </cell>
          <cell r="Q166">
            <v>0</v>
          </cell>
          <cell r="R166">
            <v>0</v>
          </cell>
          <cell r="S166">
            <v>1</v>
          </cell>
          <cell r="T166">
            <v>0</v>
          </cell>
          <cell r="U166">
            <v>0</v>
          </cell>
          <cell r="V166">
            <v>0</v>
          </cell>
          <cell r="W166">
            <v>1</v>
          </cell>
          <cell r="X166">
            <v>0</v>
          </cell>
          <cell r="Y166">
            <v>0</v>
          </cell>
          <cell r="Z166">
            <v>0</v>
          </cell>
          <cell r="AA166">
            <v>1</v>
          </cell>
          <cell r="AB166">
            <v>0</v>
          </cell>
          <cell r="AC166">
            <v>0</v>
          </cell>
          <cell r="AD166">
            <v>0</v>
          </cell>
          <cell r="AE166">
            <v>1</v>
          </cell>
          <cell r="AF166">
            <v>0</v>
          </cell>
          <cell r="AG166">
            <v>0</v>
          </cell>
          <cell r="AH166">
            <v>0</v>
          </cell>
          <cell r="AI166">
            <v>1</v>
          </cell>
          <cell r="AJ166">
            <v>0</v>
          </cell>
          <cell r="AK166">
            <v>0</v>
          </cell>
          <cell r="AL166">
            <v>0</v>
          </cell>
          <cell r="AM166">
            <v>1</v>
          </cell>
          <cell r="AN166">
            <v>0</v>
          </cell>
          <cell r="AO166">
            <v>0</v>
          </cell>
          <cell r="AP166">
            <v>0</v>
          </cell>
          <cell r="AQ166">
            <v>1</v>
          </cell>
          <cell r="AR166">
            <v>0</v>
          </cell>
          <cell r="AS166">
            <v>0</v>
          </cell>
          <cell r="AT166">
            <v>0</v>
          </cell>
          <cell r="AU166">
            <v>1</v>
          </cell>
          <cell r="AV166">
            <v>0</v>
          </cell>
          <cell r="AW166">
            <v>0</v>
          </cell>
        </row>
        <row r="167">
          <cell r="A167" t="str">
            <v>Addition/Deletion 4</v>
          </cell>
          <cell r="B167">
            <v>0</v>
          </cell>
          <cell r="C167">
            <v>1</v>
          </cell>
          <cell r="D167">
            <v>0</v>
          </cell>
          <cell r="E167">
            <v>0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S167">
            <v>1</v>
          </cell>
          <cell r="T167">
            <v>0</v>
          </cell>
          <cell r="U167">
            <v>0</v>
          </cell>
          <cell r="V167">
            <v>0</v>
          </cell>
          <cell r="W167">
            <v>1</v>
          </cell>
          <cell r="X167">
            <v>0</v>
          </cell>
          <cell r="Y167">
            <v>0</v>
          </cell>
          <cell r="Z167">
            <v>0</v>
          </cell>
          <cell r="AA167">
            <v>1</v>
          </cell>
          <cell r="AB167">
            <v>0</v>
          </cell>
          <cell r="AC167">
            <v>0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1</v>
          </cell>
          <cell r="AJ167">
            <v>0</v>
          </cell>
          <cell r="AK167">
            <v>0</v>
          </cell>
          <cell r="AL167">
            <v>0</v>
          </cell>
          <cell r="AM167">
            <v>1</v>
          </cell>
          <cell r="AN167">
            <v>0</v>
          </cell>
          <cell r="AO167">
            <v>0</v>
          </cell>
          <cell r="AP167">
            <v>0</v>
          </cell>
          <cell r="AQ167">
            <v>1</v>
          </cell>
          <cell r="AR167">
            <v>0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</row>
        <row r="168">
          <cell r="A168" t="str">
            <v>Addition/Deletion 5</v>
          </cell>
          <cell r="B168">
            <v>0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</v>
          </cell>
          <cell r="Q168">
            <v>0</v>
          </cell>
          <cell r="R168">
            <v>0</v>
          </cell>
          <cell r="S168">
            <v>1</v>
          </cell>
          <cell r="T168">
            <v>0</v>
          </cell>
          <cell r="U168">
            <v>0</v>
          </cell>
          <cell r="V168">
            <v>0</v>
          </cell>
          <cell r="W168">
            <v>1</v>
          </cell>
          <cell r="X168">
            <v>0</v>
          </cell>
          <cell r="Y168">
            <v>0</v>
          </cell>
          <cell r="Z168">
            <v>0</v>
          </cell>
          <cell r="AA168">
            <v>1</v>
          </cell>
          <cell r="AB168">
            <v>0</v>
          </cell>
          <cell r="AC168">
            <v>0</v>
          </cell>
          <cell r="AD168">
            <v>0</v>
          </cell>
          <cell r="AE168">
            <v>1</v>
          </cell>
          <cell r="AF168">
            <v>0</v>
          </cell>
          <cell r="AG168">
            <v>0</v>
          </cell>
          <cell r="AH168">
            <v>0</v>
          </cell>
          <cell r="AI168">
            <v>1</v>
          </cell>
          <cell r="AJ168">
            <v>0</v>
          </cell>
          <cell r="AK168">
            <v>0</v>
          </cell>
          <cell r="AL168">
            <v>0</v>
          </cell>
          <cell r="AM168">
            <v>1</v>
          </cell>
          <cell r="AN168">
            <v>0</v>
          </cell>
          <cell r="AO168">
            <v>0</v>
          </cell>
          <cell r="AP168">
            <v>0</v>
          </cell>
          <cell r="AQ168">
            <v>1</v>
          </cell>
          <cell r="AR168">
            <v>0</v>
          </cell>
          <cell r="AS168">
            <v>0</v>
          </cell>
          <cell r="AT168">
            <v>0</v>
          </cell>
          <cell r="AU168">
            <v>1</v>
          </cell>
          <cell r="AV168">
            <v>0</v>
          </cell>
          <cell r="AW168">
            <v>0</v>
          </cell>
        </row>
        <row r="169">
          <cell r="A169" t="str">
            <v>Total</v>
          </cell>
          <cell r="B169">
            <v>1</v>
          </cell>
          <cell r="C169">
            <v>0</v>
          </cell>
          <cell r="D169">
            <v>1</v>
          </cell>
          <cell r="E169">
            <v>114002.3918</v>
          </cell>
          <cell r="F169">
            <v>1</v>
          </cell>
          <cell r="G169">
            <v>0</v>
          </cell>
          <cell r="H169">
            <v>1</v>
          </cell>
          <cell r="I169">
            <v>114002</v>
          </cell>
          <cell r="J169">
            <v>1</v>
          </cell>
          <cell r="K169">
            <v>0</v>
          </cell>
          <cell r="L169">
            <v>1</v>
          </cell>
          <cell r="M169">
            <v>114002</v>
          </cell>
          <cell r="N169">
            <v>1</v>
          </cell>
          <cell r="O169">
            <v>0</v>
          </cell>
          <cell r="P169">
            <v>1</v>
          </cell>
          <cell r="Q169">
            <v>114002</v>
          </cell>
          <cell r="R169">
            <v>1</v>
          </cell>
          <cell r="S169">
            <v>0</v>
          </cell>
          <cell r="T169">
            <v>1</v>
          </cell>
          <cell r="U169">
            <v>114002</v>
          </cell>
          <cell r="V169">
            <v>1</v>
          </cell>
          <cell r="W169">
            <v>0</v>
          </cell>
          <cell r="X169">
            <v>1</v>
          </cell>
          <cell r="Y169">
            <v>114002</v>
          </cell>
          <cell r="Z169">
            <v>1</v>
          </cell>
          <cell r="AA169">
            <v>0</v>
          </cell>
          <cell r="AB169">
            <v>1</v>
          </cell>
          <cell r="AC169">
            <v>114002</v>
          </cell>
          <cell r="AD169">
            <v>1</v>
          </cell>
          <cell r="AE169">
            <v>0</v>
          </cell>
          <cell r="AF169">
            <v>1</v>
          </cell>
          <cell r="AG169">
            <v>114002</v>
          </cell>
          <cell r="AH169">
            <v>1</v>
          </cell>
          <cell r="AI169">
            <v>0</v>
          </cell>
          <cell r="AJ169">
            <v>1</v>
          </cell>
          <cell r="AK169">
            <v>114002</v>
          </cell>
          <cell r="AL169">
            <v>1</v>
          </cell>
          <cell r="AM169">
            <v>0</v>
          </cell>
          <cell r="AN169">
            <v>1</v>
          </cell>
          <cell r="AO169">
            <v>114002</v>
          </cell>
          <cell r="AP169">
            <v>1</v>
          </cell>
          <cell r="AQ169">
            <v>0</v>
          </cell>
          <cell r="AR169">
            <v>1</v>
          </cell>
          <cell r="AS169">
            <v>114002</v>
          </cell>
          <cell r="AT169">
            <v>1</v>
          </cell>
          <cell r="AU169">
            <v>0</v>
          </cell>
          <cell r="AV169">
            <v>1</v>
          </cell>
          <cell r="AW169">
            <v>114002</v>
          </cell>
        </row>
        <row r="172">
          <cell r="A172" t="str">
            <v>Contracted</v>
          </cell>
          <cell r="B172" t="str">
            <v>2002(Historical)</v>
          </cell>
          <cell r="C172">
            <v>0</v>
          </cell>
          <cell r="D172">
            <v>0</v>
          </cell>
          <cell r="E172">
            <v>0</v>
          </cell>
          <cell r="F172">
            <v>2004</v>
          </cell>
          <cell r="G172">
            <v>0</v>
          </cell>
          <cell r="H172">
            <v>0</v>
          </cell>
          <cell r="I172">
            <v>0</v>
          </cell>
          <cell r="J172">
            <v>2005</v>
          </cell>
          <cell r="K172">
            <v>0</v>
          </cell>
          <cell r="L172">
            <v>0</v>
          </cell>
          <cell r="M172">
            <v>0</v>
          </cell>
          <cell r="N172">
            <v>2006</v>
          </cell>
          <cell r="O172">
            <v>0</v>
          </cell>
          <cell r="P172">
            <v>0</v>
          </cell>
          <cell r="Q172">
            <v>0</v>
          </cell>
          <cell r="R172">
            <v>2007</v>
          </cell>
          <cell r="S172">
            <v>0</v>
          </cell>
          <cell r="T172">
            <v>0</v>
          </cell>
          <cell r="U172">
            <v>0</v>
          </cell>
          <cell r="V172">
            <v>2008</v>
          </cell>
          <cell r="W172">
            <v>0</v>
          </cell>
          <cell r="X172">
            <v>0</v>
          </cell>
          <cell r="Y172">
            <v>0</v>
          </cell>
          <cell r="Z172">
            <v>2009</v>
          </cell>
          <cell r="AA172">
            <v>0</v>
          </cell>
          <cell r="AB172">
            <v>0</v>
          </cell>
          <cell r="AC172">
            <v>0</v>
          </cell>
          <cell r="AD172">
            <v>2010</v>
          </cell>
          <cell r="AE172">
            <v>0</v>
          </cell>
          <cell r="AF172">
            <v>0</v>
          </cell>
          <cell r="AG172">
            <v>0</v>
          </cell>
          <cell r="AH172">
            <v>2011</v>
          </cell>
          <cell r="AI172">
            <v>0</v>
          </cell>
          <cell r="AJ172">
            <v>0</v>
          </cell>
          <cell r="AK172">
            <v>0</v>
          </cell>
          <cell r="AL172">
            <v>2012</v>
          </cell>
          <cell r="AM172">
            <v>0</v>
          </cell>
          <cell r="AN172">
            <v>0</v>
          </cell>
          <cell r="AO172">
            <v>0</v>
          </cell>
          <cell r="AP172">
            <v>2013</v>
          </cell>
          <cell r="AQ172">
            <v>0</v>
          </cell>
          <cell r="AR172">
            <v>0</v>
          </cell>
          <cell r="AS172">
            <v>0</v>
          </cell>
          <cell r="AT172">
            <v>2014</v>
          </cell>
        </row>
        <row r="173">
          <cell r="A173" t="str">
            <v>Property</v>
          </cell>
          <cell r="B173" t="str">
            <v>Fair Share</v>
          </cell>
          <cell r="C173" t="str">
            <v>Penetration</v>
          </cell>
          <cell r="D173" t="str">
            <v>Mkt. Share</v>
          </cell>
          <cell r="E173" t="str">
            <v>Rmnights</v>
          </cell>
          <cell r="F173" t="str">
            <v>Fair Share</v>
          </cell>
          <cell r="G173" t="str">
            <v>Penetration</v>
          </cell>
          <cell r="H173" t="str">
            <v>Mkt. Share</v>
          </cell>
          <cell r="I173" t="str">
            <v>Rmnights</v>
          </cell>
          <cell r="J173" t="str">
            <v>Fair Share</v>
          </cell>
          <cell r="K173" t="str">
            <v>Penetration</v>
          </cell>
          <cell r="L173" t="str">
            <v>Mkt. Share</v>
          </cell>
          <cell r="M173" t="str">
            <v>Rmnights</v>
          </cell>
          <cell r="N173" t="str">
            <v>Fair Share</v>
          </cell>
          <cell r="O173" t="str">
            <v>Penetration</v>
          </cell>
          <cell r="P173" t="str">
            <v>Mkt. Share</v>
          </cell>
          <cell r="Q173" t="str">
            <v>Rmnights</v>
          </cell>
          <cell r="R173" t="str">
            <v>Fair Share</v>
          </cell>
          <cell r="S173" t="str">
            <v>Penetration</v>
          </cell>
          <cell r="T173" t="str">
            <v>Mkt. Share</v>
          </cell>
          <cell r="U173" t="str">
            <v>Rmnights</v>
          </cell>
          <cell r="V173" t="str">
            <v>Fair Share</v>
          </cell>
          <cell r="W173" t="str">
            <v>Penetration</v>
          </cell>
          <cell r="X173" t="str">
            <v>Mkt. Share</v>
          </cell>
          <cell r="Y173" t="str">
            <v>Rmnights</v>
          </cell>
          <cell r="Z173" t="str">
            <v>Fair Share</v>
          </cell>
          <cell r="AA173" t="str">
            <v>Penetration</v>
          </cell>
          <cell r="AB173" t="str">
            <v>Mkt. Share</v>
          </cell>
          <cell r="AC173" t="str">
            <v>Rmnights</v>
          </cell>
          <cell r="AD173" t="str">
            <v>Fair Share</v>
          </cell>
          <cell r="AE173" t="str">
            <v>Penetration</v>
          </cell>
          <cell r="AF173" t="str">
            <v>Mkt. Share</v>
          </cell>
          <cell r="AG173" t="str">
            <v>Rmnights</v>
          </cell>
          <cell r="AH173" t="str">
            <v>Fair Share</v>
          </cell>
          <cell r="AI173" t="str">
            <v>Penetration</v>
          </cell>
          <cell r="AJ173" t="str">
            <v>Mkt. Share</v>
          </cell>
          <cell r="AK173" t="str">
            <v>Rmnights</v>
          </cell>
          <cell r="AL173" t="str">
            <v>Fair Share</v>
          </cell>
          <cell r="AM173" t="str">
            <v>Penetration</v>
          </cell>
          <cell r="AN173" t="str">
            <v>Mkt. Share</v>
          </cell>
          <cell r="AO173" t="str">
            <v>Rmnights</v>
          </cell>
          <cell r="AP173" t="str">
            <v>Fair Share</v>
          </cell>
          <cell r="AQ173" t="str">
            <v>Penetration</v>
          </cell>
          <cell r="AR173" t="str">
            <v>Mkt. Share</v>
          </cell>
          <cell r="AS173" t="str">
            <v>Rmnights</v>
          </cell>
          <cell r="AT173" t="str">
            <v>Fair Share</v>
          </cell>
          <cell r="AU173" t="str">
            <v>Penetration</v>
          </cell>
          <cell r="AV173" t="str">
            <v>Mkt. Share</v>
          </cell>
          <cell r="AW173" t="str">
            <v>Rmnights</v>
          </cell>
        </row>
        <row r="174">
          <cell r="A174" t="str">
            <v>Sheraton JFK</v>
          </cell>
          <cell r="B174">
            <v>0.10193905817174516</v>
          </cell>
          <cell r="C174">
            <v>0.70757725568260654</v>
          </cell>
          <cell r="D174">
            <v>7.2129759028033022E-2</v>
          </cell>
          <cell r="E174">
            <v>5928.2132000000001</v>
          </cell>
          <cell r="F174">
            <v>0.10193905817174516</v>
          </cell>
          <cell r="G174">
            <v>0.70757725568260654</v>
          </cell>
          <cell r="H174">
            <v>7.2129759028033022E-2</v>
          </cell>
          <cell r="I174">
            <v>5928.2006349959784</v>
          </cell>
          <cell r="J174">
            <v>0.10193905817174516</v>
          </cell>
          <cell r="K174">
            <v>0.70757725568260654</v>
          </cell>
          <cell r="L174">
            <v>7.2129759028033022E-2</v>
          </cell>
          <cell r="M174">
            <v>5928.2006349959784</v>
          </cell>
          <cell r="N174">
            <v>0.10193905817174516</v>
          </cell>
          <cell r="O174">
            <v>0.70757725568260654</v>
          </cell>
          <cell r="P174">
            <v>7.2129759028033022E-2</v>
          </cell>
          <cell r="Q174">
            <v>5928.2006349959784</v>
          </cell>
          <cell r="R174">
            <v>0.10193905817174516</v>
          </cell>
          <cell r="S174">
            <v>0.70757725568260654</v>
          </cell>
          <cell r="T174">
            <v>7.2129759028033022E-2</v>
          </cell>
          <cell r="U174">
            <v>5928.2006349959784</v>
          </cell>
          <cell r="V174">
            <v>0.10193905817174516</v>
          </cell>
          <cell r="W174">
            <v>0.70757725568260654</v>
          </cell>
          <cell r="X174">
            <v>7.2129759028033022E-2</v>
          </cell>
          <cell r="Y174">
            <v>5928.2006349959784</v>
          </cell>
          <cell r="Z174">
            <v>0.10193905817174516</v>
          </cell>
          <cell r="AA174">
            <v>0.70757725568260654</v>
          </cell>
          <cell r="AB174">
            <v>7.2129759028033022E-2</v>
          </cell>
          <cell r="AC174">
            <v>5928.2006349959784</v>
          </cell>
          <cell r="AD174">
            <v>0.10193905817174516</v>
          </cell>
          <cell r="AE174">
            <v>0.70757725568260654</v>
          </cell>
          <cell r="AF174">
            <v>7.2129759028033022E-2</v>
          </cell>
          <cell r="AG174">
            <v>5928.2006349959784</v>
          </cell>
          <cell r="AH174">
            <v>0.10193905817174516</v>
          </cell>
          <cell r="AI174">
            <v>0.70757725568260654</v>
          </cell>
          <cell r="AJ174">
            <v>7.2129759028033022E-2</v>
          </cell>
          <cell r="AK174">
            <v>5928.2006349959784</v>
          </cell>
          <cell r="AL174">
            <v>0.10193905817174516</v>
          </cell>
          <cell r="AM174">
            <v>0.70757725568260654</v>
          </cell>
          <cell r="AN174">
            <v>7.2129759028033022E-2</v>
          </cell>
          <cell r="AO174">
            <v>5928.2006349959784</v>
          </cell>
          <cell r="AP174">
            <v>0.10193905817174516</v>
          </cell>
          <cell r="AQ174">
            <v>0.70757725568260654</v>
          </cell>
          <cell r="AR174">
            <v>7.2129759028033022E-2</v>
          </cell>
          <cell r="AS174">
            <v>5928.2006349959784</v>
          </cell>
          <cell r="AT174">
            <v>0.10193905817174516</v>
          </cell>
          <cell r="AU174">
            <v>0.70757725568260654</v>
          </cell>
          <cell r="AV174">
            <v>7.2129759028033022E-2</v>
          </cell>
          <cell r="AW174">
            <v>5928.2006349959784</v>
          </cell>
        </row>
        <row r="175">
          <cell r="A175" t="str">
            <v>Radisson JFK</v>
          </cell>
          <cell r="B175">
            <v>0.21385041551246536</v>
          </cell>
          <cell r="C175">
            <v>1.2296629774749275</v>
          </cell>
          <cell r="D175">
            <v>0.26296393867330858</v>
          </cell>
          <cell r="E175">
            <v>21612.526000000002</v>
          </cell>
          <cell r="F175">
            <v>0.21385041551246536</v>
          </cell>
          <cell r="G175">
            <v>1.2296629774749275</v>
          </cell>
          <cell r="H175">
            <v>0.26296393867330858</v>
          </cell>
          <cell r="I175">
            <v>21612.480191681887</v>
          </cell>
          <cell r="J175">
            <v>0.21385041551246536</v>
          </cell>
          <cell r="K175">
            <v>1.2296629774749275</v>
          </cell>
          <cell r="L175">
            <v>0.26296393867330858</v>
          </cell>
          <cell r="M175">
            <v>21612.480191681887</v>
          </cell>
          <cell r="N175">
            <v>0.21385041551246536</v>
          </cell>
          <cell r="O175">
            <v>1.2296629774749275</v>
          </cell>
          <cell r="P175">
            <v>0.26296393867330858</v>
          </cell>
          <cell r="Q175">
            <v>21612.480191681887</v>
          </cell>
          <cell r="R175">
            <v>0.21385041551246536</v>
          </cell>
          <cell r="S175">
            <v>1.2296629774749275</v>
          </cell>
          <cell r="T175">
            <v>0.26296393867330858</v>
          </cell>
          <cell r="U175">
            <v>21612.480191681887</v>
          </cell>
          <cell r="V175">
            <v>0.21385041551246536</v>
          </cell>
          <cell r="W175">
            <v>1.2296629774749275</v>
          </cell>
          <cell r="X175">
            <v>0.26296393867330858</v>
          </cell>
          <cell r="Y175">
            <v>21612.480191681887</v>
          </cell>
          <cell r="Z175">
            <v>0.21385041551246536</v>
          </cell>
          <cell r="AA175">
            <v>1.2296629774749275</v>
          </cell>
          <cell r="AB175">
            <v>0.26296393867330858</v>
          </cell>
          <cell r="AC175">
            <v>21612.480191681887</v>
          </cell>
          <cell r="AD175">
            <v>0.21385041551246536</v>
          </cell>
          <cell r="AE175">
            <v>1.2296629774749275</v>
          </cell>
          <cell r="AF175">
            <v>0.26296393867330858</v>
          </cell>
          <cell r="AG175">
            <v>21612.480191681887</v>
          </cell>
          <cell r="AH175">
            <v>0.21385041551246536</v>
          </cell>
          <cell r="AI175">
            <v>1.2296629774749275</v>
          </cell>
          <cell r="AJ175">
            <v>0.26296393867330858</v>
          </cell>
          <cell r="AK175">
            <v>21612.480191681887</v>
          </cell>
          <cell r="AL175">
            <v>0.21385041551246536</v>
          </cell>
          <cell r="AM175">
            <v>1.2296629774749275</v>
          </cell>
          <cell r="AN175">
            <v>0.26296393867330858</v>
          </cell>
          <cell r="AO175">
            <v>21612.480191681887</v>
          </cell>
          <cell r="AP175">
            <v>0.21385041551246536</v>
          </cell>
          <cell r="AQ175">
            <v>1.2296629774749275</v>
          </cell>
          <cell r="AR175">
            <v>0.26296393867330858</v>
          </cell>
          <cell r="AS175">
            <v>21612.480191681887</v>
          </cell>
          <cell r="AT175">
            <v>0.21385041551246536</v>
          </cell>
          <cell r="AU175">
            <v>1.2296629774749275</v>
          </cell>
          <cell r="AV175">
            <v>0.26296393867330858</v>
          </cell>
          <cell r="AW175">
            <v>21612.480191681887</v>
          </cell>
        </row>
        <row r="176">
          <cell r="A176" t="str">
            <v>Holiday Inn</v>
          </cell>
          <cell r="B176">
            <v>0.1994459833795014</v>
          </cell>
          <cell r="C176">
            <v>1.904614885580461</v>
          </cell>
          <cell r="D176">
            <v>0.3798677888138316</v>
          </cell>
          <cell r="E176">
            <v>31220.639999999999</v>
          </cell>
          <cell r="F176">
            <v>0.1994459833795014</v>
          </cell>
          <cell r="G176">
            <v>1.904614885580461</v>
          </cell>
          <cell r="H176">
            <v>0.3798677888138316</v>
          </cell>
          <cell r="I176">
            <v>31220.573827031192</v>
          </cell>
          <cell r="J176">
            <v>0.1994459833795014</v>
          </cell>
          <cell r="K176">
            <v>1.904614885580461</v>
          </cell>
          <cell r="L176">
            <v>0.3798677888138316</v>
          </cell>
          <cell r="M176">
            <v>31220.573827031192</v>
          </cell>
          <cell r="N176">
            <v>0.1994459833795014</v>
          </cell>
          <cell r="O176">
            <v>1.904614885580461</v>
          </cell>
          <cell r="P176">
            <v>0.3798677888138316</v>
          </cell>
          <cell r="Q176">
            <v>31220.573827031192</v>
          </cell>
          <cell r="R176">
            <v>0.1994459833795014</v>
          </cell>
          <cell r="S176">
            <v>1.904614885580461</v>
          </cell>
          <cell r="T176">
            <v>0.3798677888138316</v>
          </cell>
          <cell r="U176">
            <v>31220.573827031192</v>
          </cell>
          <cell r="V176">
            <v>0.1994459833795014</v>
          </cell>
          <cell r="W176">
            <v>1.904614885580461</v>
          </cell>
          <cell r="X176">
            <v>0.3798677888138316</v>
          </cell>
          <cell r="Y176">
            <v>31220.573827031192</v>
          </cell>
          <cell r="Z176">
            <v>0.1994459833795014</v>
          </cell>
          <cell r="AA176">
            <v>1.904614885580461</v>
          </cell>
          <cell r="AB176">
            <v>0.3798677888138316</v>
          </cell>
          <cell r="AC176">
            <v>31220.573827031192</v>
          </cell>
          <cell r="AD176">
            <v>0.1994459833795014</v>
          </cell>
          <cell r="AE176">
            <v>1.904614885580461</v>
          </cell>
          <cell r="AF176">
            <v>0.3798677888138316</v>
          </cell>
          <cell r="AG176">
            <v>31220.573827031192</v>
          </cell>
          <cell r="AH176">
            <v>0.1994459833795014</v>
          </cell>
          <cell r="AI176">
            <v>1.904614885580461</v>
          </cell>
          <cell r="AJ176">
            <v>0.3798677888138316</v>
          </cell>
          <cell r="AK176">
            <v>31220.573827031192</v>
          </cell>
          <cell r="AL176">
            <v>0.1994459833795014</v>
          </cell>
          <cell r="AM176">
            <v>1.904614885580461</v>
          </cell>
          <cell r="AN176">
            <v>0.3798677888138316</v>
          </cell>
          <cell r="AO176">
            <v>31220.573827031192</v>
          </cell>
          <cell r="AP176">
            <v>0.1994459833795014</v>
          </cell>
          <cell r="AQ176">
            <v>1.904614885580461</v>
          </cell>
          <cell r="AR176">
            <v>0.3798677888138316</v>
          </cell>
          <cell r="AS176">
            <v>31220.573827031192</v>
          </cell>
          <cell r="AT176">
            <v>0.1994459833795014</v>
          </cell>
          <cell r="AU176">
            <v>1.904614885580461</v>
          </cell>
          <cell r="AV176">
            <v>0.3798677888138316</v>
          </cell>
          <cell r="AW176">
            <v>31220.573827031192</v>
          </cell>
        </row>
        <row r="177">
          <cell r="A177" t="str">
            <v>Ramada Plaza</v>
          </cell>
          <cell r="B177">
            <v>0.17229916897506925</v>
          </cell>
          <cell r="C177">
            <v>0</v>
          </cell>
          <cell r="D177">
            <v>0</v>
          </cell>
          <cell r="E177">
            <v>0</v>
          </cell>
          <cell r="F177">
            <v>0.17229916897506925</v>
          </cell>
          <cell r="G177">
            <v>0</v>
          </cell>
          <cell r="H177">
            <v>0</v>
          </cell>
          <cell r="I177">
            <v>0</v>
          </cell>
          <cell r="J177">
            <v>0.17229916897506925</v>
          </cell>
          <cell r="K177">
            <v>0</v>
          </cell>
          <cell r="L177">
            <v>0</v>
          </cell>
          <cell r="M177">
            <v>0</v>
          </cell>
          <cell r="N177">
            <v>0.17229916897506925</v>
          </cell>
          <cell r="O177">
            <v>0</v>
          </cell>
          <cell r="P177">
            <v>0</v>
          </cell>
          <cell r="Q177">
            <v>0</v>
          </cell>
          <cell r="R177">
            <v>0.17229916897506925</v>
          </cell>
          <cell r="S177">
            <v>0</v>
          </cell>
          <cell r="T177">
            <v>0</v>
          </cell>
          <cell r="U177">
            <v>0</v>
          </cell>
          <cell r="V177">
            <v>0.17229916897506925</v>
          </cell>
          <cell r="W177">
            <v>0</v>
          </cell>
          <cell r="X177">
            <v>0</v>
          </cell>
          <cell r="Y177">
            <v>0</v>
          </cell>
          <cell r="Z177">
            <v>0.17229916897506925</v>
          </cell>
          <cell r="AA177">
            <v>0</v>
          </cell>
          <cell r="AB177">
            <v>0</v>
          </cell>
          <cell r="AC177">
            <v>0</v>
          </cell>
          <cell r="AD177">
            <v>0.17229916897506925</v>
          </cell>
          <cell r="AE177">
            <v>0</v>
          </cell>
          <cell r="AF177">
            <v>0</v>
          </cell>
          <cell r="AG177">
            <v>0</v>
          </cell>
          <cell r="AH177">
            <v>0.17229916897506925</v>
          </cell>
          <cell r="AI177">
            <v>0</v>
          </cell>
          <cell r="AJ177">
            <v>0</v>
          </cell>
          <cell r="AK177">
            <v>0</v>
          </cell>
          <cell r="AL177">
            <v>0.17229916897506925</v>
          </cell>
          <cell r="AM177">
            <v>0</v>
          </cell>
          <cell r="AN177">
            <v>0</v>
          </cell>
          <cell r="AO177">
            <v>0</v>
          </cell>
          <cell r="AP177">
            <v>0.17229916897506925</v>
          </cell>
          <cell r="AQ177">
            <v>0</v>
          </cell>
          <cell r="AR177">
            <v>0</v>
          </cell>
          <cell r="AS177">
            <v>0</v>
          </cell>
          <cell r="AT177">
            <v>0.17229916897506925</v>
          </cell>
          <cell r="AU177">
            <v>0</v>
          </cell>
          <cell r="AV177">
            <v>0</v>
          </cell>
          <cell r="AW177">
            <v>0</v>
          </cell>
        </row>
        <row r="178">
          <cell r="A178" t="str">
            <v xml:space="preserve">Hampton Inn </v>
          </cell>
          <cell r="B178">
            <v>0.11966759002770083</v>
          </cell>
          <cell r="C178">
            <v>1.767540329421261</v>
          </cell>
          <cell r="D178">
            <v>0.21151729149861073</v>
          </cell>
          <cell r="E178">
            <v>17384.219999999998</v>
          </cell>
          <cell r="F178">
            <v>0.11966759002770083</v>
          </cell>
          <cell r="G178">
            <v>1.767540329421261</v>
          </cell>
          <cell r="H178">
            <v>0.21151729149861073</v>
          </cell>
          <cell r="I178">
            <v>17384.18315368782</v>
          </cell>
          <cell r="J178">
            <v>0.11966759002770083</v>
          </cell>
          <cell r="K178">
            <v>1.767540329421261</v>
          </cell>
          <cell r="L178">
            <v>0.21151729149861073</v>
          </cell>
          <cell r="M178">
            <v>17384.18315368782</v>
          </cell>
          <cell r="N178">
            <v>0.11966759002770083</v>
          </cell>
          <cell r="O178">
            <v>1.767540329421261</v>
          </cell>
          <cell r="P178">
            <v>0.21151729149861073</v>
          </cell>
          <cell r="Q178">
            <v>17384.18315368782</v>
          </cell>
          <cell r="R178">
            <v>0.11966759002770083</v>
          </cell>
          <cell r="S178">
            <v>1.767540329421261</v>
          </cell>
          <cell r="T178">
            <v>0.21151729149861073</v>
          </cell>
          <cell r="U178">
            <v>17384.18315368782</v>
          </cell>
          <cell r="V178">
            <v>0.11966759002770083</v>
          </cell>
          <cell r="W178">
            <v>1.767540329421261</v>
          </cell>
          <cell r="X178">
            <v>0.21151729149861073</v>
          </cell>
          <cell r="Y178">
            <v>17384.18315368782</v>
          </cell>
          <cell r="Z178">
            <v>0.11966759002770083</v>
          </cell>
          <cell r="AA178">
            <v>1.767540329421261</v>
          </cell>
          <cell r="AB178">
            <v>0.21151729149861073</v>
          </cell>
          <cell r="AC178">
            <v>17384.18315368782</v>
          </cell>
          <cell r="AD178">
            <v>0.11966759002770083</v>
          </cell>
          <cell r="AE178">
            <v>1.767540329421261</v>
          </cell>
          <cell r="AF178">
            <v>0.21151729149861073</v>
          </cell>
          <cell r="AG178">
            <v>17384.18315368782</v>
          </cell>
          <cell r="AH178">
            <v>0.11966759002770083</v>
          </cell>
          <cell r="AI178">
            <v>1.767540329421261</v>
          </cell>
          <cell r="AJ178">
            <v>0.21151729149861073</v>
          </cell>
          <cell r="AK178">
            <v>17384.18315368782</v>
          </cell>
          <cell r="AL178">
            <v>0.11966759002770083</v>
          </cell>
          <cell r="AM178">
            <v>1.767540329421261</v>
          </cell>
          <cell r="AN178">
            <v>0.21151729149861073</v>
          </cell>
          <cell r="AO178">
            <v>17384.18315368782</v>
          </cell>
          <cell r="AP178">
            <v>0.11966759002770083</v>
          </cell>
          <cell r="AQ178">
            <v>1.767540329421261</v>
          </cell>
          <cell r="AR178">
            <v>0.21151729149861073</v>
          </cell>
          <cell r="AS178">
            <v>17384.18315368782</v>
          </cell>
          <cell r="AT178">
            <v>0.11966759002770083</v>
          </cell>
          <cell r="AU178">
            <v>1.767540329421261</v>
          </cell>
          <cell r="AV178">
            <v>0.21151729149861073</v>
          </cell>
          <cell r="AW178">
            <v>17384.18315368782</v>
          </cell>
        </row>
        <row r="179">
          <cell r="A179" t="str">
            <v>Courtyard by Marriott</v>
          </cell>
          <cell r="B179">
            <v>9.1966759002770085E-2</v>
          </cell>
          <cell r="C179">
            <v>0</v>
          </cell>
          <cell r="D179">
            <v>0</v>
          </cell>
          <cell r="E179">
            <v>0</v>
          </cell>
          <cell r="F179">
            <v>9.1966759002770085E-2</v>
          </cell>
          <cell r="G179">
            <v>0</v>
          </cell>
          <cell r="H179">
            <v>0</v>
          </cell>
          <cell r="I179">
            <v>0</v>
          </cell>
          <cell r="J179">
            <v>9.1966759002770085E-2</v>
          </cell>
          <cell r="K179">
            <v>0</v>
          </cell>
          <cell r="L179">
            <v>0</v>
          </cell>
          <cell r="M179">
            <v>0</v>
          </cell>
          <cell r="N179">
            <v>9.1966759002770085E-2</v>
          </cell>
          <cell r="O179">
            <v>0</v>
          </cell>
          <cell r="P179">
            <v>0</v>
          </cell>
          <cell r="Q179">
            <v>0</v>
          </cell>
          <cell r="R179">
            <v>9.1966759002770085E-2</v>
          </cell>
          <cell r="S179">
            <v>0</v>
          </cell>
          <cell r="T179">
            <v>0</v>
          </cell>
          <cell r="U179">
            <v>0</v>
          </cell>
          <cell r="V179">
            <v>9.1966759002770085E-2</v>
          </cell>
          <cell r="W179">
            <v>0</v>
          </cell>
          <cell r="X179">
            <v>0</v>
          </cell>
          <cell r="Y179">
            <v>0</v>
          </cell>
          <cell r="Z179">
            <v>9.1966759002770085E-2</v>
          </cell>
          <cell r="AA179">
            <v>0</v>
          </cell>
          <cell r="AB179">
            <v>0</v>
          </cell>
          <cell r="AC179">
            <v>0</v>
          </cell>
          <cell r="AD179">
            <v>9.1966759002770085E-2</v>
          </cell>
          <cell r="AE179">
            <v>0</v>
          </cell>
          <cell r="AF179">
            <v>0</v>
          </cell>
          <cell r="AG179">
            <v>0</v>
          </cell>
          <cell r="AH179">
            <v>9.1966759002770085E-2</v>
          </cell>
          <cell r="AI179">
            <v>0</v>
          </cell>
          <cell r="AJ179">
            <v>0</v>
          </cell>
          <cell r="AK179">
            <v>0</v>
          </cell>
          <cell r="AL179">
            <v>9.1966759002770085E-2</v>
          </cell>
          <cell r="AM179">
            <v>0</v>
          </cell>
          <cell r="AN179">
            <v>0</v>
          </cell>
          <cell r="AO179">
            <v>0</v>
          </cell>
          <cell r="AP179">
            <v>9.1966759002770085E-2</v>
          </cell>
          <cell r="AQ179">
            <v>0</v>
          </cell>
          <cell r="AR179">
            <v>0</v>
          </cell>
          <cell r="AS179">
            <v>0</v>
          </cell>
          <cell r="AT179">
            <v>9.1966759002770085E-2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 t="str">
            <v>Doubletree Club</v>
          </cell>
          <cell r="B180">
            <v>6.0941828254847646E-2</v>
          </cell>
          <cell r="C180">
            <v>1.2064164153192736</v>
          </cell>
          <cell r="D180">
            <v>7.352122198621612E-2</v>
          </cell>
          <cell r="E180">
            <v>6042.5749999999998</v>
          </cell>
          <cell r="F180">
            <v>6.0941828254847646E-2</v>
          </cell>
          <cell r="G180">
            <v>1.2064164153192736</v>
          </cell>
          <cell r="H180">
            <v>7.352122198621612E-2</v>
          </cell>
          <cell r="I180">
            <v>6042.5621926031308</v>
          </cell>
          <cell r="J180">
            <v>6.0941828254847646E-2</v>
          </cell>
          <cell r="K180">
            <v>1.2064164153192736</v>
          </cell>
          <cell r="L180">
            <v>7.352122198621612E-2</v>
          </cell>
          <cell r="M180">
            <v>6042.5621926031308</v>
          </cell>
          <cell r="N180">
            <v>6.0941828254847646E-2</v>
          </cell>
          <cell r="O180">
            <v>1.2064164153192736</v>
          </cell>
          <cell r="P180">
            <v>7.352122198621612E-2</v>
          </cell>
          <cell r="Q180">
            <v>6042.5621926031308</v>
          </cell>
          <cell r="R180">
            <v>6.0941828254847646E-2</v>
          </cell>
          <cell r="S180">
            <v>1.2064164153192736</v>
          </cell>
          <cell r="T180">
            <v>7.352122198621612E-2</v>
          </cell>
          <cell r="U180">
            <v>6042.5621926031308</v>
          </cell>
          <cell r="V180">
            <v>6.0941828254847646E-2</v>
          </cell>
          <cell r="W180">
            <v>1.2064164153192736</v>
          </cell>
          <cell r="X180">
            <v>7.352122198621612E-2</v>
          </cell>
          <cell r="Y180">
            <v>6042.5621926031308</v>
          </cell>
          <cell r="Z180">
            <v>6.0941828254847646E-2</v>
          </cell>
          <cell r="AA180">
            <v>1.2064164153192736</v>
          </cell>
          <cell r="AB180">
            <v>7.352122198621612E-2</v>
          </cell>
          <cell r="AC180">
            <v>6042.5621926031308</v>
          </cell>
          <cell r="AD180">
            <v>6.0941828254847646E-2</v>
          </cell>
          <cell r="AE180">
            <v>1.2064164153192736</v>
          </cell>
          <cell r="AF180">
            <v>7.352122198621612E-2</v>
          </cell>
          <cell r="AG180">
            <v>6042.5621926031308</v>
          </cell>
          <cell r="AH180">
            <v>6.0941828254847646E-2</v>
          </cell>
          <cell r="AI180">
            <v>1.2064164153192736</v>
          </cell>
          <cell r="AJ180">
            <v>7.352122198621612E-2</v>
          </cell>
          <cell r="AK180">
            <v>6042.5621926031308</v>
          </cell>
          <cell r="AL180">
            <v>6.0941828254847646E-2</v>
          </cell>
          <cell r="AM180">
            <v>1.2064164153192736</v>
          </cell>
          <cell r="AN180">
            <v>7.352122198621612E-2</v>
          </cell>
          <cell r="AO180">
            <v>6042.5621926031308</v>
          </cell>
          <cell r="AP180">
            <v>6.0941828254847646E-2</v>
          </cell>
          <cell r="AQ180">
            <v>1.2064164153192736</v>
          </cell>
          <cell r="AR180">
            <v>7.352122198621612E-2</v>
          </cell>
          <cell r="AS180">
            <v>6042.5621926031308</v>
          </cell>
          <cell r="AT180">
            <v>6.0941828254847646E-2</v>
          </cell>
          <cell r="AU180">
            <v>1.2064164153192736</v>
          </cell>
          <cell r="AV180">
            <v>7.352122198621612E-2</v>
          </cell>
          <cell r="AW180">
            <v>6042.5621926031308</v>
          </cell>
        </row>
        <row r="181">
          <cell r="A181" t="str">
            <v>La Quinta</v>
          </cell>
          <cell r="B181">
            <v>3.9889196675900275E-2</v>
          </cell>
          <cell r="C181">
            <v>0</v>
          </cell>
          <cell r="D181">
            <v>0</v>
          </cell>
          <cell r="E181">
            <v>0</v>
          </cell>
          <cell r="F181">
            <v>3.9889196675900275E-2</v>
          </cell>
          <cell r="G181">
            <v>0</v>
          </cell>
          <cell r="H181">
            <v>0</v>
          </cell>
          <cell r="I181">
            <v>0</v>
          </cell>
          <cell r="J181">
            <v>3.9889196675900275E-2</v>
          </cell>
          <cell r="K181">
            <v>0</v>
          </cell>
          <cell r="L181">
            <v>0</v>
          </cell>
          <cell r="M181">
            <v>0</v>
          </cell>
          <cell r="N181">
            <v>3.9889196675900275E-2</v>
          </cell>
          <cell r="O181">
            <v>0</v>
          </cell>
          <cell r="P181">
            <v>0</v>
          </cell>
          <cell r="Q181">
            <v>0</v>
          </cell>
          <cell r="R181">
            <v>3.9889196675900275E-2</v>
          </cell>
          <cell r="S181">
            <v>0</v>
          </cell>
          <cell r="T181">
            <v>0</v>
          </cell>
          <cell r="U181">
            <v>0</v>
          </cell>
          <cell r="V181">
            <v>3.9889196675900275E-2</v>
          </cell>
          <cell r="W181">
            <v>0</v>
          </cell>
          <cell r="X181">
            <v>0</v>
          </cell>
          <cell r="Y181">
            <v>0</v>
          </cell>
          <cell r="Z181">
            <v>3.9889196675900275E-2</v>
          </cell>
          <cell r="AA181">
            <v>0</v>
          </cell>
          <cell r="AB181">
            <v>0</v>
          </cell>
          <cell r="AC181">
            <v>0</v>
          </cell>
          <cell r="AD181">
            <v>3.9889196675900275E-2</v>
          </cell>
          <cell r="AE181">
            <v>0</v>
          </cell>
          <cell r="AF181">
            <v>0</v>
          </cell>
          <cell r="AG181">
            <v>0</v>
          </cell>
          <cell r="AH181">
            <v>3.9889196675900275E-2</v>
          </cell>
          <cell r="AI181">
            <v>0</v>
          </cell>
          <cell r="AJ181">
            <v>0</v>
          </cell>
          <cell r="AK181">
            <v>0</v>
          </cell>
          <cell r="AL181">
            <v>3.9889196675900275E-2</v>
          </cell>
          <cell r="AM181">
            <v>0</v>
          </cell>
          <cell r="AN181">
            <v>0</v>
          </cell>
          <cell r="AO181">
            <v>0</v>
          </cell>
          <cell r="AP181">
            <v>3.9889196675900275E-2</v>
          </cell>
          <cell r="AQ181">
            <v>0</v>
          </cell>
          <cell r="AR181">
            <v>0</v>
          </cell>
          <cell r="AS181">
            <v>0</v>
          </cell>
          <cell r="AT181">
            <v>3.9889196675900275E-2</v>
          </cell>
          <cell r="AU181">
            <v>0</v>
          </cell>
          <cell r="AV181">
            <v>0</v>
          </cell>
          <cell r="AW181">
            <v>0</v>
          </cell>
        </row>
        <row r="182">
          <cell r="A182" t="str">
            <v>Comp8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</row>
        <row r="183">
          <cell r="A183" t="str">
            <v>Comp9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A184" t="str">
            <v>Comp10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</row>
        <row r="185">
          <cell r="A185" t="str">
            <v>Comp11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A186" t="str">
            <v>Comp12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</row>
        <row r="187">
          <cell r="A187" t="str">
            <v>Comp13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A188" t="str">
            <v>Comp14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A189" t="str">
            <v>Comp15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 t="str">
            <v>Comp16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 t="str">
            <v>Comp17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 t="str">
            <v>Comp18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A193" t="str">
            <v>Comp19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</row>
        <row r="194">
          <cell r="A194" t="str">
            <v>Comp20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 t="str">
            <v>Comp21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 t="str">
            <v>Comp22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 t="str">
            <v>Comp23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A198" t="str">
            <v>Comp24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A199" t="str">
            <v>Comp25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 t="str">
            <v>Addition/Deletion 1</v>
          </cell>
          <cell r="B200">
            <v>0</v>
          </cell>
          <cell r="C200">
            <v>1</v>
          </cell>
          <cell r="D200">
            <v>0</v>
          </cell>
          <cell r="E200">
            <v>0</v>
          </cell>
          <cell r="F200">
            <v>0</v>
          </cell>
          <cell r="G200">
            <v>1</v>
          </cell>
          <cell r="H200">
            <v>0</v>
          </cell>
          <cell r="I200">
            <v>0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1</v>
          </cell>
          <cell r="T200">
            <v>0</v>
          </cell>
          <cell r="U200">
            <v>0</v>
          </cell>
          <cell r="V200">
            <v>0</v>
          </cell>
          <cell r="W200">
            <v>1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0</v>
          </cell>
          <cell r="AC200">
            <v>0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0</v>
          </cell>
          <cell r="AI200">
            <v>1</v>
          </cell>
          <cell r="AJ200">
            <v>0</v>
          </cell>
          <cell r="AK200">
            <v>0</v>
          </cell>
          <cell r="AL200">
            <v>0</v>
          </cell>
          <cell r="AM200">
            <v>1</v>
          </cell>
          <cell r="AN200">
            <v>0</v>
          </cell>
          <cell r="AO200">
            <v>0</v>
          </cell>
          <cell r="AP200">
            <v>0</v>
          </cell>
          <cell r="AQ200">
            <v>1</v>
          </cell>
          <cell r="AR200">
            <v>0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</row>
        <row r="201">
          <cell r="A201" t="str">
            <v>Addition/Deletion 2</v>
          </cell>
          <cell r="B201">
            <v>0</v>
          </cell>
          <cell r="C201">
            <v>1</v>
          </cell>
          <cell r="D201">
            <v>0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1</v>
          </cell>
          <cell r="T201">
            <v>0</v>
          </cell>
          <cell r="U201">
            <v>0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0</v>
          </cell>
          <cell r="AC201">
            <v>0</v>
          </cell>
          <cell r="AD201">
            <v>0</v>
          </cell>
          <cell r="AE201">
            <v>1</v>
          </cell>
          <cell r="AF201">
            <v>0</v>
          </cell>
          <cell r="AG201">
            <v>0</v>
          </cell>
          <cell r="AH201">
            <v>0</v>
          </cell>
          <cell r="AI201">
            <v>1</v>
          </cell>
          <cell r="AJ201">
            <v>0</v>
          </cell>
          <cell r="AK201">
            <v>0</v>
          </cell>
          <cell r="AL201">
            <v>0</v>
          </cell>
          <cell r="AM201">
            <v>1</v>
          </cell>
          <cell r="AN201">
            <v>0</v>
          </cell>
          <cell r="AO201">
            <v>0</v>
          </cell>
          <cell r="AP201">
            <v>0</v>
          </cell>
          <cell r="AQ201">
            <v>1</v>
          </cell>
          <cell r="AR201">
            <v>0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</row>
        <row r="202">
          <cell r="A202" t="str">
            <v>Addition/Deletion 3</v>
          </cell>
          <cell r="B202">
            <v>0</v>
          </cell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1</v>
          </cell>
          <cell r="H202">
            <v>0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1</v>
          </cell>
          <cell r="T202">
            <v>0</v>
          </cell>
          <cell r="U202">
            <v>0</v>
          </cell>
          <cell r="V202">
            <v>0</v>
          </cell>
          <cell r="W202">
            <v>1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0</v>
          </cell>
          <cell r="AC202">
            <v>0</v>
          </cell>
          <cell r="AD202">
            <v>0</v>
          </cell>
          <cell r="AE202">
            <v>1</v>
          </cell>
          <cell r="AF202">
            <v>0</v>
          </cell>
          <cell r="AG202">
            <v>0</v>
          </cell>
          <cell r="AH202">
            <v>0</v>
          </cell>
          <cell r="AI202">
            <v>1</v>
          </cell>
          <cell r="AJ202">
            <v>0</v>
          </cell>
          <cell r="AK202">
            <v>0</v>
          </cell>
          <cell r="AL202">
            <v>0</v>
          </cell>
          <cell r="AM202">
            <v>1</v>
          </cell>
          <cell r="AN202">
            <v>0</v>
          </cell>
          <cell r="AO202">
            <v>0</v>
          </cell>
          <cell r="AP202">
            <v>0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  <cell r="AU202">
            <v>1</v>
          </cell>
          <cell r="AV202">
            <v>0</v>
          </cell>
          <cell r="AW202">
            <v>0</v>
          </cell>
        </row>
        <row r="203">
          <cell r="A203" t="str">
            <v>Addition/Deletion 4</v>
          </cell>
          <cell r="B203">
            <v>0</v>
          </cell>
          <cell r="C203">
            <v>1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</v>
          </cell>
          <cell r="T203">
            <v>0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0</v>
          </cell>
          <cell r="AC203">
            <v>0</v>
          </cell>
          <cell r="AD203">
            <v>0</v>
          </cell>
          <cell r="AE203">
            <v>1</v>
          </cell>
          <cell r="AF203">
            <v>0</v>
          </cell>
          <cell r="AG203">
            <v>0</v>
          </cell>
          <cell r="AH203">
            <v>0</v>
          </cell>
          <cell r="AI203">
            <v>1</v>
          </cell>
          <cell r="AJ203">
            <v>0</v>
          </cell>
          <cell r="AK203">
            <v>0</v>
          </cell>
          <cell r="AL203">
            <v>0</v>
          </cell>
          <cell r="AM203">
            <v>1</v>
          </cell>
          <cell r="AN203">
            <v>0</v>
          </cell>
          <cell r="AO203">
            <v>0</v>
          </cell>
          <cell r="AP203">
            <v>0</v>
          </cell>
          <cell r="AQ203">
            <v>1</v>
          </cell>
          <cell r="AR203">
            <v>0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</row>
        <row r="204">
          <cell r="A204" t="str">
            <v>Addition/Deletion 5</v>
          </cell>
          <cell r="B204">
            <v>0</v>
          </cell>
          <cell r="C204">
            <v>1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0</v>
          </cell>
          <cell r="I204">
            <v>0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1</v>
          </cell>
          <cell r="T204">
            <v>0</v>
          </cell>
          <cell r="U204">
            <v>0</v>
          </cell>
          <cell r="V204">
            <v>0</v>
          </cell>
          <cell r="W204">
            <v>1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0</v>
          </cell>
          <cell r="AC204">
            <v>0</v>
          </cell>
          <cell r="AD204">
            <v>0</v>
          </cell>
          <cell r="AE204">
            <v>1</v>
          </cell>
          <cell r="AF204">
            <v>0</v>
          </cell>
          <cell r="AG204">
            <v>0</v>
          </cell>
          <cell r="AH204">
            <v>0</v>
          </cell>
          <cell r="AI204">
            <v>1</v>
          </cell>
          <cell r="AJ204">
            <v>0</v>
          </cell>
          <cell r="AK204">
            <v>0</v>
          </cell>
          <cell r="AL204">
            <v>0</v>
          </cell>
          <cell r="AM204">
            <v>1</v>
          </cell>
          <cell r="AN204">
            <v>0</v>
          </cell>
          <cell r="AO204">
            <v>0</v>
          </cell>
          <cell r="AP204">
            <v>0</v>
          </cell>
          <cell r="AQ204">
            <v>1</v>
          </cell>
          <cell r="AR204">
            <v>0</v>
          </cell>
          <cell r="AS204">
            <v>0</v>
          </cell>
          <cell r="AT204">
            <v>0</v>
          </cell>
          <cell r="AU204">
            <v>1</v>
          </cell>
          <cell r="AV204">
            <v>0</v>
          </cell>
          <cell r="AW204">
            <v>0</v>
          </cell>
        </row>
        <row r="205">
          <cell r="A205" t="str">
            <v>Total</v>
          </cell>
          <cell r="B205">
            <v>1</v>
          </cell>
          <cell r="C205">
            <v>0</v>
          </cell>
          <cell r="D205">
            <v>1</v>
          </cell>
          <cell r="E205">
            <v>82188.174199999994</v>
          </cell>
          <cell r="F205">
            <v>1</v>
          </cell>
          <cell r="G205">
            <v>0</v>
          </cell>
          <cell r="H205">
            <v>1</v>
          </cell>
          <cell r="I205">
            <v>82188</v>
          </cell>
          <cell r="J205">
            <v>1</v>
          </cell>
          <cell r="K205">
            <v>0</v>
          </cell>
          <cell r="L205">
            <v>1</v>
          </cell>
          <cell r="M205">
            <v>82188</v>
          </cell>
          <cell r="N205">
            <v>1</v>
          </cell>
          <cell r="O205">
            <v>0</v>
          </cell>
          <cell r="P205">
            <v>1</v>
          </cell>
          <cell r="Q205">
            <v>82188</v>
          </cell>
          <cell r="R205">
            <v>1</v>
          </cell>
          <cell r="S205">
            <v>0</v>
          </cell>
          <cell r="T205">
            <v>1</v>
          </cell>
          <cell r="U205">
            <v>82188</v>
          </cell>
          <cell r="V205">
            <v>1</v>
          </cell>
          <cell r="W205">
            <v>0</v>
          </cell>
          <cell r="X205">
            <v>1</v>
          </cell>
          <cell r="Y205">
            <v>82188</v>
          </cell>
          <cell r="Z205">
            <v>1</v>
          </cell>
          <cell r="AA205">
            <v>0</v>
          </cell>
          <cell r="AB205">
            <v>1</v>
          </cell>
          <cell r="AC205">
            <v>82188</v>
          </cell>
          <cell r="AD205">
            <v>1</v>
          </cell>
          <cell r="AE205">
            <v>0</v>
          </cell>
          <cell r="AF205">
            <v>1</v>
          </cell>
          <cell r="AG205">
            <v>82188</v>
          </cell>
          <cell r="AH205">
            <v>1</v>
          </cell>
          <cell r="AI205">
            <v>0</v>
          </cell>
          <cell r="AJ205">
            <v>1</v>
          </cell>
          <cell r="AK205">
            <v>82188</v>
          </cell>
          <cell r="AL205">
            <v>1</v>
          </cell>
          <cell r="AM205">
            <v>0</v>
          </cell>
          <cell r="AN205">
            <v>1</v>
          </cell>
          <cell r="AO205">
            <v>82188</v>
          </cell>
          <cell r="AP205">
            <v>1</v>
          </cell>
          <cell r="AQ205">
            <v>0</v>
          </cell>
          <cell r="AR205">
            <v>1</v>
          </cell>
          <cell r="AS205">
            <v>82188</v>
          </cell>
          <cell r="AT205">
            <v>1</v>
          </cell>
          <cell r="AU205">
            <v>0</v>
          </cell>
          <cell r="AV205">
            <v>1</v>
          </cell>
          <cell r="AW205">
            <v>82188</v>
          </cell>
        </row>
        <row r="208">
          <cell r="A208" t="str">
            <v>Other</v>
          </cell>
          <cell r="B208" t="str">
            <v>2002(Historical)</v>
          </cell>
          <cell r="C208">
            <v>0</v>
          </cell>
          <cell r="D208">
            <v>0</v>
          </cell>
          <cell r="E208">
            <v>0</v>
          </cell>
          <cell r="F208">
            <v>2004</v>
          </cell>
          <cell r="G208">
            <v>0</v>
          </cell>
          <cell r="H208">
            <v>0</v>
          </cell>
          <cell r="I208">
            <v>0</v>
          </cell>
          <cell r="J208">
            <v>2005</v>
          </cell>
          <cell r="K208">
            <v>0</v>
          </cell>
          <cell r="L208">
            <v>0</v>
          </cell>
          <cell r="M208">
            <v>0</v>
          </cell>
          <cell r="N208">
            <v>2006</v>
          </cell>
          <cell r="O208">
            <v>0</v>
          </cell>
          <cell r="P208">
            <v>0</v>
          </cell>
          <cell r="Q208">
            <v>0</v>
          </cell>
          <cell r="R208">
            <v>2007</v>
          </cell>
          <cell r="S208">
            <v>0</v>
          </cell>
          <cell r="T208">
            <v>0</v>
          </cell>
          <cell r="U208">
            <v>0</v>
          </cell>
          <cell r="V208">
            <v>2008</v>
          </cell>
          <cell r="W208">
            <v>0</v>
          </cell>
          <cell r="X208">
            <v>0</v>
          </cell>
          <cell r="Y208">
            <v>0</v>
          </cell>
          <cell r="Z208">
            <v>2009</v>
          </cell>
          <cell r="AA208">
            <v>0</v>
          </cell>
          <cell r="AB208">
            <v>0</v>
          </cell>
          <cell r="AC208">
            <v>0</v>
          </cell>
          <cell r="AD208">
            <v>2010</v>
          </cell>
          <cell r="AE208">
            <v>0</v>
          </cell>
          <cell r="AF208">
            <v>0</v>
          </cell>
          <cell r="AG208">
            <v>0</v>
          </cell>
          <cell r="AH208">
            <v>2011</v>
          </cell>
          <cell r="AI208">
            <v>0</v>
          </cell>
          <cell r="AJ208">
            <v>0</v>
          </cell>
          <cell r="AK208">
            <v>0</v>
          </cell>
          <cell r="AL208">
            <v>2012</v>
          </cell>
          <cell r="AM208">
            <v>0</v>
          </cell>
          <cell r="AN208">
            <v>0</v>
          </cell>
          <cell r="AO208">
            <v>0</v>
          </cell>
          <cell r="AP208">
            <v>2013</v>
          </cell>
          <cell r="AQ208">
            <v>0</v>
          </cell>
          <cell r="AR208">
            <v>0</v>
          </cell>
          <cell r="AS208">
            <v>0</v>
          </cell>
          <cell r="AT208">
            <v>2014</v>
          </cell>
        </row>
        <row r="209">
          <cell r="A209" t="str">
            <v>Property</v>
          </cell>
          <cell r="B209" t="str">
            <v>Fair Share</v>
          </cell>
          <cell r="C209" t="str">
            <v>Penetration</v>
          </cell>
          <cell r="D209" t="str">
            <v>Mkt. Share</v>
          </cell>
          <cell r="E209" t="str">
            <v>Rmnights</v>
          </cell>
          <cell r="F209" t="str">
            <v>Fair Share</v>
          </cell>
          <cell r="G209" t="str">
            <v>Penetration</v>
          </cell>
          <cell r="H209" t="str">
            <v>Mkt. Share</v>
          </cell>
          <cell r="I209" t="str">
            <v>Rmnights</v>
          </cell>
          <cell r="J209" t="str">
            <v>Fair Share</v>
          </cell>
          <cell r="K209" t="str">
            <v>Penetration</v>
          </cell>
          <cell r="L209" t="str">
            <v>Mkt. Share</v>
          </cell>
          <cell r="M209" t="str">
            <v>Rmnights</v>
          </cell>
          <cell r="N209" t="str">
            <v>Fair Share</v>
          </cell>
          <cell r="O209" t="str">
            <v>Penetration</v>
          </cell>
          <cell r="P209" t="str">
            <v>Mkt. Share</v>
          </cell>
          <cell r="Q209" t="str">
            <v>Rmnights</v>
          </cell>
          <cell r="R209" t="str">
            <v>Fair Share</v>
          </cell>
          <cell r="S209" t="str">
            <v>Penetration</v>
          </cell>
          <cell r="T209" t="str">
            <v>Mkt. Share</v>
          </cell>
          <cell r="U209" t="str">
            <v>Rmnights</v>
          </cell>
          <cell r="V209" t="str">
            <v>Fair Share</v>
          </cell>
          <cell r="W209" t="str">
            <v>Penetration</v>
          </cell>
          <cell r="X209" t="str">
            <v>Mkt. Share</v>
          </cell>
          <cell r="Y209" t="str">
            <v>Rmnights</v>
          </cell>
          <cell r="Z209" t="str">
            <v>Fair Share</v>
          </cell>
          <cell r="AA209" t="str">
            <v>Penetration</v>
          </cell>
          <cell r="AB209" t="str">
            <v>Mkt. Share</v>
          </cell>
          <cell r="AC209" t="str">
            <v>Rmnights</v>
          </cell>
          <cell r="AD209" t="str">
            <v>Fair Share</v>
          </cell>
          <cell r="AE209" t="str">
            <v>Penetration</v>
          </cell>
          <cell r="AF209" t="str">
            <v>Mkt. Share</v>
          </cell>
          <cell r="AG209" t="str">
            <v>Rmnights</v>
          </cell>
          <cell r="AH209" t="str">
            <v>Fair Share</v>
          </cell>
          <cell r="AI209" t="str">
            <v>Penetration</v>
          </cell>
          <cell r="AJ209" t="str">
            <v>Mkt. Share</v>
          </cell>
          <cell r="AK209" t="str">
            <v>Rmnights</v>
          </cell>
          <cell r="AL209" t="str">
            <v>Fair Share</v>
          </cell>
          <cell r="AM209" t="str">
            <v>Penetration</v>
          </cell>
          <cell r="AN209" t="str">
            <v>Mkt. Share</v>
          </cell>
          <cell r="AO209" t="str">
            <v>Rmnights</v>
          </cell>
          <cell r="AP209" t="str">
            <v>Fair Share</v>
          </cell>
          <cell r="AQ209" t="str">
            <v>Penetration</v>
          </cell>
          <cell r="AR209" t="str">
            <v>Mkt. Share</v>
          </cell>
          <cell r="AS209" t="str">
            <v>Rmnights</v>
          </cell>
          <cell r="AT209" t="str">
            <v>Fair Share</v>
          </cell>
          <cell r="AU209" t="str">
            <v>Penetration</v>
          </cell>
          <cell r="AV209" t="str">
            <v>Mkt. Share</v>
          </cell>
          <cell r="AW209" t="str">
            <v>Rmnights</v>
          </cell>
        </row>
        <row r="210">
          <cell r="A210" t="str">
            <v>Sheraton JFK</v>
          </cell>
          <cell r="B210">
            <v>0.10193905817174516</v>
          </cell>
          <cell r="C210">
            <v>0</v>
          </cell>
          <cell r="D210">
            <v>0</v>
          </cell>
          <cell r="E210">
            <v>0</v>
          </cell>
          <cell r="F210">
            <v>0.10193905817174516</v>
          </cell>
          <cell r="G210">
            <v>0</v>
          </cell>
          <cell r="H210">
            <v>0</v>
          </cell>
          <cell r="I210">
            <v>0</v>
          </cell>
          <cell r="J210">
            <v>0.10193905817174516</v>
          </cell>
          <cell r="K210">
            <v>0</v>
          </cell>
          <cell r="L210">
            <v>0</v>
          </cell>
          <cell r="M210">
            <v>0</v>
          </cell>
          <cell r="N210">
            <v>0.10193905817174516</v>
          </cell>
          <cell r="O210">
            <v>0</v>
          </cell>
          <cell r="P210">
            <v>0</v>
          </cell>
          <cell r="Q210">
            <v>0</v>
          </cell>
          <cell r="R210">
            <v>0.10193905817174516</v>
          </cell>
          <cell r="S210">
            <v>0</v>
          </cell>
          <cell r="T210">
            <v>0</v>
          </cell>
          <cell r="U210">
            <v>0</v>
          </cell>
          <cell r="V210">
            <v>0.10193905817174516</v>
          </cell>
          <cell r="W210">
            <v>0</v>
          </cell>
          <cell r="X210">
            <v>0</v>
          </cell>
          <cell r="Y210">
            <v>0</v>
          </cell>
          <cell r="Z210">
            <v>0.10193905817174516</v>
          </cell>
          <cell r="AA210">
            <v>0</v>
          </cell>
          <cell r="AB210">
            <v>0</v>
          </cell>
          <cell r="AC210">
            <v>0</v>
          </cell>
          <cell r="AD210">
            <v>0.10193905817174516</v>
          </cell>
          <cell r="AE210">
            <v>0</v>
          </cell>
          <cell r="AF210">
            <v>0</v>
          </cell>
          <cell r="AG210">
            <v>0</v>
          </cell>
          <cell r="AH210">
            <v>0.10193905817174516</v>
          </cell>
          <cell r="AI210">
            <v>0</v>
          </cell>
          <cell r="AJ210">
            <v>0</v>
          </cell>
          <cell r="AK210">
            <v>0</v>
          </cell>
          <cell r="AL210">
            <v>0.10193905817174516</v>
          </cell>
          <cell r="AM210">
            <v>0</v>
          </cell>
          <cell r="AN210">
            <v>0</v>
          </cell>
          <cell r="AO210">
            <v>0</v>
          </cell>
          <cell r="AP210">
            <v>0.10193905817174516</v>
          </cell>
          <cell r="AQ210">
            <v>0</v>
          </cell>
          <cell r="AR210">
            <v>0</v>
          </cell>
          <cell r="AS210">
            <v>0</v>
          </cell>
          <cell r="AT210">
            <v>0.10193905817174516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 t="str">
            <v>Radisson JFK</v>
          </cell>
          <cell r="B211">
            <v>0.21385041551246536</v>
          </cell>
          <cell r="C211">
            <v>0</v>
          </cell>
          <cell r="D211">
            <v>0</v>
          </cell>
          <cell r="E211">
            <v>0</v>
          </cell>
          <cell r="F211">
            <v>0.21385041551246536</v>
          </cell>
          <cell r="G211">
            <v>0</v>
          </cell>
          <cell r="H211">
            <v>0</v>
          </cell>
          <cell r="I211">
            <v>0</v>
          </cell>
          <cell r="J211">
            <v>0.21385041551246536</v>
          </cell>
          <cell r="K211">
            <v>0</v>
          </cell>
          <cell r="L211">
            <v>0</v>
          </cell>
          <cell r="M211">
            <v>0</v>
          </cell>
          <cell r="N211">
            <v>0.21385041551246536</v>
          </cell>
          <cell r="O211">
            <v>0</v>
          </cell>
          <cell r="P211">
            <v>0</v>
          </cell>
          <cell r="Q211">
            <v>0</v>
          </cell>
          <cell r="R211">
            <v>0.21385041551246536</v>
          </cell>
          <cell r="S211">
            <v>0</v>
          </cell>
          <cell r="T211">
            <v>0</v>
          </cell>
          <cell r="U211">
            <v>0</v>
          </cell>
          <cell r="V211">
            <v>0.21385041551246536</v>
          </cell>
          <cell r="W211">
            <v>0</v>
          </cell>
          <cell r="X211">
            <v>0</v>
          </cell>
          <cell r="Y211">
            <v>0</v>
          </cell>
          <cell r="Z211">
            <v>0.21385041551246536</v>
          </cell>
          <cell r="AA211">
            <v>0</v>
          </cell>
          <cell r="AB211">
            <v>0</v>
          </cell>
          <cell r="AC211">
            <v>0</v>
          </cell>
          <cell r="AD211">
            <v>0.21385041551246536</v>
          </cell>
          <cell r="AE211">
            <v>0</v>
          </cell>
          <cell r="AF211">
            <v>0</v>
          </cell>
          <cell r="AG211">
            <v>0</v>
          </cell>
          <cell r="AH211">
            <v>0.21385041551246536</v>
          </cell>
          <cell r="AI211">
            <v>0</v>
          </cell>
          <cell r="AJ211">
            <v>0</v>
          </cell>
          <cell r="AK211">
            <v>0</v>
          </cell>
          <cell r="AL211">
            <v>0.21385041551246536</v>
          </cell>
          <cell r="AM211">
            <v>0</v>
          </cell>
          <cell r="AN211">
            <v>0</v>
          </cell>
          <cell r="AO211">
            <v>0</v>
          </cell>
          <cell r="AP211">
            <v>0.21385041551246536</v>
          </cell>
          <cell r="AQ211">
            <v>0</v>
          </cell>
          <cell r="AR211">
            <v>0</v>
          </cell>
          <cell r="AS211">
            <v>0</v>
          </cell>
          <cell r="AT211">
            <v>0.21385041551246536</v>
          </cell>
          <cell r="AU211">
            <v>0</v>
          </cell>
          <cell r="AV211">
            <v>0</v>
          </cell>
          <cell r="AW211">
            <v>0</v>
          </cell>
        </row>
        <row r="212">
          <cell r="A212" t="str">
            <v>Holiday Inn</v>
          </cell>
          <cell r="B212">
            <v>0.1994459833795014</v>
          </cell>
          <cell r="C212">
            <v>0</v>
          </cell>
          <cell r="D212">
            <v>0</v>
          </cell>
          <cell r="E212">
            <v>0</v>
          </cell>
          <cell r="F212">
            <v>0.1994459833795014</v>
          </cell>
          <cell r="G212">
            <v>0</v>
          </cell>
          <cell r="H212">
            <v>0</v>
          </cell>
          <cell r="I212">
            <v>0</v>
          </cell>
          <cell r="J212">
            <v>0.1994459833795014</v>
          </cell>
          <cell r="K212">
            <v>0</v>
          </cell>
          <cell r="L212">
            <v>0</v>
          </cell>
          <cell r="M212">
            <v>0</v>
          </cell>
          <cell r="N212">
            <v>0.1994459833795014</v>
          </cell>
          <cell r="O212">
            <v>0</v>
          </cell>
          <cell r="P212">
            <v>0</v>
          </cell>
          <cell r="Q212">
            <v>0</v>
          </cell>
          <cell r="R212">
            <v>0.1994459833795014</v>
          </cell>
          <cell r="S212">
            <v>0</v>
          </cell>
          <cell r="T212">
            <v>0</v>
          </cell>
          <cell r="U212">
            <v>0</v>
          </cell>
          <cell r="V212">
            <v>0.1994459833795014</v>
          </cell>
          <cell r="W212">
            <v>0</v>
          </cell>
          <cell r="X212">
            <v>0</v>
          </cell>
          <cell r="Y212">
            <v>0</v>
          </cell>
          <cell r="Z212">
            <v>0.1994459833795014</v>
          </cell>
          <cell r="AA212">
            <v>0</v>
          </cell>
          <cell r="AB212">
            <v>0</v>
          </cell>
          <cell r="AC212">
            <v>0</v>
          </cell>
          <cell r="AD212">
            <v>0.1994459833795014</v>
          </cell>
          <cell r="AE212">
            <v>0</v>
          </cell>
          <cell r="AF212">
            <v>0</v>
          </cell>
          <cell r="AG212">
            <v>0</v>
          </cell>
          <cell r="AH212">
            <v>0.1994459833795014</v>
          </cell>
          <cell r="AI212">
            <v>0</v>
          </cell>
          <cell r="AJ212">
            <v>0</v>
          </cell>
          <cell r="AK212">
            <v>0</v>
          </cell>
          <cell r="AL212">
            <v>0.1994459833795014</v>
          </cell>
          <cell r="AM212">
            <v>0</v>
          </cell>
          <cell r="AN212">
            <v>0</v>
          </cell>
          <cell r="AO212">
            <v>0</v>
          </cell>
          <cell r="AP212">
            <v>0.1994459833795014</v>
          </cell>
          <cell r="AQ212">
            <v>0</v>
          </cell>
          <cell r="AR212">
            <v>0</v>
          </cell>
          <cell r="AS212">
            <v>0</v>
          </cell>
          <cell r="AT212">
            <v>0.1994459833795014</v>
          </cell>
          <cell r="AU212">
            <v>0</v>
          </cell>
          <cell r="AV212">
            <v>0</v>
          </cell>
          <cell r="AW212">
            <v>0</v>
          </cell>
        </row>
        <row r="213">
          <cell r="A213" t="str">
            <v>Ramada Plaza</v>
          </cell>
          <cell r="B213">
            <v>0.17229916897506925</v>
          </cell>
          <cell r="C213">
            <v>0</v>
          </cell>
          <cell r="D213">
            <v>0</v>
          </cell>
          <cell r="E213">
            <v>0</v>
          </cell>
          <cell r="F213">
            <v>0.17229916897506925</v>
          </cell>
          <cell r="G213">
            <v>0</v>
          </cell>
          <cell r="H213">
            <v>0</v>
          </cell>
          <cell r="I213">
            <v>0</v>
          </cell>
          <cell r="J213">
            <v>0.17229916897506925</v>
          </cell>
          <cell r="K213">
            <v>0</v>
          </cell>
          <cell r="L213">
            <v>0</v>
          </cell>
          <cell r="M213">
            <v>0</v>
          </cell>
          <cell r="N213">
            <v>0.17229916897506925</v>
          </cell>
          <cell r="O213">
            <v>0</v>
          </cell>
          <cell r="P213">
            <v>0</v>
          </cell>
          <cell r="Q213">
            <v>0</v>
          </cell>
          <cell r="R213">
            <v>0.17229916897506925</v>
          </cell>
          <cell r="S213">
            <v>0</v>
          </cell>
          <cell r="T213">
            <v>0</v>
          </cell>
          <cell r="U213">
            <v>0</v>
          </cell>
          <cell r="V213">
            <v>0.17229916897506925</v>
          </cell>
          <cell r="W213">
            <v>0</v>
          </cell>
          <cell r="X213">
            <v>0</v>
          </cell>
          <cell r="Y213">
            <v>0</v>
          </cell>
          <cell r="Z213">
            <v>0.17229916897506925</v>
          </cell>
          <cell r="AA213">
            <v>0</v>
          </cell>
          <cell r="AB213">
            <v>0</v>
          </cell>
          <cell r="AC213">
            <v>0</v>
          </cell>
          <cell r="AD213">
            <v>0.17229916897506925</v>
          </cell>
          <cell r="AE213">
            <v>0</v>
          </cell>
          <cell r="AF213">
            <v>0</v>
          </cell>
          <cell r="AG213">
            <v>0</v>
          </cell>
          <cell r="AH213">
            <v>0.17229916897506925</v>
          </cell>
          <cell r="AI213">
            <v>0</v>
          </cell>
          <cell r="AJ213">
            <v>0</v>
          </cell>
          <cell r="AK213">
            <v>0</v>
          </cell>
          <cell r="AL213">
            <v>0.17229916897506925</v>
          </cell>
          <cell r="AM213">
            <v>0</v>
          </cell>
          <cell r="AN213">
            <v>0</v>
          </cell>
          <cell r="AO213">
            <v>0</v>
          </cell>
          <cell r="AP213">
            <v>0.17229916897506925</v>
          </cell>
          <cell r="AQ213">
            <v>0</v>
          </cell>
          <cell r="AR213">
            <v>0</v>
          </cell>
          <cell r="AS213">
            <v>0</v>
          </cell>
          <cell r="AT213">
            <v>0.17229916897506925</v>
          </cell>
          <cell r="AU213">
            <v>0</v>
          </cell>
          <cell r="AV213">
            <v>0</v>
          </cell>
          <cell r="AW213">
            <v>0</v>
          </cell>
        </row>
        <row r="214">
          <cell r="A214" t="str">
            <v xml:space="preserve">Hampton Inn </v>
          </cell>
          <cell r="B214">
            <v>0.11966759002770083</v>
          </cell>
          <cell r="C214">
            <v>0</v>
          </cell>
          <cell r="D214">
            <v>0</v>
          </cell>
          <cell r="E214">
            <v>0</v>
          </cell>
          <cell r="F214">
            <v>0.11966759002770083</v>
          </cell>
          <cell r="G214">
            <v>0</v>
          </cell>
          <cell r="H214">
            <v>0</v>
          </cell>
          <cell r="I214">
            <v>0</v>
          </cell>
          <cell r="J214">
            <v>0.11966759002770083</v>
          </cell>
          <cell r="K214">
            <v>0</v>
          </cell>
          <cell r="L214">
            <v>0</v>
          </cell>
          <cell r="M214">
            <v>0</v>
          </cell>
          <cell r="N214">
            <v>0.11966759002770083</v>
          </cell>
          <cell r="O214">
            <v>0</v>
          </cell>
          <cell r="P214">
            <v>0</v>
          </cell>
          <cell r="Q214">
            <v>0</v>
          </cell>
          <cell r="R214">
            <v>0.11966759002770083</v>
          </cell>
          <cell r="S214">
            <v>0</v>
          </cell>
          <cell r="T214">
            <v>0</v>
          </cell>
          <cell r="U214">
            <v>0</v>
          </cell>
          <cell r="V214">
            <v>0.11966759002770083</v>
          </cell>
          <cell r="W214">
            <v>0</v>
          </cell>
          <cell r="X214">
            <v>0</v>
          </cell>
          <cell r="Y214">
            <v>0</v>
          </cell>
          <cell r="Z214">
            <v>0.11966759002770083</v>
          </cell>
          <cell r="AA214">
            <v>0</v>
          </cell>
          <cell r="AB214">
            <v>0</v>
          </cell>
          <cell r="AC214">
            <v>0</v>
          </cell>
          <cell r="AD214">
            <v>0.11966759002770083</v>
          </cell>
          <cell r="AE214">
            <v>0</v>
          </cell>
          <cell r="AF214">
            <v>0</v>
          </cell>
          <cell r="AG214">
            <v>0</v>
          </cell>
          <cell r="AH214">
            <v>0.11966759002770083</v>
          </cell>
          <cell r="AI214">
            <v>0</v>
          </cell>
          <cell r="AJ214">
            <v>0</v>
          </cell>
          <cell r="AK214">
            <v>0</v>
          </cell>
          <cell r="AL214">
            <v>0.11966759002770083</v>
          </cell>
          <cell r="AM214">
            <v>0</v>
          </cell>
          <cell r="AN214">
            <v>0</v>
          </cell>
          <cell r="AO214">
            <v>0</v>
          </cell>
          <cell r="AP214">
            <v>0.11966759002770083</v>
          </cell>
          <cell r="AQ214">
            <v>0</v>
          </cell>
          <cell r="AR214">
            <v>0</v>
          </cell>
          <cell r="AS214">
            <v>0</v>
          </cell>
          <cell r="AT214">
            <v>0.11966759002770083</v>
          </cell>
          <cell r="AU214">
            <v>0</v>
          </cell>
          <cell r="AV214">
            <v>0</v>
          </cell>
          <cell r="AW214">
            <v>0</v>
          </cell>
        </row>
        <row r="215">
          <cell r="A215" t="str">
            <v>Courtyard by Marriott</v>
          </cell>
          <cell r="B215">
            <v>9.1966759002770085E-2</v>
          </cell>
          <cell r="C215">
            <v>0</v>
          </cell>
          <cell r="D215">
            <v>0</v>
          </cell>
          <cell r="E215">
            <v>0</v>
          </cell>
          <cell r="F215">
            <v>9.1966759002770085E-2</v>
          </cell>
          <cell r="G215">
            <v>0</v>
          </cell>
          <cell r="H215">
            <v>0</v>
          </cell>
          <cell r="I215">
            <v>0</v>
          </cell>
          <cell r="J215">
            <v>9.1966759002770085E-2</v>
          </cell>
          <cell r="K215">
            <v>0</v>
          </cell>
          <cell r="L215">
            <v>0</v>
          </cell>
          <cell r="M215">
            <v>0</v>
          </cell>
          <cell r="N215">
            <v>9.1966759002770085E-2</v>
          </cell>
          <cell r="O215">
            <v>0</v>
          </cell>
          <cell r="P215">
            <v>0</v>
          </cell>
          <cell r="Q215">
            <v>0</v>
          </cell>
          <cell r="R215">
            <v>9.1966759002770085E-2</v>
          </cell>
          <cell r="S215">
            <v>0</v>
          </cell>
          <cell r="T215">
            <v>0</v>
          </cell>
          <cell r="U215">
            <v>0</v>
          </cell>
          <cell r="V215">
            <v>9.1966759002770085E-2</v>
          </cell>
          <cell r="W215">
            <v>0</v>
          </cell>
          <cell r="X215">
            <v>0</v>
          </cell>
          <cell r="Y215">
            <v>0</v>
          </cell>
          <cell r="Z215">
            <v>9.1966759002770085E-2</v>
          </cell>
          <cell r="AA215">
            <v>0</v>
          </cell>
          <cell r="AB215">
            <v>0</v>
          </cell>
          <cell r="AC215">
            <v>0</v>
          </cell>
          <cell r="AD215">
            <v>9.1966759002770085E-2</v>
          </cell>
          <cell r="AE215">
            <v>0</v>
          </cell>
          <cell r="AF215">
            <v>0</v>
          </cell>
          <cell r="AG215">
            <v>0</v>
          </cell>
          <cell r="AH215">
            <v>9.1966759002770085E-2</v>
          </cell>
          <cell r="AI215">
            <v>0</v>
          </cell>
          <cell r="AJ215">
            <v>0</v>
          </cell>
          <cell r="AK215">
            <v>0</v>
          </cell>
          <cell r="AL215">
            <v>9.1966759002770085E-2</v>
          </cell>
          <cell r="AM215">
            <v>0</v>
          </cell>
          <cell r="AN215">
            <v>0</v>
          </cell>
          <cell r="AO215">
            <v>0</v>
          </cell>
          <cell r="AP215">
            <v>9.1966759002770085E-2</v>
          </cell>
          <cell r="AQ215">
            <v>0</v>
          </cell>
          <cell r="AR215">
            <v>0</v>
          </cell>
          <cell r="AS215">
            <v>0</v>
          </cell>
          <cell r="AT215">
            <v>9.1966759002770085E-2</v>
          </cell>
          <cell r="AU215">
            <v>0</v>
          </cell>
          <cell r="AV215">
            <v>0</v>
          </cell>
          <cell r="AW215">
            <v>0</v>
          </cell>
        </row>
        <row r="216">
          <cell r="A216" t="str">
            <v>Doubletree Club</v>
          </cell>
          <cell r="B216">
            <v>6.0941828254847646E-2</v>
          </cell>
          <cell r="C216">
            <v>0</v>
          </cell>
          <cell r="D216">
            <v>0</v>
          </cell>
          <cell r="E216">
            <v>0</v>
          </cell>
          <cell r="F216">
            <v>6.0941828254847646E-2</v>
          </cell>
          <cell r="G216">
            <v>0</v>
          </cell>
          <cell r="H216">
            <v>0</v>
          </cell>
          <cell r="I216">
            <v>0</v>
          </cell>
          <cell r="J216">
            <v>6.0941828254847646E-2</v>
          </cell>
          <cell r="K216">
            <v>0</v>
          </cell>
          <cell r="L216">
            <v>0</v>
          </cell>
          <cell r="M216">
            <v>0</v>
          </cell>
          <cell r="N216">
            <v>6.0941828254847646E-2</v>
          </cell>
          <cell r="O216">
            <v>0</v>
          </cell>
          <cell r="P216">
            <v>0</v>
          </cell>
          <cell r="Q216">
            <v>0</v>
          </cell>
          <cell r="R216">
            <v>6.0941828254847646E-2</v>
          </cell>
          <cell r="S216">
            <v>0</v>
          </cell>
          <cell r="T216">
            <v>0</v>
          </cell>
          <cell r="U216">
            <v>0</v>
          </cell>
          <cell r="V216">
            <v>6.0941828254847646E-2</v>
          </cell>
          <cell r="W216">
            <v>0</v>
          </cell>
          <cell r="X216">
            <v>0</v>
          </cell>
          <cell r="Y216">
            <v>0</v>
          </cell>
          <cell r="Z216">
            <v>6.0941828254847646E-2</v>
          </cell>
          <cell r="AA216">
            <v>0</v>
          </cell>
          <cell r="AB216">
            <v>0</v>
          </cell>
          <cell r="AC216">
            <v>0</v>
          </cell>
          <cell r="AD216">
            <v>6.0941828254847646E-2</v>
          </cell>
          <cell r="AE216">
            <v>0</v>
          </cell>
          <cell r="AF216">
            <v>0</v>
          </cell>
          <cell r="AG216">
            <v>0</v>
          </cell>
          <cell r="AH216">
            <v>6.0941828254847646E-2</v>
          </cell>
          <cell r="AI216">
            <v>0</v>
          </cell>
          <cell r="AJ216">
            <v>0</v>
          </cell>
          <cell r="AK216">
            <v>0</v>
          </cell>
          <cell r="AL216">
            <v>6.0941828254847646E-2</v>
          </cell>
          <cell r="AM216">
            <v>0</v>
          </cell>
          <cell r="AN216">
            <v>0</v>
          </cell>
          <cell r="AO216">
            <v>0</v>
          </cell>
          <cell r="AP216">
            <v>6.0941828254847646E-2</v>
          </cell>
          <cell r="AQ216">
            <v>0</v>
          </cell>
          <cell r="AR216">
            <v>0</v>
          </cell>
          <cell r="AS216">
            <v>0</v>
          </cell>
          <cell r="AT216">
            <v>6.0941828254847646E-2</v>
          </cell>
          <cell r="AU216">
            <v>0</v>
          </cell>
          <cell r="AV216">
            <v>0</v>
          </cell>
          <cell r="AW216">
            <v>0</v>
          </cell>
        </row>
        <row r="217">
          <cell r="A217" t="str">
            <v>La Quinta</v>
          </cell>
          <cell r="B217">
            <v>3.9889196675900275E-2</v>
          </cell>
          <cell r="C217">
            <v>0</v>
          </cell>
          <cell r="D217">
            <v>0</v>
          </cell>
          <cell r="E217">
            <v>0</v>
          </cell>
          <cell r="F217">
            <v>3.9889196675900275E-2</v>
          </cell>
          <cell r="G217">
            <v>0</v>
          </cell>
          <cell r="H217">
            <v>0</v>
          </cell>
          <cell r="I217">
            <v>0</v>
          </cell>
          <cell r="J217">
            <v>3.9889196675900275E-2</v>
          </cell>
          <cell r="K217">
            <v>0</v>
          </cell>
          <cell r="L217">
            <v>0</v>
          </cell>
          <cell r="M217">
            <v>0</v>
          </cell>
          <cell r="N217">
            <v>3.9889196675900275E-2</v>
          </cell>
          <cell r="O217">
            <v>0</v>
          </cell>
          <cell r="P217">
            <v>0</v>
          </cell>
          <cell r="Q217">
            <v>0</v>
          </cell>
          <cell r="R217">
            <v>3.9889196675900275E-2</v>
          </cell>
          <cell r="S217">
            <v>0</v>
          </cell>
          <cell r="T217">
            <v>0</v>
          </cell>
          <cell r="U217">
            <v>0</v>
          </cell>
          <cell r="V217">
            <v>3.9889196675900275E-2</v>
          </cell>
          <cell r="W217">
            <v>0</v>
          </cell>
          <cell r="X217">
            <v>0</v>
          </cell>
          <cell r="Y217">
            <v>0</v>
          </cell>
          <cell r="Z217">
            <v>3.9889196675900275E-2</v>
          </cell>
          <cell r="AA217">
            <v>0</v>
          </cell>
          <cell r="AB217">
            <v>0</v>
          </cell>
          <cell r="AC217">
            <v>0</v>
          </cell>
          <cell r="AD217">
            <v>3.9889196675900275E-2</v>
          </cell>
          <cell r="AE217">
            <v>0</v>
          </cell>
          <cell r="AF217">
            <v>0</v>
          </cell>
          <cell r="AG217">
            <v>0</v>
          </cell>
          <cell r="AH217">
            <v>3.9889196675900275E-2</v>
          </cell>
          <cell r="AI217">
            <v>0</v>
          </cell>
          <cell r="AJ217">
            <v>0</v>
          </cell>
          <cell r="AK217">
            <v>0</v>
          </cell>
          <cell r="AL217">
            <v>3.9889196675900275E-2</v>
          </cell>
          <cell r="AM217">
            <v>0</v>
          </cell>
          <cell r="AN217">
            <v>0</v>
          </cell>
          <cell r="AO217">
            <v>0</v>
          </cell>
          <cell r="AP217">
            <v>3.9889196675900275E-2</v>
          </cell>
          <cell r="AQ217">
            <v>0</v>
          </cell>
          <cell r="AR217">
            <v>0</v>
          </cell>
          <cell r="AS217">
            <v>0</v>
          </cell>
          <cell r="AT217">
            <v>3.9889196675900275E-2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 t="str">
            <v>Comp8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A219" t="str">
            <v>Comp9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A220" t="str">
            <v>Comp10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</row>
        <row r="221">
          <cell r="A221" t="str">
            <v>Comp11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 t="str">
            <v>Comp12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A223" t="str">
            <v>Comp13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 t="str">
            <v>Comp14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A225" t="str">
            <v>Comp15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A226" t="str">
            <v>Comp16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</row>
        <row r="227">
          <cell r="A227" t="str">
            <v>Comp17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A228" t="str">
            <v>Comp18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A229" t="str">
            <v>Comp19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 t="str">
            <v>Comp20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 t="str">
            <v>Comp21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A232" t="str">
            <v>Comp22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A233" t="str">
            <v>Comp23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A234" t="str">
            <v>Comp24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</row>
        <row r="235">
          <cell r="A235" t="str">
            <v>Comp25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 t="str">
            <v>Addition/Deletion 1</v>
          </cell>
          <cell r="B236">
            <v>0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1</v>
          </cell>
          <cell r="T236">
            <v>0</v>
          </cell>
          <cell r="U236">
            <v>0</v>
          </cell>
          <cell r="V236">
            <v>0</v>
          </cell>
          <cell r="W236">
            <v>1</v>
          </cell>
          <cell r="X236">
            <v>0</v>
          </cell>
          <cell r="Y236">
            <v>0</v>
          </cell>
          <cell r="Z236">
            <v>0</v>
          </cell>
          <cell r="AA236">
            <v>1</v>
          </cell>
          <cell r="AB236">
            <v>0</v>
          </cell>
          <cell r="AC236">
            <v>0</v>
          </cell>
          <cell r="AD236">
            <v>0</v>
          </cell>
          <cell r="AE236">
            <v>1</v>
          </cell>
          <cell r="AF236">
            <v>0</v>
          </cell>
          <cell r="AG236">
            <v>0</v>
          </cell>
          <cell r="AH236">
            <v>0</v>
          </cell>
          <cell r="AI236">
            <v>1</v>
          </cell>
          <cell r="AJ236">
            <v>0</v>
          </cell>
          <cell r="AK236">
            <v>0</v>
          </cell>
          <cell r="AL236">
            <v>0</v>
          </cell>
          <cell r="AM236">
            <v>1</v>
          </cell>
          <cell r="AN236">
            <v>0</v>
          </cell>
          <cell r="AO236">
            <v>0</v>
          </cell>
          <cell r="AP236">
            <v>0</v>
          </cell>
          <cell r="AQ236">
            <v>1</v>
          </cell>
          <cell r="AR236">
            <v>0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</row>
        <row r="237">
          <cell r="A237" t="str">
            <v>Addition/Deletion 2</v>
          </cell>
          <cell r="B237">
            <v>0</v>
          </cell>
          <cell r="C237">
            <v>1</v>
          </cell>
          <cell r="D237">
            <v>0</v>
          </cell>
          <cell r="E237">
            <v>0</v>
          </cell>
          <cell r="F237">
            <v>0</v>
          </cell>
          <cell r="G237">
            <v>1</v>
          </cell>
          <cell r="H237">
            <v>0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1</v>
          </cell>
          <cell r="P237">
            <v>0</v>
          </cell>
          <cell r="Q237">
            <v>0</v>
          </cell>
          <cell r="R237">
            <v>0</v>
          </cell>
          <cell r="S237">
            <v>1</v>
          </cell>
          <cell r="T237">
            <v>0</v>
          </cell>
          <cell r="U237">
            <v>0</v>
          </cell>
          <cell r="V237">
            <v>0</v>
          </cell>
          <cell r="W237">
            <v>1</v>
          </cell>
          <cell r="X237">
            <v>0</v>
          </cell>
          <cell r="Y237">
            <v>0</v>
          </cell>
          <cell r="Z237">
            <v>0</v>
          </cell>
          <cell r="AA237">
            <v>1</v>
          </cell>
          <cell r="AB237">
            <v>0</v>
          </cell>
          <cell r="AC237">
            <v>0</v>
          </cell>
          <cell r="AD237">
            <v>0</v>
          </cell>
          <cell r="AE237">
            <v>1</v>
          </cell>
          <cell r="AF237">
            <v>0</v>
          </cell>
          <cell r="AG237">
            <v>0</v>
          </cell>
          <cell r="AH237">
            <v>0</v>
          </cell>
          <cell r="AI237">
            <v>1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0</v>
          </cell>
          <cell r="AQ237">
            <v>1</v>
          </cell>
          <cell r="AR237">
            <v>0</v>
          </cell>
          <cell r="AS237">
            <v>0</v>
          </cell>
          <cell r="AT237">
            <v>0</v>
          </cell>
          <cell r="AU237">
            <v>1</v>
          </cell>
          <cell r="AV237">
            <v>0</v>
          </cell>
          <cell r="AW237">
            <v>0</v>
          </cell>
        </row>
        <row r="238">
          <cell r="A238" t="str">
            <v>Addition/Deletion 3</v>
          </cell>
          <cell r="B238">
            <v>0</v>
          </cell>
          <cell r="C238">
            <v>1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1</v>
          </cell>
          <cell r="T238">
            <v>0</v>
          </cell>
          <cell r="U238">
            <v>0</v>
          </cell>
          <cell r="V238">
            <v>0</v>
          </cell>
          <cell r="W238">
            <v>1</v>
          </cell>
          <cell r="X238">
            <v>0</v>
          </cell>
          <cell r="Y238">
            <v>0</v>
          </cell>
          <cell r="Z238">
            <v>0</v>
          </cell>
          <cell r="AA238">
            <v>1</v>
          </cell>
          <cell r="AB238">
            <v>0</v>
          </cell>
          <cell r="AC238">
            <v>0</v>
          </cell>
          <cell r="AD238">
            <v>0</v>
          </cell>
          <cell r="AE238">
            <v>1</v>
          </cell>
          <cell r="AF238">
            <v>0</v>
          </cell>
          <cell r="AG238">
            <v>0</v>
          </cell>
          <cell r="AH238">
            <v>0</v>
          </cell>
          <cell r="AI238">
            <v>1</v>
          </cell>
          <cell r="AJ238">
            <v>0</v>
          </cell>
          <cell r="AK238">
            <v>0</v>
          </cell>
          <cell r="AL238">
            <v>0</v>
          </cell>
          <cell r="AM238">
            <v>1</v>
          </cell>
          <cell r="AN238">
            <v>0</v>
          </cell>
          <cell r="AO238">
            <v>0</v>
          </cell>
          <cell r="AP238">
            <v>0</v>
          </cell>
          <cell r="AQ238">
            <v>1</v>
          </cell>
          <cell r="AR238">
            <v>0</v>
          </cell>
          <cell r="AS238">
            <v>0</v>
          </cell>
          <cell r="AT238">
            <v>0</v>
          </cell>
          <cell r="AU238">
            <v>1</v>
          </cell>
          <cell r="AV238">
            <v>0</v>
          </cell>
          <cell r="AW238">
            <v>0</v>
          </cell>
        </row>
        <row r="239">
          <cell r="A239" t="str">
            <v>Addition/Deletion 4</v>
          </cell>
          <cell r="B239">
            <v>0</v>
          </cell>
          <cell r="C239">
            <v>1</v>
          </cell>
          <cell r="D239">
            <v>0</v>
          </cell>
          <cell r="E239">
            <v>0</v>
          </cell>
          <cell r="F239">
            <v>0</v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1</v>
          </cell>
          <cell r="T239">
            <v>0</v>
          </cell>
          <cell r="U239">
            <v>0</v>
          </cell>
          <cell r="V239">
            <v>0</v>
          </cell>
          <cell r="W239">
            <v>1</v>
          </cell>
          <cell r="X239">
            <v>0</v>
          </cell>
          <cell r="Y239">
            <v>0</v>
          </cell>
          <cell r="Z239">
            <v>0</v>
          </cell>
          <cell r="AA239">
            <v>1</v>
          </cell>
          <cell r="AB239">
            <v>0</v>
          </cell>
          <cell r="AC239">
            <v>0</v>
          </cell>
          <cell r="AD239">
            <v>0</v>
          </cell>
          <cell r="AE239">
            <v>1</v>
          </cell>
          <cell r="AF239">
            <v>0</v>
          </cell>
          <cell r="AG239">
            <v>0</v>
          </cell>
          <cell r="AH239">
            <v>0</v>
          </cell>
          <cell r="AI239">
            <v>1</v>
          </cell>
          <cell r="AJ239">
            <v>0</v>
          </cell>
          <cell r="AK239">
            <v>0</v>
          </cell>
          <cell r="AL239">
            <v>0</v>
          </cell>
          <cell r="AM239">
            <v>1</v>
          </cell>
          <cell r="AN239">
            <v>0</v>
          </cell>
          <cell r="AO239">
            <v>0</v>
          </cell>
          <cell r="AP239">
            <v>0</v>
          </cell>
          <cell r="AQ239">
            <v>1</v>
          </cell>
          <cell r="AR239">
            <v>0</v>
          </cell>
          <cell r="AS239">
            <v>0</v>
          </cell>
          <cell r="AT239">
            <v>0</v>
          </cell>
          <cell r="AU239">
            <v>1</v>
          </cell>
          <cell r="AV239">
            <v>0</v>
          </cell>
          <cell r="AW239">
            <v>0</v>
          </cell>
        </row>
        <row r="240">
          <cell r="A240" t="str">
            <v>Addition/Deletion 5</v>
          </cell>
          <cell r="B240">
            <v>0</v>
          </cell>
          <cell r="C240">
            <v>1</v>
          </cell>
          <cell r="D240">
            <v>0</v>
          </cell>
          <cell r="E240">
            <v>0</v>
          </cell>
          <cell r="F240">
            <v>0</v>
          </cell>
          <cell r="G240">
            <v>1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1</v>
          </cell>
          <cell r="T240">
            <v>0</v>
          </cell>
          <cell r="U240">
            <v>0</v>
          </cell>
          <cell r="V240">
            <v>0</v>
          </cell>
          <cell r="W240">
            <v>1</v>
          </cell>
          <cell r="X240">
            <v>0</v>
          </cell>
          <cell r="Y240">
            <v>0</v>
          </cell>
          <cell r="Z240">
            <v>0</v>
          </cell>
          <cell r="AA240">
            <v>1</v>
          </cell>
          <cell r="AB240">
            <v>0</v>
          </cell>
          <cell r="AC240">
            <v>0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1</v>
          </cell>
          <cell r="AJ240">
            <v>0</v>
          </cell>
          <cell r="AK240">
            <v>0</v>
          </cell>
          <cell r="AL240">
            <v>0</v>
          </cell>
          <cell r="AM240">
            <v>1</v>
          </cell>
          <cell r="AN240">
            <v>0</v>
          </cell>
          <cell r="AO240">
            <v>0</v>
          </cell>
          <cell r="AP240">
            <v>0</v>
          </cell>
          <cell r="AQ240">
            <v>1</v>
          </cell>
          <cell r="AR240">
            <v>0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</row>
        <row r="241">
          <cell r="A241" t="str">
            <v>Total</v>
          </cell>
          <cell r="B241">
            <v>1</v>
          </cell>
          <cell r="C241">
            <v>0</v>
          </cell>
          <cell r="D241">
            <v>0</v>
          </cell>
          <cell r="E241">
            <v>0</v>
          </cell>
          <cell r="F241">
            <v>1</v>
          </cell>
          <cell r="G241">
            <v>0</v>
          </cell>
          <cell r="H241">
            <v>0</v>
          </cell>
          <cell r="I241">
            <v>0</v>
          </cell>
          <cell r="J241">
            <v>1</v>
          </cell>
          <cell r="K241">
            <v>0</v>
          </cell>
          <cell r="L241">
            <v>0</v>
          </cell>
          <cell r="M241">
            <v>0</v>
          </cell>
          <cell r="N241">
            <v>1</v>
          </cell>
          <cell r="O241">
            <v>0</v>
          </cell>
          <cell r="P241">
            <v>0</v>
          </cell>
          <cell r="Q241">
            <v>0</v>
          </cell>
          <cell r="R241">
            <v>1</v>
          </cell>
          <cell r="S241">
            <v>0</v>
          </cell>
          <cell r="T241">
            <v>0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0</v>
          </cell>
          <cell r="AC241">
            <v>0</v>
          </cell>
          <cell r="AD241">
            <v>1</v>
          </cell>
          <cell r="AE241">
            <v>0</v>
          </cell>
          <cell r="AF241">
            <v>0</v>
          </cell>
          <cell r="AG241">
            <v>0</v>
          </cell>
          <cell r="AH241">
            <v>1</v>
          </cell>
          <cell r="AI241">
            <v>0</v>
          </cell>
          <cell r="AJ241">
            <v>0</v>
          </cell>
          <cell r="AK241">
            <v>0</v>
          </cell>
          <cell r="AL241">
            <v>1</v>
          </cell>
          <cell r="AM241">
            <v>0</v>
          </cell>
          <cell r="AN241">
            <v>0</v>
          </cell>
          <cell r="AO241">
            <v>0</v>
          </cell>
          <cell r="AP241">
            <v>1</v>
          </cell>
          <cell r="AQ241">
            <v>0</v>
          </cell>
          <cell r="AR241">
            <v>0</v>
          </cell>
          <cell r="AS241">
            <v>0</v>
          </cell>
          <cell r="AT241">
            <v>1</v>
          </cell>
          <cell r="AU241">
            <v>0</v>
          </cell>
          <cell r="AV241">
            <v>0</v>
          </cell>
          <cell r="AW241">
            <v>0</v>
          </cell>
        </row>
        <row r="244">
          <cell r="A244" t="str">
            <v>Not Used</v>
          </cell>
          <cell r="B244" t="str">
            <v>2002(Historical)</v>
          </cell>
          <cell r="C244">
            <v>0</v>
          </cell>
          <cell r="D244">
            <v>0</v>
          </cell>
          <cell r="E244">
            <v>0</v>
          </cell>
          <cell r="F244">
            <v>2004</v>
          </cell>
          <cell r="G244">
            <v>0</v>
          </cell>
          <cell r="H244">
            <v>0</v>
          </cell>
          <cell r="I244">
            <v>0</v>
          </cell>
          <cell r="J244">
            <v>2005</v>
          </cell>
          <cell r="K244">
            <v>0</v>
          </cell>
          <cell r="L244">
            <v>0</v>
          </cell>
          <cell r="M244">
            <v>0</v>
          </cell>
          <cell r="N244">
            <v>2006</v>
          </cell>
          <cell r="O244">
            <v>0</v>
          </cell>
          <cell r="P244">
            <v>0</v>
          </cell>
          <cell r="Q244">
            <v>0</v>
          </cell>
          <cell r="R244">
            <v>2007</v>
          </cell>
          <cell r="S244">
            <v>0</v>
          </cell>
          <cell r="T244">
            <v>0</v>
          </cell>
          <cell r="U244">
            <v>0</v>
          </cell>
          <cell r="V244">
            <v>2008</v>
          </cell>
          <cell r="W244">
            <v>0</v>
          </cell>
          <cell r="X244">
            <v>0</v>
          </cell>
          <cell r="Y244">
            <v>0</v>
          </cell>
          <cell r="Z244">
            <v>2009</v>
          </cell>
          <cell r="AA244">
            <v>0</v>
          </cell>
          <cell r="AB244">
            <v>0</v>
          </cell>
          <cell r="AC244">
            <v>0</v>
          </cell>
          <cell r="AD244">
            <v>2010</v>
          </cell>
          <cell r="AE244">
            <v>0</v>
          </cell>
          <cell r="AF244">
            <v>0</v>
          </cell>
          <cell r="AG244">
            <v>0</v>
          </cell>
          <cell r="AH244">
            <v>2011</v>
          </cell>
          <cell r="AI244">
            <v>0</v>
          </cell>
          <cell r="AJ244">
            <v>0</v>
          </cell>
          <cell r="AK244">
            <v>0</v>
          </cell>
          <cell r="AL244">
            <v>2012</v>
          </cell>
          <cell r="AM244">
            <v>0</v>
          </cell>
          <cell r="AN244">
            <v>0</v>
          </cell>
          <cell r="AO244">
            <v>0</v>
          </cell>
          <cell r="AP244">
            <v>2013</v>
          </cell>
          <cell r="AQ244">
            <v>0</v>
          </cell>
          <cell r="AR244">
            <v>0</v>
          </cell>
          <cell r="AS244">
            <v>0</v>
          </cell>
          <cell r="AT244">
            <v>2014</v>
          </cell>
        </row>
        <row r="245">
          <cell r="A245" t="str">
            <v>Property</v>
          </cell>
          <cell r="B245" t="str">
            <v>Fair Share</v>
          </cell>
          <cell r="C245" t="str">
            <v>Penetration</v>
          </cell>
          <cell r="D245" t="str">
            <v>Mkt. Share</v>
          </cell>
          <cell r="E245" t="str">
            <v>Rmnights</v>
          </cell>
          <cell r="F245" t="str">
            <v>Fair Share</v>
          </cell>
          <cell r="G245" t="str">
            <v>Penetration</v>
          </cell>
          <cell r="H245" t="str">
            <v>Mkt. Share</v>
          </cell>
          <cell r="I245" t="str">
            <v>Rmnights</v>
          </cell>
          <cell r="J245" t="str">
            <v>Fair Share</v>
          </cell>
          <cell r="K245" t="str">
            <v>Penetration</v>
          </cell>
          <cell r="L245" t="str">
            <v>Mkt. Share</v>
          </cell>
          <cell r="M245" t="str">
            <v>Rmnights</v>
          </cell>
          <cell r="N245" t="str">
            <v>Fair Share</v>
          </cell>
          <cell r="O245" t="str">
            <v>Penetration</v>
          </cell>
          <cell r="P245" t="str">
            <v>Mkt. Share</v>
          </cell>
          <cell r="Q245" t="str">
            <v>Rmnights</v>
          </cell>
          <cell r="R245" t="str">
            <v>Fair Share</v>
          </cell>
          <cell r="S245" t="str">
            <v>Penetration</v>
          </cell>
          <cell r="T245" t="str">
            <v>Mkt. Share</v>
          </cell>
          <cell r="U245" t="str">
            <v>Rmnights</v>
          </cell>
          <cell r="V245" t="str">
            <v>Fair Share</v>
          </cell>
          <cell r="W245" t="str">
            <v>Penetration</v>
          </cell>
          <cell r="X245" t="str">
            <v>Mkt. Share</v>
          </cell>
          <cell r="Y245" t="str">
            <v>Rmnights</v>
          </cell>
          <cell r="Z245" t="str">
            <v>Fair Share</v>
          </cell>
          <cell r="AA245" t="str">
            <v>Penetration</v>
          </cell>
          <cell r="AB245" t="str">
            <v>Mkt. Share</v>
          </cell>
          <cell r="AC245" t="str">
            <v>Rmnights</v>
          </cell>
          <cell r="AD245" t="str">
            <v>Fair Share</v>
          </cell>
          <cell r="AE245" t="str">
            <v>Penetration</v>
          </cell>
          <cell r="AF245" t="str">
            <v>Mkt. Share</v>
          </cell>
          <cell r="AG245" t="str">
            <v>Rmnights</v>
          </cell>
          <cell r="AH245" t="str">
            <v>Fair Share</v>
          </cell>
          <cell r="AI245" t="str">
            <v>Penetration</v>
          </cell>
          <cell r="AJ245" t="str">
            <v>Mkt. Share</v>
          </cell>
          <cell r="AK245" t="str">
            <v>Rmnights</v>
          </cell>
          <cell r="AL245" t="str">
            <v>Fair Share</v>
          </cell>
          <cell r="AM245" t="str">
            <v>Penetration</v>
          </cell>
          <cell r="AN245" t="str">
            <v>Mkt. Share</v>
          </cell>
          <cell r="AO245" t="str">
            <v>Rmnights</v>
          </cell>
          <cell r="AP245" t="str">
            <v>Fair Share</v>
          </cell>
          <cell r="AQ245" t="str">
            <v>Penetration</v>
          </cell>
          <cell r="AR245" t="str">
            <v>Mkt. Share</v>
          </cell>
          <cell r="AS245" t="str">
            <v>Rmnights</v>
          </cell>
          <cell r="AT245" t="str">
            <v>Fair Share</v>
          </cell>
          <cell r="AU245" t="str">
            <v>Penetration</v>
          </cell>
          <cell r="AV245" t="str">
            <v>Mkt. Share</v>
          </cell>
          <cell r="AW245" t="str">
            <v>Rmnights</v>
          </cell>
        </row>
        <row r="246">
          <cell r="A246" t="str">
            <v>Sheraton JFK</v>
          </cell>
          <cell r="B246">
            <v>0.10193905817174516</v>
          </cell>
          <cell r="C246">
            <v>0</v>
          </cell>
          <cell r="D246">
            <v>0</v>
          </cell>
          <cell r="E246">
            <v>0</v>
          </cell>
          <cell r="F246">
            <v>0.10193905817174516</v>
          </cell>
          <cell r="G246">
            <v>0</v>
          </cell>
          <cell r="H246">
            <v>0</v>
          </cell>
          <cell r="I246">
            <v>0</v>
          </cell>
          <cell r="J246">
            <v>0.10193905817174516</v>
          </cell>
          <cell r="K246">
            <v>0</v>
          </cell>
          <cell r="L246">
            <v>0</v>
          </cell>
          <cell r="M246">
            <v>0</v>
          </cell>
          <cell r="N246">
            <v>0.10193905817174516</v>
          </cell>
          <cell r="O246">
            <v>0</v>
          </cell>
          <cell r="P246">
            <v>0</v>
          </cell>
          <cell r="Q246">
            <v>0</v>
          </cell>
          <cell r="R246">
            <v>0.10193905817174516</v>
          </cell>
          <cell r="S246">
            <v>0</v>
          </cell>
          <cell r="T246">
            <v>0</v>
          </cell>
          <cell r="U246">
            <v>0</v>
          </cell>
          <cell r="V246">
            <v>0.10193905817174516</v>
          </cell>
          <cell r="W246">
            <v>0</v>
          </cell>
          <cell r="X246">
            <v>0</v>
          </cell>
          <cell r="Y246">
            <v>0</v>
          </cell>
          <cell r="Z246">
            <v>0.10193905817174516</v>
          </cell>
          <cell r="AA246">
            <v>0</v>
          </cell>
          <cell r="AB246">
            <v>0</v>
          </cell>
          <cell r="AC246">
            <v>0</v>
          </cell>
          <cell r="AD246">
            <v>0.10193905817174516</v>
          </cell>
          <cell r="AE246">
            <v>0</v>
          </cell>
          <cell r="AF246">
            <v>0</v>
          </cell>
          <cell r="AG246">
            <v>0</v>
          </cell>
          <cell r="AH246">
            <v>0.10193905817174516</v>
          </cell>
          <cell r="AI246">
            <v>0</v>
          </cell>
          <cell r="AJ246">
            <v>0</v>
          </cell>
          <cell r="AK246">
            <v>0</v>
          </cell>
          <cell r="AL246">
            <v>0.10193905817174516</v>
          </cell>
          <cell r="AM246">
            <v>0</v>
          </cell>
          <cell r="AN246">
            <v>0</v>
          </cell>
          <cell r="AO246">
            <v>0</v>
          </cell>
          <cell r="AP246">
            <v>0.10193905817174516</v>
          </cell>
          <cell r="AQ246">
            <v>0</v>
          </cell>
          <cell r="AR246">
            <v>0</v>
          </cell>
          <cell r="AS246">
            <v>0</v>
          </cell>
          <cell r="AT246">
            <v>0.10193905817174516</v>
          </cell>
          <cell r="AU246">
            <v>0</v>
          </cell>
          <cell r="AV246">
            <v>0</v>
          </cell>
          <cell r="AW246">
            <v>0</v>
          </cell>
        </row>
        <row r="247">
          <cell r="A247" t="str">
            <v>Radisson JFK</v>
          </cell>
          <cell r="B247">
            <v>0.21385041551246536</v>
          </cell>
          <cell r="C247">
            <v>0</v>
          </cell>
          <cell r="D247">
            <v>0</v>
          </cell>
          <cell r="E247">
            <v>0</v>
          </cell>
          <cell r="F247">
            <v>0.21385041551246536</v>
          </cell>
          <cell r="G247">
            <v>0</v>
          </cell>
          <cell r="H247">
            <v>0</v>
          </cell>
          <cell r="I247">
            <v>0</v>
          </cell>
          <cell r="J247">
            <v>0.21385041551246536</v>
          </cell>
          <cell r="K247">
            <v>0</v>
          </cell>
          <cell r="L247">
            <v>0</v>
          </cell>
          <cell r="M247">
            <v>0</v>
          </cell>
          <cell r="N247">
            <v>0.21385041551246536</v>
          </cell>
          <cell r="O247">
            <v>0</v>
          </cell>
          <cell r="P247">
            <v>0</v>
          </cell>
          <cell r="Q247">
            <v>0</v>
          </cell>
          <cell r="R247">
            <v>0.21385041551246536</v>
          </cell>
          <cell r="S247">
            <v>0</v>
          </cell>
          <cell r="T247">
            <v>0</v>
          </cell>
          <cell r="U247">
            <v>0</v>
          </cell>
          <cell r="V247">
            <v>0.21385041551246536</v>
          </cell>
          <cell r="W247">
            <v>0</v>
          </cell>
          <cell r="X247">
            <v>0</v>
          </cell>
          <cell r="Y247">
            <v>0</v>
          </cell>
          <cell r="Z247">
            <v>0.21385041551246536</v>
          </cell>
          <cell r="AA247">
            <v>0</v>
          </cell>
          <cell r="AB247">
            <v>0</v>
          </cell>
          <cell r="AC247">
            <v>0</v>
          </cell>
          <cell r="AD247">
            <v>0.21385041551246536</v>
          </cell>
          <cell r="AE247">
            <v>0</v>
          </cell>
          <cell r="AF247">
            <v>0</v>
          </cell>
          <cell r="AG247">
            <v>0</v>
          </cell>
          <cell r="AH247">
            <v>0.21385041551246536</v>
          </cell>
          <cell r="AI247">
            <v>0</v>
          </cell>
          <cell r="AJ247">
            <v>0</v>
          </cell>
          <cell r="AK247">
            <v>0</v>
          </cell>
          <cell r="AL247">
            <v>0.21385041551246536</v>
          </cell>
          <cell r="AM247">
            <v>0</v>
          </cell>
          <cell r="AN247">
            <v>0</v>
          </cell>
          <cell r="AO247">
            <v>0</v>
          </cell>
          <cell r="AP247">
            <v>0.21385041551246536</v>
          </cell>
          <cell r="AQ247">
            <v>0</v>
          </cell>
          <cell r="AR247">
            <v>0</v>
          </cell>
          <cell r="AS247">
            <v>0</v>
          </cell>
          <cell r="AT247">
            <v>0.21385041551246536</v>
          </cell>
          <cell r="AU247">
            <v>0</v>
          </cell>
          <cell r="AV247">
            <v>0</v>
          </cell>
          <cell r="AW247">
            <v>0</v>
          </cell>
        </row>
        <row r="248">
          <cell r="A248" t="str">
            <v>Holiday Inn</v>
          </cell>
          <cell r="B248">
            <v>0.1994459833795014</v>
          </cell>
          <cell r="C248">
            <v>0</v>
          </cell>
          <cell r="D248">
            <v>0</v>
          </cell>
          <cell r="E248">
            <v>0</v>
          </cell>
          <cell r="F248">
            <v>0.1994459833795014</v>
          </cell>
          <cell r="G248">
            <v>0</v>
          </cell>
          <cell r="H248">
            <v>0</v>
          </cell>
          <cell r="I248">
            <v>0</v>
          </cell>
          <cell r="J248">
            <v>0.1994459833795014</v>
          </cell>
          <cell r="K248">
            <v>0</v>
          </cell>
          <cell r="L248">
            <v>0</v>
          </cell>
          <cell r="M248">
            <v>0</v>
          </cell>
          <cell r="N248">
            <v>0.1994459833795014</v>
          </cell>
          <cell r="O248">
            <v>0</v>
          </cell>
          <cell r="P248">
            <v>0</v>
          </cell>
          <cell r="Q248">
            <v>0</v>
          </cell>
          <cell r="R248">
            <v>0.1994459833795014</v>
          </cell>
          <cell r="S248">
            <v>0</v>
          </cell>
          <cell r="T248">
            <v>0</v>
          </cell>
          <cell r="U248">
            <v>0</v>
          </cell>
          <cell r="V248">
            <v>0.1994459833795014</v>
          </cell>
          <cell r="W248">
            <v>0</v>
          </cell>
          <cell r="X248">
            <v>0</v>
          </cell>
          <cell r="Y248">
            <v>0</v>
          </cell>
          <cell r="Z248">
            <v>0.1994459833795014</v>
          </cell>
          <cell r="AA248">
            <v>0</v>
          </cell>
          <cell r="AB248">
            <v>0</v>
          </cell>
          <cell r="AC248">
            <v>0</v>
          </cell>
          <cell r="AD248">
            <v>0.1994459833795014</v>
          </cell>
          <cell r="AE248">
            <v>0</v>
          </cell>
          <cell r="AF248">
            <v>0</v>
          </cell>
          <cell r="AG248">
            <v>0</v>
          </cell>
          <cell r="AH248">
            <v>0.1994459833795014</v>
          </cell>
          <cell r="AI248">
            <v>0</v>
          </cell>
          <cell r="AJ248">
            <v>0</v>
          </cell>
          <cell r="AK248">
            <v>0</v>
          </cell>
          <cell r="AL248">
            <v>0.1994459833795014</v>
          </cell>
          <cell r="AM248">
            <v>0</v>
          </cell>
          <cell r="AN248">
            <v>0</v>
          </cell>
          <cell r="AO248">
            <v>0</v>
          </cell>
          <cell r="AP248">
            <v>0.1994459833795014</v>
          </cell>
          <cell r="AQ248">
            <v>0</v>
          </cell>
          <cell r="AR248">
            <v>0</v>
          </cell>
          <cell r="AS248">
            <v>0</v>
          </cell>
          <cell r="AT248">
            <v>0.1994459833795014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 t="str">
            <v>Ramada Plaza</v>
          </cell>
          <cell r="B249">
            <v>0.17229916897506925</v>
          </cell>
          <cell r="C249">
            <v>0</v>
          </cell>
          <cell r="D249">
            <v>0</v>
          </cell>
          <cell r="E249">
            <v>0</v>
          </cell>
          <cell r="F249">
            <v>0.17229916897506925</v>
          </cell>
          <cell r="G249">
            <v>0</v>
          </cell>
          <cell r="H249">
            <v>0</v>
          </cell>
          <cell r="I249">
            <v>0</v>
          </cell>
          <cell r="J249">
            <v>0.17229916897506925</v>
          </cell>
          <cell r="K249">
            <v>0</v>
          </cell>
          <cell r="L249">
            <v>0</v>
          </cell>
          <cell r="M249">
            <v>0</v>
          </cell>
          <cell r="N249">
            <v>0.17229916897506925</v>
          </cell>
          <cell r="O249">
            <v>0</v>
          </cell>
          <cell r="P249">
            <v>0</v>
          </cell>
          <cell r="Q249">
            <v>0</v>
          </cell>
          <cell r="R249">
            <v>0.17229916897506925</v>
          </cell>
          <cell r="S249">
            <v>0</v>
          </cell>
          <cell r="T249">
            <v>0</v>
          </cell>
          <cell r="U249">
            <v>0</v>
          </cell>
          <cell r="V249">
            <v>0.17229916897506925</v>
          </cell>
          <cell r="W249">
            <v>0</v>
          </cell>
          <cell r="X249">
            <v>0</v>
          </cell>
          <cell r="Y249">
            <v>0</v>
          </cell>
          <cell r="Z249">
            <v>0.17229916897506925</v>
          </cell>
          <cell r="AA249">
            <v>0</v>
          </cell>
          <cell r="AB249">
            <v>0</v>
          </cell>
          <cell r="AC249">
            <v>0</v>
          </cell>
          <cell r="AD249">
            <v>0.17229916897506925</v>
          </cell>
          <cell r="AE249">
            <v>0</v>
          </cell>
          <cell r="AF249">
            <v>0</v>
          </cell>
          <cell r="AG249">
            <v>0</v>
          </cell>
          <cell r="AH249">
            <v>0.17229916897506925</v>
          </cell>
          <cell r="AI249">
            <v>0</v>
          </cell>
          <cell r="AJ249">
            <v>0</v>
          </cell>
          <cell r="AK249">
            <v>0</v>
          </cell>
          <cell r="AL249">
            <v>0.17229916897506925</v>
          </cell>
          <cell r="AM249">
            <v>0</v>
          </cell>
          <cell r="AN249">
            <v>0</v>
          </cell>
          <cell r="AO249">
            <v>0</v>
          </cell>
          <cell r="AP249">
            <v>0.17229916897506925</v>
          </cell>
          <cell r="AQ249">
            <v>0</v>
          </cell>
          <cell r="AR249">
            <v>0</v>
          </cell>
          <cell r="AS249">
            <v>0</v>
          </cell>
          <cell r="AT249">
            <v>0.17229916897506925</v>
          </cell>
          <cell r="AU249">
            <v>0</v>
          </cell>
          <cell r="AV249">
            <v>0</v>
          </cell>
          <cell r="AW249">
            <v>0</v>
          </cell>
        </row>
        <row r="250">
          <cell r="A250" t="str">
            <v xml:space="preserve">Hampton Inn </v>
          </cell>
          <cell r="B250">
            <v>0.11966759002770083</v>
          </cell>
          <cell r="C250">
            <v>0</v>
          </cell>
          <cell r="D250">
            <v>0</v>
          </cell>
          <cell r="E250">
            <v>0</v>
          </cell>
          <cell r="F250">
            <v>0.11966759002770083</v>
          </cell>
          <cell r="G250">
            <v>0</v>
          </cell>
          <cell r="H250">
            <v>0</v>
          </cell>
          <cell r="I250">
            <v>0</v>
          </cell>
          <cell r="J250">
            <v>0.11966759002770083</v>
          </cell>
          <cell r="K250">
            <v>0</v>
          </cell>
          <cell r="L250">
            <v>0</v>
          </cell>
          <cell r="M250">
            <v>0</v>
          </cell>
          <cell r="N250">
            <v>0.11966759002770083</v>
          </cell>
          <cell r="O250">
            <v>0</v>
          </cell>
          <cell r="P250">
            <v>0</v>
          </cell>
          <cell r="Q250">
            <v>0</v>
          </cell>
          <cell r="R250">
            <v>0.11966759002770083</v>
          </cell>
          <cell r="S250">
            <v>0</v>
          </cell>
          <cell r="T250">
            <v>0</v>
          </cell>
          <cell r="U250">
            <v>0</v>
          </cell>
          <cell r="V250">
            <v>0.11966759002770083</v>
          </cell>
          <cell r="W250">
            <v>0</v>
          </cell>
          <cell r="X250">
            <v>0</v>
          </cell>
          <cell r="Y250">
            <v>0</v>
          </cell>
          <cell r="Z250">
            <v>0.11966759002770083</v>
          </cell>
          <cell r="AA250">
            <v>0</v>
          </cell>
          <cell r="AB250">
            <v>0</v>
          </cell>
          <cell r="AC250">
            <v>0</v>
          </cell>
          <cell r="AD250">
            <v>0.11966759002770083</v>
          </cell>
          <cell r="AE250">
            <v>0</v>
          </cell>
          <cell r="AF250">
            <v>0</v>
          </cell>
          <cell r="AG250">
            <v>0</v>
          </cell>
          <cell r="AH250">
            <v>0.11966759002770083</v>
          </cell>
          <cell r="AI250">
            <v>0</v>
          </cell>
          <cell r="AJ250">
            <v>0</v>
          </cell>
          <cell r="AK250">
            <v>0</v>
          </cell>
          <cell r="AL250">
            <v>0.11966759002770083</v>
          </cell>
          <cell r="AM250">
            <v>0</v>
          </cell>
          <cell r="AN250">
            <v>0</v>
          </cell>
          <cell r="AO250">
            <v>0</v>
          </cell>
          <cell r="AP250">
            <v>0.11966759002770083</v>
          </cell>
          <cell r="AQ250">
            <v>0</v>
          </cell>
          <cell r="AR250">
            <v>0</v>
          </cell>
          <cell r="AS250">
            <v>0</v>
          </cell>
          <cell r="AT250">
            <v>0.11966759002770083</v>
          </cell>
          <cell r="AU250">
            <v>0</v>
          </cell>
          <cell r="AV250">
            <v>0</v>
          </cell>
          <cell r="AW250">
            <v>0</v>
          </cell>
        </row>
        <row r="251">
          <cell r="A251" t="str">
            <v>Courtyard by Marriott</v>
          </cell>
          <cell r="B251">
            <v>9.1966759002770085E-2</v>
          </cell>
          <cell r="C251">
            <v>0</v>
          </cell>
          <cell r="D251">
            <v>0</v>
          </cell>
          <cell r="E251">
            <v>0</v>
          </cell>
          <cell r="F251">
            <v>9.1966759002770085E-2</v>
          </cell>
          <cell r="G251">
            <v>0</v>
          </cell>
          <cell r="H251">
            <v>0</v>
          </cell>
          <cell r="I251">
            <v>0</v>
          </cell>
          <cell r="J251">
            <v>9.1966759002770085E-2</v>
          </cell>
          <cell r="K251">
            <v>0</v>
          </cell>
          <cell r="L251">
            <v>0</v>
          </cell>
          <cell r="M251">
            <v>0</v>
          </cell>
          <cell r="N251">
            <v>9.1966759002770085E-2</v>
          </cell>
          <cell r="O251">
            <v>0</v>
          </cell>
          <cell r="P251">
            <v>0</v>
          </cell>
          <cell r="Q251">
            <v>0</v>
          </cell>
          <cell r="R251">
            <v>9.1966759002770085E-2</v>
          </cell>
          <cell r="S251">
            <v>0</v>
          </cell>
          <cell r="T251">
            <v>0</v>
          </cell>
          <cell r="U251">
            <v>0</v>
          </cell>
          <cell r="V251">
            <v>9.1966759002770085E-2</v>
          </cell>
          <cell r="W251">
            <v>0</v>
          </cell>
          <cell r="X251">
            <v>0</v>
          </cell>
          <cell r="Y251">
            <v>0</v>
          </cell>
          <cell r="Z251">
            <v>9.1966759002770085E-2</v>
          </cell>
          <cell r="AA251">
            <v>0</v>
          </cell>
          <cell r="AB251">
            <v>0</v>
          </cell>
          <cell r="AC251">
            <v>0</v>
          </cell>
          <cell r="AD251">
            <v>9.1966759002770085E-2</v>
          </cell>
          <cell r="AE251">
            <v>0</v>
          </cell>
          <cell r="AF251">
            <v>0</v>
          </cell>
          <cell r="AG251">
            <v>0</v>
          </cell>
          <cell r="AH251">
            <v>9.1966759002770085E-2</v>
          </cell>
          <cell r="AI251">
            <v>0</v>
          </cell>
          <cell r="AJ251">
            <v>0</v>
          </cell>
          <cell r="AK251">
            <v>0</v>
          </cell>
          <cell r="AL251">
            <v>9.1966759002770085E-2</v>
          </cell>
          <cell r="AM251">
            <v>0</v>
          </cell>
          <cell r="AN251">
            <v>0</v>
          </cell>
          <cell r="AO251">
            <v>0</v>
          </cell>
          <cell r="AP251">
            <v>9.1966759002770085E-2</v>
          </cell>
          <cell r="AQ251">
            <v>0</v>
          </cell>
          <cell r="AR251">
            <v>0</v>
          </cell>
          <cell r="AS251">
            <v>0</v>
          </cell>
          <cell r="AT251">
            <v>9.1966759002770085E-2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 t="str">
            <v>Doubletree Club</v>
          </cell>
          <cell r="B252">
            <v>6.0941828254847646E-2</v>
          </cell>
          <cell r="C252">
            <v>0</v>
          </cell>
          <cell r="D252">
            <v>0</v>
          </cell>
          <cell r="E252">
            <v>0</v>
          </cell>
          <cell r="F252">
            <v>6.0941828254847646E-2</v>
          </cell>
          <cell r="G252">
            <v>0</v>
          </cell>
          <cell r="H252">
            <v>0</v>
          </cell>
          <cell r="I252">
            <v>0</v>
          </cell>
          <cell r="J252">
            <v>6.0941828254847646E-2</v>
          </cell>
          <cell r="K252">
            <v>0</v>
          </cell>
          <cell r="L252">
            <v>0</v>
          </cell>
          <cell r="M252">
            <v>0</v>
          </cell>
          <cell r="N252">
            <v>6.0941828254847646E-2</v>
          </cell>
          <cell r="O252">
            <v>0</v>
          </cell>
          <cell r="P252">
            <v>0</v>
          </cell>
          <cell r="Q252">
            <v>0</v>
          </cell>
          <cell r="R252">
            <v>6.0941828254847646E-2</v>
          </cell>
          <cell r="S252">
            <v>0</v>
          </cell>
          <cell r="T252">
            <v>0</v>
          </cell>
          <cell r="U252">
            <v>0</v>
          </cell>
          <cell r="V252">
            <v>6.0941828254847646E-2</v>
          </cell>
          <cell r="W252">
            <v>0</v>
          </cell>
          <cell r="X252">
            <v>0</v>
          </cell>
          <cell r="Y252">
            <v>0</v>
          </cell>
          <cell r="Z252">
            <v>6.0941828254847646E-2</v>
          </cell>
          <cell r="AA252">
            <v>0</v>
          </cell>
          <cell r="AB252">
            <v>0</v>
          </cell>
          <cell r="AC252">
            <v>0</v>
          </cell>
          <cell r="AD252">
            <v>6.0941828254847646E-2</v>
          </cell>
          <cell r="AE252">
            <v>0</v>
          </cell>
          <cell r="AF252">
            <v>0</v>
          </cell>
          <cell r="AG252">
            <v>0</v>
          </cell>
          <cell r="AH252">
            <v>6.0941828254847646E-2</v>
          </cell>
          <cell r="AI252">
            <v>0</v>
          </cell>
          <cell r="AJ252">
            <v>0</v>
          </cell>
          <cell r="AK252">
            <v>0</v>
          </cell>
          <cell r="AL252">
            <v>6.0941828254847646E-2</v>
          </cell>
          <cell r="AM252">
            <v>0</v>
          </cell>
          <cell r="AN252">
            <v>0</v>
          </cell>
          <cell r="AO252">
            <v>0</v>
          </cell>
          <cell r="AP252">
            <v>6.0941828254847646E-2</v>
          </cell>
          <cell r="AQ252">
            <v>0</v>
          </cell>
          <cell r="AR252">
            <v>0</v>
          </cell>
          <cell r="AS252">
            <v>0</v>
          </cell>
          <cell r="AT252">
            <v>6.0941828254847646E-2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 t="str">
            <v>La Quinta</v>
          </cell>
          <cell r="B253">
            <v>3.9889196675900275E-2</v>
          </cell>
          <cell r="C253">
            <v>0</v>
          </cell>
          <cell r="D253">
            <v>0</v>
          </cell>
          <cell r="E253">
            <v>0</v>
          </cell>
          <cell r="F253">
            <v>3.9889196675900275E-2</v>
          </cell>
          <cell r="G253">
            <v>0</v>
          </cell>
          <cell r="H253">
            <v>0</v>
          </cell>
          <cell r="I253">
            <v>0</v>
          </cell>
          <cell r="J253">
            <v>3.9889196675900275E-2</v>
          </cell>
          <cell r="K253">
            <v>0</v>
          </cell>
          <cell r="L253">
            <v>0</v>
          </cell>
          <cell r="M253">
            <v>0</v>
          </cell>
          <cell r="N253">
            <v>3.9889196675900275E-2</v>
          </cell>
          <cell r="O253">
            <v>0</v>
          </cell>
          <cell r="P253">
            <v>0</v>
          </cell>
          <cell r="Q253">
            <v>0</v>
          </cell>
          <cell r="R253">
            <v>3.9889196675900275E-2</v>
          </cell>
          <cell r="S253">
            <v>0</v>
          </cell>
          <cell r="T253">
            <v>0</v>
          </cell>
          <cell r="U253">
            <v>0</v>
          </cell>
          <cell r="V253">
            <v>3.9889196675900275E-2</v>
          </cell>
          <cell r="W253">
            <v>0</v>
          </cell>
          <cell r="X253">
            <v>0</v>
          </cell>
          <cell r="Y253">
            <v>0</v>
          </cell>
          <cell r="Z253">
            <v>3.9889196675900275E-2</v>
          </cell>
          <cell r="AA253">
            <v>0</v>
          </cell>
          <cell r="AB253">
            <v>0</v>
          </cell>
          <cell r="AC253">
            <v>0</v>
          </cell>
          <cell r="AD253">
            <v>3.9889196675900275E-2</v>
          </cell>
          <cell r="AE253">
            <v>0</v>
          </cell>
          <cell r="AF253">
            <v>0</v>
          </cell>
          <cell r="AG253">
            <v>0</v>
          </cell>
          <cell r="AH253">
            <v>3.9889196675900275E-2</v>
          </cell>
          <cell r="AI253">
            <v>0</v>
          </cell>
          <cell r="AJ253">
            <v>0</v>
          </cell>
          <cell r="AK253">
            <v>0</v>
          </cell>
          <cell r="AL253">
            <v>3.9889196675900275E-2</v>
          </cell>
          <cell r="AM253">
            <v>0</v>
          </cell>
          <cell r="AN253">
            <v>0</v>
          </cell>
          <cell r="AO253">
            <v>0</v>
          </cell>
          <cell r="AP253">
            <v>3.9889196675900275E-2</v>
          </cell>
          <cell r="AQ253">
            <v>0</v>
          </cell>
          <cell r="AR253">
            <v>0</v>
          </cell>
          <cell r="AS253">
            <v>0</v>
          </cell>
          <cell r="AT253">
            <v>3.9889196675900275E-2</v>
          </cell>
          <cell r="AU253">
            <v>0</v>
          </cell>
          <cell r="AV253">
            <v>0</v>
          </cell>
          <cell r="AW253">
            <v>0</v>
          </cell>
        </row>
        <row r="254">
          <cell r="A254" t="str">
            <v>Comp8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A255" t="str">
            <v>Comp9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</row>
        <row r="256">
          <cell r="A256" t="str">
            <v>Comp10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A257" t="str">
            <v>Comp11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A258" t="str">
            <v>Comp12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</row>
        <row r="259">
          <cell r="A259" t="str">
            <v>Comp13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 t="str">
            <v>Comp14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A261" t="str">
            <v>Comp15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</row>
        <row r="262">
          <cell r="A262" t="str">
            <v>Comp16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A263" t="str">
            <v>Comp17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</row>
        <row r="264">
          <cell r="A264" t="str">
            <v>Comp18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</row>
        <row r="265">
          <cell r="A265" t="str">
            <v>Comp19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A266" t="str">
            <v>Comp20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</row>
        <row r="267">
          <cell r="A267" t="str">
            <v>Comp21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A268" t="str">
            <v>Comp22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A269" t="str">
            <v>Comp23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</row>
        <row r="270">
          <cell r="A270" t="str">
            <v>Comp24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A271" t="str">
            <v>Comp25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</row>
        <row r="272">
          <cell r="A272" t="str">
            <v>Addition/Deletion 1</v>
          </cell>
          <cell r="B272">
            <v>0</v>
          </cell>
          <cell r="C272">
            <v>1</v>
          </cell>
          <cell r="D272">
            <v>0</v>
          </cell>
          <cell r="E272">
            <v>0</v>
          </cell>
          <cell r="F272">
            <v>0</v>
          </cell>
          <cell r="G272">
            <v>1</v>
          </cell>
          <cell r="H272">
            <v>0</v>
          </cell>
          <cell r="I272">
            <v>0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O272">
            <v>1</v>
          </cell>
          <cell r="P272">
            <v>0</v>
          </cell>
          <cell r="Q272">
            <v>0</v>
          </cell>
          <cell r="R272">
            <v>0</v>
          </cell>
          <cell r="S272">
            <v>1</v>
          </cell>
          <cell r="T272">
            <v>0</v>
          </cell>
          <cell r="U272">
            <v>0</v>
          </cell>
          <cell r="V272">
            <v>0</v>
          </cell>
          <cell r="W272">
            <v>1</v>
          </cell>
          <cell r="X272">
            <v>0</v>
          </cell>
          <cell r="Y272">
            <v>0</v>
          </cell>
          <cell r="Z272">
            <v>0</v>
          </cell>
          <cell r="AA272">
            <v>1</v>
          </cell>
          <cell r="AB272">
            <v>0</v>
          </cell>
          <cell r="AC272">
            <v>0</v>
          </cell>
          <cell r="AD272">
            <v>0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1</v>
          </cell>
          <cell r="AJ272">
            <v>0</v>
          </cell>
          <cell r="AK272">
            <v>0</v>
          </cell>
          <cell r="AL272">
            <v>0</v>
          </cell>
          <cell r="AM272">
            <v>1</v>
          </cell>
          <cell r="AN272">
            <v>0</v>
          </cell>
          <cell r="AO272">
            <v>0</v>
          </cell>
          <cell r="AP272">
            <v>0</v>
          </cell>
          <cell r="AQ272">
            <v>1</v>
          </cell>
          <cell r="AR272">
            <v>0</v>
          </cell>
          <cell r="AS272">
            <v>0</v>
          </cell>
          <cell r="AT272">
            <v>0</v>
          </cell>
          <cell r="AU272">
            <v>1</v>
          </cell>
          <cell r="AV272">
            <v>0</v>
          </cell>
          <cell r="AW272">
            <v>0</v>
          </cell>
        </row>
        <row r="273">
          <cell r="A273" t="str">
            <v>Addition/Deletion 2</v>
          </cell>
          <cell r="B273">
            <v>0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1</v>
          </cell>
          <cell r="H273">
            <v>0</v>
          </cell>
          <cell r="I273">
            <v>0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O273">
            <v>1</v>
          </cell>
          <cell r="P273">
            <v>0</v>
          </cell>
          <cell r="Q273">
            <v>0</v>
          </cell>
          <cell r="R273">
            <v>0</v>
          </cell>
          <cell r="S273">
            <v>1</v>
          </cell>
          <cell r="T273">
            <v>0</v>
          </cell>
          <cell r="U273">
            <v>0</v>
          </cell>
          <cell r="V273">
            <v>0</v>
          </cell>
          <cell r="W273">
            <v>1</v>
          </cell>
          <cell r="X273">
            <v>0</v>
          </cell>
          <cell r="Y273">
            <v>0</v>
          </cell>
          <cell r="Z273">
            <v>0</v>
          </cell>
          <cell r="AA273">
            <v>1</v>
          </cell>
          <cell r="AB273">
            <v>0</v>
          </cell>
          <cell r="AC273">
            <v>0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1</v>
          </cell>
          <cell r="AJ273">
            <v>0</v>
          </cell>
          <cell r="AK273">
            <v>0</v>
          </cell>
          <cell r="AL273">
            <v>0</v>
          </cell>
          <cell r="AM273">
            <v>1</v>
          </cell>
          <cell r="AN273">
            <v>0</v>
          </cell>
          <cell r="AO273">
            <v>0</v>
          </cell>
          <cell r="AP273">
            <v>0</v>
          </cell>
          <cell r="AQ273">
            <v>1</v>
          </cell>
          <cell r="AR273">
            <v>0</v>
          </cell>
          <cell r="AS273">
            <v>0</v>
          </cell>
          <cell r="AT273">
            <v>0</v>
          </cell>
          <cell r="AU273">
            <v>1</v>
          </cell>
          <cell r="AV273">
            <v>0</v>
          </cell>
          <cell r="AW273">
            <v>0</v>
          </cell>
        </row>
        <row r="274">
          <cell r="A274" t="str">
            <v>Addition/Deletion 3</v>
          </cell>
          <cell r="B274">
            <v>0</v>
          </cell>
          <cell r="C274">
            <v>1</v>
          </cell>
          <cell r="D274">
            <v>0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0</v>
          </cell>
          <cell r="S274">
            <v>1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1</v>
          </cell>
          <cell r="AB274">
            <v>0</v>
          </cell>
          <cell r="AC274">
            <v>0</v>
          </cell>
          <cell r="AD274">
            <v>0</v>
          </cell>
          <cell r="AE274">
            <v>1</v>
          </cell>
          <cell r="AF274">
            <v>0</v>
          </cell>
          <cell r="AG274">
            <v>0</v>
          </cell>
          <cell r="AH274">
            <v>0</v>
          </cell>
          <cell r="AI274">
            <v>1</v>
          </cell>
          <cell r="AJ274">
            <v>0</v>
          </cell>
          <cell r="AK274">
            <v>0</v>
          </cell>
          <cell r="AL274">
            <v>0</v>
          </cell>
          <cell r="AM274">
            <v>1</v>
          </cell>
          <cell r="AN274">
            <v>0</v>
          </cell>
          <cell r="AO274">
            <v>0</v>
          </cell>
          <cell r="AP274">
            <v>0</v>
          </cell>
          <cell r="AQ274">
            <v>1</v>
          </cell>
          <cell r="AR274">
            <v>0</v>
          </cell>
          <cell r="AS274">
            <v>0</v>
          </cell>
          <cell r="AT274">
            <v>0</v>
          </cell>
          <cell r="AU274">
            <v>1</v>
          </cell>
          <cell r="AV274">
            <v>0</v>
          </cell>
          <cell r="AW274">
            <v>0</v>
          </cell>
        </row>
        <row r="275">
          <cell r="A275" t="str">
            <v>Addition/Deletion 4</v>
          </cell>
          <cell r="B275">
            <v>0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0</v>
          </cell>
          <cell r="S275">
            <v>1</v>
          </cell>
          <cell r="T275">
            <v>0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1</v>
          </cell>
          <cell r="AB275">
            <v>0</v>
          </cell>
          <cell r="AC275">
            <v>0</v>
          </cell>
          <cell r="AD275">
            <v>0</v>
          </cell>
          <cell r="AE275">
            <v>1</v>
          </cell>
          <cell r="AF275">
            <v>0</v>
          </cell>
          <cell r="AG275">
            <v>0</v>
          </cell>
          <cell r="AH275">
            <v>0</v>
          </cell>
          <cell r="AI275">
            <v>1</v>
          </cell>
          <cell r="AJ275">
            <v>0</v>
          </cell>
          <cell r="AK275">
            <v>0</v>
          </cell>
          <cell r="AL275">
            <v>0</v>
          </cell>
          <cell r="AM275">
            <v>1</v>
          </cell>
          <cell r="AN275">
            <v>0</v>
          </cell>
          <cell r="AO275">
            <v>0</v>
          </cell>
          <cell r="AP275">
            <v>0</v>
          </cell>
          <cell r="AQ275">
            <v>1</v>
          </cell>
          <cell r="AR275">
            <v>0</v>
          </cell>
          <cell r="AS275">
            <v>0</v>
          </cell>
          <cell r="AT275">
            <v>0</v>
          </cell>
          <cell r="AU275">
            <v>1</v>
          </cell>
          <cell r="AV275">
            <v>0</v>
          </cell>
          <cell r="AW275">
            <v>0</v>
          </cell>
        </row>
        <row r="276">
          <cell r="A276" t="str">
            <v>Addition/Deletion 5</v>
          </cell>
          <cell r="B276">
            <v>0</v>
          </cell>
          <cell r="C276">
            <v>1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O276">
            <v>1</v>
          </cell>
          <cell r="P276">
            <v>0</v>
          </cell>
          <cell r="Q276">
            <v>0</v>
          </cell>
          <cell r="R276">
            <v>0</v>
          </cell>
          <cell r="S276">
            <v>1</v>
          </cell>
          <cell r="T276">
            <v>0</v>
          </cell>
          <cell r="U276">
            <v>0</v>
          </cell>
          <cell r="V276">
            <v>0</v>
          </cell>
          <cell r="W276">
            <v>1</v>
          </cell>
          <cell r="X276">
            <v>0</v>
          </cell>
          <cell r="Y276">
            <v>0</v>
          </cell>
          <cell r="Z276">
            <v>0</v>
          </cell>
          <cell r="AA276">
            <v>1</v>
          </cell>
          <cell r="AB276">
            <v>0</v>
          </cell>
          <cell r="AC276">
            <v>0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0</v>
          </cell>
          <cell r="AI276">
            <v>1</v>
          </cell>
          <cell r="AJ276">
            <v>0</v>
          </cell>
          <cell r="AK276">
            <v>0</v>
          </cell>
          <cell r="AL276">
            <v>0</v>
          </cell>
          <cell r="AM276">
            <v>1</v>
          </cell>
          <cell r="AN276">
            <v>0</v>
          </cell>
          <cell r="AO276">
            <v>0</v>
          </cell>
          <cell r="AP276">
            <v>0</v>
          </cell>
          <cell r="AQ276">
            <v>1</v>
          </cell>
          <cell r="AR276">
            <v>0</v>
          </cell>
          <cell r="AS276">
            <v>0</v>
          </cell>
          <cell r="AT276">
            <v>0</v>
          </cell>
          <cell r="AU276">
            <v>1</v>
          </cell>
          <cell r="AV276">
            <v>0</v>
          </cell>
          <cell r="AW276">
            <v>0</v>
          </cell>
        </row>
        <row r="277">
          <cell r="A277" t="str">
            <v>Total</v>
          </cell>
          <cell r="B277">
            <v>1</v>
          </cell>
          <cell r="C277">
            <v>0</v>
          </cell>
          <cell r="D277">
            <v>0</v>
          </cell>
          <cell r="E277">
            <v>0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1</v>
          </cell>
          <cell r="K277">
            <v>0</v>
          </cell>
          <cell r="L277">
            <v>0</v>
          </cell>
          <cell r="M277">
            <v>0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1</v>
          </cell>
          <cell r="AA277">
            <v>0</v>
          </cell>
          <cell r="AB277">
            <v>0</v>
          </cell>
          <cell r="AC277">
            <v>0</v>
          </cell>
          <cell r="AD277">
            <v>1</v>
          </cell>
          <cell r="AE277">
            <v>0</v>
          </cell>
          <cell r="AF277">
            <v>0</v>
          </cell>
          <cell r="AG277">
            <v>0</v>
          </cell>
          <cell r="AH277">
            <v>1</v>
          </cell>
          <cell r="AI277">
            <v>0</v>
          </cell>
          <cell r="AJ277">
            <v>0</v>
          </cell>
          <cell r="AK277">
            <v>0</v>
          </cell>
          <cell r="AL277">
            <v>1</v>
          </cell>
          <cell r="AM277">
            <v>0</v>
          </cell>
          <cell r="AN277">
            <v>0</v>
          </cell>
          <cell r="AO277">
            <v>0</v>
          </cell>
          <cell r="AP277">
            <v>1</v>
          </cell>
          <cell r="AQ277">
            <v>0</v>
          </cell>
          <cell r="AR277">
            <v>0</v>
          </cell>
          <cell r="AS277">
            <v>0</v>
          </cell>
          <cell r="AT277">
            <v>1</v>
          </cell>
          <cell r="AU277">
            <v>0</v>
          </cell>
          <cell r="AV277">
            <v>0</v>
          </cell>
          <cell r="AW277">
            <v>0</v>
          </cell>
        </row>
        <row r="280">
          <cell r="A280" t="str">
            <v>Projected Roomnight Capture</v>
          </cell>
          <cell r="B280">
            <v>2004</v>
          </cell>
          <cell r="C280">
            <v>2005</v>
          </cell>
          <cell r="D280">
            <v>2006</v>
          </cell>
          <cell r="E280">
            <v>2007</v>
          </cell>
          <cell r="F280">
            <v>2008</v>
          </cell>
          <cell r="G280">
            <v>2009</v>
          </cell>
          <cell r="H280">
            <v>2010</v>
          </cell>
          <cell r="I280">
            <v>2011</v>
          </cell>
          <cell r="J280">
            <v>2012</v>
          </cell>
          <cell r="K280">
            <v>2013</v>
          </cell>
          <cell r="L280">
            <v>2014</v>
          </cell>
        </row>
        <row r="281">
          <cell r="A281" t="str">
            <v>Sheraton JFK (Occ.)</v>
          </cell>
          <cell r="B281">
            <v>0.67899983258675967</v>
          </cell>
          <cell r="C281">
            <v>0.67899983258675967</v>
          </cell>
          <cell r="D281">
            <v>0.67899983258675967</v>
          </cell>
          <cell r="E281">
            <v>0.67899983258675967</v>
          </cell>
          <cell r="F281">
            <v>0.67899983258675967</v>
          </cell>
          <cell r="G281">
            <v>0.67899983258675967</v>
          </cell>
          <cell r="H281">
            <v>0.67899983258675967</v>
          </cell>
          <cell r="I281">
            <v>0.67899983258675967</v>
          </cell>
          <cell r="J281">
            <v>0.67899983258675967</v>
          </cell>
          <cell r="K281">
            <v>0.67899983258675967</v>
          </cell>
          <cell r="L281">
            <v>0.67899983258675967</v>
          </cell>
        </row>
        <row r="282">
          <cell r="A282" t="str">
            <v xml:space="preserve">  Transient</v>
          </cell>
          <cell r="B282">
            <v>29641.101800447421</v>
          </cell>
          <cell r="C282">
            <v>29641.101800447421</v>
          </cell>
          <cell r="D282">
            <v>29641.101800447421</v>
          </cell>
          <cell r="E282">
            <v>29641.101800447421</v>
          </cell>
          <cell r="F282">
            <v>29641.101800447421</v>
          </cell>
          <cell r="G282">
            <v>29641.101800447421</v>
          </cell>
          <cell r="H282">
            <v>29641.101800447421</v>
          </cell>
          <cell r="I282">
            <v>29641.101800447421</v>
          </cell>
          <cell r="J282">
            <v>29641.101800447421</v>
          </cell>
          <cell r="K282">
            <v>29641.101800447421</v>
          </cell>
          <cell r="L282">
            <v>29641.101800447421</v>
          </cell>
        </row>
        <row r="283">
          <cell r="A283" t="str">
            <v xml:space="preserve">  Group</v>
          </cell>
          <cell r="B283">
            <v>10032.326321083381</v>
          </cell>
          <cell r="C283">
            <v>10032.326321083381</v>
          </cell>
          <cell r="D283">
            <v>10032.326321083381</v>
          </cell>
          <cell r="E283">
            <v>10032.326321083381</v>
          </cell>
          <cell r="F283">
            <v>10032.326321083381</v>
          </cell>
          <cell r="G283">
            <v>10032.326321083381</v>
          </cell>
          <cell r="H283">
            <v>10032.326321083381</v>
          </cell>
          <cell r="I283">
            <v>10032.326321083381</v>
          </cell>
          <cell r="J283">
            <v>10032.326321083381</v>
          </cell>
          <cell r="K283">
            <v>10032.326321083381</v>
          </cell>
          <cell r="L283">
            <v>10032.326321083381</v>
          </cell>
        </row>
        <row r="284">
          <cell r="A284" t="str">
            <v xml:space="preserve">  Contracted</v>
          </cell>
          <cell r="B284">
            <v>5928.2006349959784</v>
          </cell>
          <cell r="C284">
            <v>5928.2006349959784</v>
          </cell>
          <cell r="D284">
            <v>5928.2006349959784</v>
          </cell>
          <cell r="E284">
            <v>5928.2006349959784</v>
          </cell>
          <cell r="F284">
            <v>5928.2006349959784</v>
          </cell>
          <cell r="G284">
            <v>5928.2006349959784</v>
          </cell>
          <cell r="H284">
            <v>5928.2006349959784</v>
          </cell>
          <cell r="I284">
            <v>5928.2006349959784</v>
          </cell>
          <cell r="J284">
            <v>5928.2006349959784</v>
          </cell>
          <cell r="K284">
            <v>5928.2006349959784</v>
          </cell>
          <cell r="L284">
            <v>5928.2006349959784</v>
          </cell>
        </row>
        <row r="285">
          <cell r="A285" t="str">
            <v xml:space="preserve">  Other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 xml:space="preserve">  Not Used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Total</v>
          </cell>
          <cell r="B287">
            <v>45601.628756526778</v>
          </cell>
          <cell r="C287">
            <v>45601.628756526778</v>
          </cell>
          <cell r="D287">
            <v>45601.628756526778</v>
          </cell>
          <cell r="E287">
            <v>45601.628756526778</v>
          </cell>
          <cell r="F287">
            <v>45601.628756526778</v>
          </cell>
          <cell r="G287">
            <v>45601.628756526778</v>
          </cell>
          <cell r="H287">
            <v>45601.628756526778</v>
          </cell>
          <cell r="I287">
            <v>45601.628756526778</v>
          </cell>
          <cell r="J287">
            <v>45601.628756526778</v>
          </cell>
          <cell r="K287">
            <v>45601.628756526778</v>
          </cell>
          <cell r="L287">
            <v>45601.628756526778</v>
          </cell>
        </row>
        <row r="288">
          <cell r="A288" t="str">
            <v>Radisson JFK</v>
          </cell>
          <cell r="B288">
            <v>108062.53803472419</v>
          </cell>
          <cell r="C288">
            <v>108062.53803472419</v>
          </cell>
          <cell r="D288">
            <v>108062.53803472419</v>
          </cell>
          <cell r="E288">
            <v>108062.53803472419</v>
          </cell>
          <cell r="F288">
            <v>108062.53803472419</v>
          </cell>
          <cell r="G288">
            <v>108062.53803472419</v>
          </cell>
          <cell r="H288">
            <v>108062.53803472419</v>
          </cell>
          <cell r="I288">
            <v>108062.53803472419</v>
          </cell>
          <cell r="J288">
            <v>108062.53803472419</v>
          </cell>
          <cell r="K288">
            <v>108062.53803472419</v>
          </cell>
          <cell r="L288">
            <v>108062.53803472419</v>
          </cell>
        </row>
        <row r="289">
          <cell r="A289" t="str">
            <v>Holiday Inn</v>
          </cell>
          <cell r="B289">
            <v>109272.09892351937</v>
          </cell>
          <cell r="C289">
            <v>109272.09892351937</v>
          </cell>
          <cell r="D289">
            <v>109272.09892351937</v>
          </cell>
          <cell r="E289">
            <v>109272.09892351937</v>
          </cell>
          <cell r="F289">
            <v>109272.09892351937</v>
          </cell>
          <cell r="G289">
            <v>109272.09892351937</v>
          </cell>
          <cell r="H289">
            <v>109272.09892351937</v>
          </cell>
          <cell r="I289">
            <v>109272.09892351937</v>
          </cell>
          <cell r="J289">
            <v>109272.09892351937</v>
          </cell>
          <cell r="K289">
            <v>109272.09892351937</v>
          </cell>
          <cell r="L289">
            <v>109272.09892351937</v>
          </cell>
        </row>
        <row r="290">
          <cell r="A290" t="str">
            <v>Ramada Plaza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 xml:space="preserve">Hampton Inn </v>
          </cell>
          <cell r="B291">
            <v>57947.358317714126</v>
          </cell>
          <cell r="C291">
            <v>57947.358317714126</v>
          </cell>
          <cell r="D291">
            <v>57947.358317714126</v>
          </cell>
          <cell r="E291">
            <v>57947.358317714126</v>
          </cell>
          <cell r="F291">
            <v>57947.358317714126</v>
          </cell>
          <cell r="G291">
            <v>57947.358317714126</v>
          </cell>
          <cell r="H291">
            <v>57947.358317714126</v>
          </cell>
          <cell r="I291">
            <v>57947.358317714126</v>
          </cell>
          <cell r="J291">
            <v>57947.358317714126</v>
          </cell>
          <cell r="K291">
            <v>57947.358317714126</v>
          </cell>
          <cell r="L291">
            <v>57947.358317714126</v>
          </cell>
        </row>
        <row r="292">
          <cell r="A292" t="str">
            <v>Courtyard by Marriott</v>
          </cell>
          <cell r="B292">
            <v>46533.100558452992</v>
          </cell>
          <cell r="C292">
            <v>46533.100558452992</v>
          </cell>
          <cell r="D292">
            <v>46533.100558452992</v>
          </cell>
          <cell r="E292">
            <v>46533.100558452992</v>
          </cell>
          <cell r="F292">
            <v>46533.100558452992</v>
          </cell>
          <cell r="G292">
            <v>46533.100558452992</v>
          </cell>
          <cell r="H292">
            <v>46533.100558452992</v>
          </cell>
          <cell r="I292">
            <v>46533.100558452992</v>
          </cell>
          <cell r="J292">
            <v>46533.100558452992</v>
          </cell>
          <cell r="K292">
            <v>46533.100558452992</v>
          </cell>
          <cell r="L292">
            <v>46533.100558452992</v>
          </cell>
        </row>
        <row r="293">
          <cell r="A293" t="str">
            <v>Doubletree Club</v>
          </cell>
          <cell r="B293">
            <v>24170.275409062531</v>
          </cell>
          <cell r="C293">
            <v>24170.275409062531</v>
          </cell>
          <cell r="D293">
            <v>24170.275409062531</v>
          </cell>
          <cell r="E293">
            <v>24170.275409062531</v>
          </cell>
          <cell r="F293">
            <v>24170.275409062531</v>
          </cell>
          <cell r="G293">
            <v>24170.275409062531</v>
          </cell>
          <cell r="H293">
            <v>24170.275409062531</v>
          </cell>
          <cell r="I293">
            <v>24170.275409062531</v>
          </cell>
          <cell r="J293">
            <v>24170.275409062531</v>
          </cell>
          <cell r="K293">
            <v>24170.275409062531</v>
          </cell>
          <cell r="L293">
            <v>24170.275409062531</v>
          </cell>
        </row>
        <row r="294">
          <cell r="A294" t="str">
            <v>La Quinta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Comp8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Comp9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Comp10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Comp11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Comp12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Comp13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Comp14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Comp15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Comp16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Comp17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Comp18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Comp19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Comp20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Comp21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Comp22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Comp23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Comp24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Comp25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Addition/Deletion 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Addition/Deletion 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Addition/Deletion 3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Addition/Deletion 4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Addition/Deletion 5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20">
          <cell r="A320" t="str">
            <v>Projected Occupancy</v>
          </cell>
          <cell r="B320">
            <v>2004</v>
          </cell>
          <cell r="C320">
            <v>2005</v>
          </cell>
          <cell r="D320">
            <v>2006</v>
          </cell>
          <cell r="E320">
            <v>2007</v>
          </cell>
          <cell r="F320">
            <v>2008</v>
          </cell>
          <cell r="G320">
            <v>2009</v>
          </cell>
          <cell r="H320">
            <v>2010</v>
          </cell>
          <cell r="I320">
            <v>2011</v>
          </cell>
          <cell r="J320">
            <v>2012</v>
          </cell>
          <cell r="K320">
            <v>2013</v>
          </cell>
          <cell r="L320">
            <v>2014</v>
          </cell>
        </row>
        <row r="321">
          <cell r="A321" t="str">
            <v>Sheraton JFK</v>
          </cell>
          <cell r="B321">
            <v>0.67899983258675967</v>
          </cell>
          <cell r="C321">
            <v>0.67899983258675967</v>
          </cell>
          <cell r="D321">
            <v>0.67899983258675967</v>
          </cell>
          <cell r="E321">
            <v>0.67899983258675967</v>
          </cell>
          <cell r="F321">
            <v>0.67899983258675967</v>
          </cell>
          <cell r="G321">
            <v>0.67899983258675967</v>
          </cell>
          <cell r="H321">
            <v>0.67899983258675967</v>
          </cell>
          <cell r="I321">
            <v>0.67899983258675967</v>
          </cell>
          <cell r="J321">
            <v>0.67899983258675967</v>
          </cell>
          <cell r="K321">
            <v>0.67899983258675967</v>
          </cell>
          <cell r="L321">
            <v>0.67899983258675967</v>
          </cell>
        </row>
        <row r="322">
          <cell r="A322" t="str">
            <v>Radisson JFK</v>
          </cell>
          <cell r="B322">
            <v>0.76699934725476748</v>
          </cell>
          <cell r="C322">
            <v>0.76699934725476748</v>
          </cell>
          <cell r="D322">
            <v>0.76699934725476748</v>
          </cell>
          <cell r="E322">
            <v>0.76699934725476748</v>
          </cell>
          <cell r="F322">
            <v>0.76699934725476748</v>
          </cell>
          <cell r="G322">
            <v>0.76699934725476748</v>
          </cell>
          <cell r="H322">
            <v>0.76699934725476748</v>
          </cell>
          <cell r="I322">
            <v>0.76699934725476748</v>
          </cell>
          <cell r="J322">
            <v>0.76699934725476748</v>
          </cell>
          <cell r="K322">
            <v>0.76699934725476748</v>
          </cell>
          <cell r="L322">
            <v>0.76699934725476748</v>
          </cell>
        </row>
        <row r="323">
          <cell r="A323" t="str">
            <v>Holiday Inn</v>
          </cell>
          <cell r="B323">
            <v>0.83159892635859489</v>
          </cell>
          <cell r="C323">
            <v>0.83159892635859489</v>
          </cell>
          <cell r="D323">
            <v>0.83159892635859489</v>
          </cell>
          <cell r="E323">
            <v>0.83159892635859489</v>
          </cell>
          <cell r="F323">
            <v>0.83159892635859489</v>
          </cell>
          <cell r="G323">
            <v>0.83159892635859489</v>
          </cell>
          <cell r="H323">
            <v>0.83159892635859489</v>
          </cell>
          <cell r="I323">
            <v>0.83159892635859489</v>
          </cell>
          <cell r="J323">
            <v>0.83159892635859489</v>
          </cell>
          <cell r="K323">
            <v>0.83159892635859489</v>
          </cell>
          <cell r="L323">
            <v>0.83159892635859489</v>
          </cell>
        </row>
        <row r="324">
          <cell r="A324" t="str">
            <v>Ramada Plaza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 t="str">
            <v xml:space="preserve">Hampton Inn </v>
          </cell>
          <cell r="B325">
            <v>0.73499947130535426</v>
          </cell>
          <cell r="C325">
            <v>0.73499947130535426</v>
          </cell>
          <cell r="D325">
            <v>0.73499947130535426</v>
          </cell>
          <cell r="E325">
            <v>0.73499947130535426</v>
          </cell>
          <cell r="F325">
            <v>0.73499947130535426</v>
          </cell>
          <cell r="G325">
            <v>0.73499947130535426</v>
          </cell>
          <cell r="H325">
            <v>0.73499947130535426</v>
          </cell>
          <cell r="I325">
            <v>0.73499947130535426</v>
          </cell>
          <cell r="J325">
            <v>0.73499947130535426</v>
          </cell>
          <cell r="K325">
            <v>0.73499947130535426</v>
          </cell>
          <cell r="L325">
            <v>0.73499947130535426</v>
          </cell>
        </row>
        <row r="326">
          <cell r="A326" t="str">
            <v>Courtyard by Marriott</v>
          </cell>
          <cell r="B326">
            <v>0.76799967912944367</v>
          </cell>
          <cell r="C326">
            <v>0.76799967912944367</v>
          </cell>
          <cell r="D326">
            <v>0.76799967912944367</v>
          </cell>
          <cell r="E326">
            <v>0.76799967912944367</v>
          </cell>
          <cell r="F326">
            <v>0.76799967912944367</v>
          </cell>
          <cell r="G326">
            <v>0.76799967912944367</v>
          </cell>
          <cell r="H326">
            <v>0.76799967912944367</v>
          </cell>
          <cell r="I326">
            <v>0.76799967912944367</v>
          </cell>
          <cell r="J326">
            <v>0.76799967912944367</v>
          </cell>
          <cell r="K326">
            <v>0.76799967912944367</v>
          </cell>
          <cell r="L326">
            <v>0.76799967912944367</v>
          </cell>
        </row>
        <row r="327">
          <cell r="A327" t="str">
            <v>Doubletree Club</v>
          </cell>
          <cell r="B327">
            <v>0.60199938752335069</v>
          </cell>
          <cell r="C327">
            <v>0.60199938752335069</v>
          </cell>
          <cell r="D327">
            <v>0.60199938752335069</v>
          </cell>
          <cell r="E327">
            <v>0.60199938752335069</v>
          </cell>
          <cell r="F327">
            <v>0.60199938752335069</v>
          </cell>
          <cell r="G327">
            <v>0.60199938752335069</v>
          </cell>
          <cell r="H327">
            <v>0.60199938752335069</v>
          </cell>
          <cell r="I327">
            <v>0.60199938752335069</v>
          </cell>
          <cell r="J327">
            <v>0.60199938752335069</v>
          </cell>
          <cell r="K327">
            <v>0.60199938752335069</v>
          </cell>
          <cell r="L327">
            <v>0.60199938752335069</v>
          </cell>
        </row>
        <row r="328">
          <cell r="A328" t="str">
            <v>La Quinta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 t="str">
            <v>Comp8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Comp9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 t="str">
            <v>Comp10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 t="str">
            <v>Comp11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Comp12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Comp13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Comp14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Comp15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Comp16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 t="str">
            <v>Comp17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Comp18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Comp19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Comp20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 t="str">
            <v>Comp21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 t="str">
            <v>Comp22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Comp23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 t="str">
            <v>Comp24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 t="str">
            <v>Comp25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 t="str">
            <v>Addition/Deletion 1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 t="str">
            <v>Addition/Deletion 2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 t="str">
            <v>Addition/Deletion 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 t="str">
            <v>Addition/Deletion 4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Addition/Deletion 5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4">
          <cell r="A354" t="str">
            <v>Projected Penetration</v>
          </cell>
          <cell r="B354">
            <v>2004</v>
          </cell>
          <cell r="C354">
            <v>2005</v>
          </cell>
          <cell r="D354">
            <v>2006</v>
          </cell>
          <cell r="E354">
            <v>2007</v>
          </cell>
          <cell r="F354">
            <v>2008</v>
          </cell>
          <cell r="G354">
            <v>2009</v>
          </cell>
          <cell r="H354">
            <v>2010</v>
          </cell>
          <cell r="I354">
            <v>2011</v>
          </cell>
          <cell r="J354">
            <v>2012</v>
          </cell>
          <cell r="K354">
            <v>2013</v>
          </cell>
          <cell r="L354">
            <v>2014</v>
          </cell>
        </row>
        <row r="355">
          <cell r="A355" t="str">
            <v>Sheraton JFK</v>
          </cell>
          <cell r="B355">
            <v>1.142382317860327</v>
          </cell>
          <cell r="C355">
            <v>1.142382317860327</v>
          </cell>
          <cell r="D355">
            <v>1.142382317860327</v>
          </cell>
          <cell r="E355">
            <v>1.142382317860327</v>
          </cell>
          <cell r="F355">
            <v>1.142382317860327</v>
          </cell>
          <cell r="G355">
            <v>1.142382317860327</v>
          </cell>
          <cell r="H355">
            <v>1.142382317860327</v>
          </cell>
          <cell r="I355">
            <v>1.142382317860327</v>
          </cell>
          <cell r="J355">
            <v>1.142382317860327</v>
          </cell>
          <cell r="K355">
            <v>1.142382317860327</v>
          </cell>
          <cell r="L355">
            <v>1.142382317860327</v>
          </cell>
        </row>
        <row r="356">
          <cell r="A356" t="str">
            <v>Radisson JFK</v>
          </cell>
          <cell r="B356">
            <v>1.2904369781303318</v>
          </cell>
          <cell r="C356">
            <v>1.2904369781303318</v>
          </cell>
          <cell r="D356">
            <v>1.2904369781303318</v>
          </cell>
          <cell r="E356">
            <v>1.2904369781303318</v>
          </cell>
          <cell r="F356">
            <v>1.2904369781303318</v>
          </cell>
          <cell r="G356">
            <v>1.2904369781303318</v>
          </cell>
          <cell r="H356">
            <v>1.2904369781303318</v>
          </cell>
          <cell r="I356">
            <v>1.2904369781303318</v>
          </cell>
          <cell r="J356">
            <v>1.2904369781303318</v>
          </cell>
          <cell r="K356">
            <v>1.2904369781303318</v>
          </cell>
          <cell r="L356">
            <v>1.2904369781303318</v>
          </cell>
        </row>
        <row r="357">
          <cell r="A357" t="str">
            <v>Holiday Inn</v>
          </cell>
          <cell r="B357">
            <v>1.399122449566</v>
          </cell>
          <cell r="C357">
            <v>1.399122449566</v>
          </cell>
          <cell r="D357">
            <v>1.399122449566</v>
          </cell>
          <cell r="E357">
            <v>1.399122449566</v>
          </cell>
          <cell r="F357">
            <v>1.399122449566</v>
          </cell>
          <cell r="G357">
            <v>1.399122449566</v>
          </cell>
          <cell r="H357">
            <v>1.399122449566</v>
          </cell>
          <cell r="I357">
            <v>1.399122449566</v>
          </cell>
          <cell r="J357">
            <v>1.399122449566</v>
          </cell>
          <cell r="K357">
            <v>1.399122449566</v>
          </cell>
          <cell r="L357">
            <v>1.399122449566</v>
          </cell>
        </row>
        <row r="358">
          <cell r="A358" t="str">
            <v>Ramada Plaza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Hampton Inn </v>
          </cell>
          <cell r="B359">
            <v>1.2365988316332002</v>
          </cell>
          <cell r="C359">
            <v>1.2365988316332002</v>
          </cell>
          <cell r="D359">
            <v>1.2365988316332002</v>
          </cell>
          <cell r="E359">
            <v>1.2365988316332002</v>
          </cell>
          <cell r="F359">
            <v>1.2365988316332002</v>
          </cell>
          <cell r="G359">
            <v>1.2365988316332002</v>
          </cell>
          <cell r="H359">
            <v>1.2365988316332002</v>
          </cell>
          <cell r="I359">
            <v>1.2365988316332002</v>
          </cell>
          <cell r="J359">
            <v>1.2365988316332002</v>
          </cell>
          <cell r="K359">
            <v>1.2365988316332002</v>
          </cell>
          <cell r="L359">
            <v>1.2365988316332002</v>
          </cell>
        </row>
        <row r="360">
          <cell r="A360" t="str">
            <v>Courtyard by Marriott</v>
          </cell>
          <cell r="B360">
            <v>1.2921199850925995</v>
          </cell>
          <cell r="C360">
            <v>1.2921199850925995</v>
          </cell>
          <cell r="D360">
            <v>1.2921199850925995</v>
          </cell>
          <cell r="E360">
            <v>1.2921199850925995</v>
          </cell>
          <cell r="F360">
            <v>1.2921199850925995</v>
          </cell>
          <cell r="G360">
            <v>1.2921199850925995</v>
          </cell>
          <cell r="H360">
            <v>1.2921199850925995</v>
          </cell>
          <cell r="I360">
            <v>1.2921199850925995</v>
          </cell>
          <cell r="J360">
            <v>1.2921199850925995</v>
          </cell>
          <cell r="K360">
            <v>1.2921199850925995</v>
          </cell>
          <cell r="L360">
            <v>1.2921199850925995</v>
          </cell>
        </row>
        <row r="361">
          <cell r="A361" t="str">
            <v>Doubletree Club</v>
          </cell>
          <cell r="B361">
            <v>1.0128330268498993</v>
          </cell>
          <cell r="C361">
            <v>1.0128330268498993</v>
          </cell>
          <cell r="D361">
            <v>1.0128330268498993</v>
          </cell>
          <cell r="E361">
            <v>1.0128330268498993</v>
          </cell>
          <cell r="F361">
            <v>1.0128330268498993</v>
          </cell>
          <cell r="G361">
            <v>1.0128330268498993</v>
          </cell>
          <cell r="H361">
            <v>1.0128330268498993</v>
          </cell>
          <cell r="I361">
            <v>1.0128330268498993</v>
          </cell>
          <cell r="J361">
            <v>1.0128330268498993</v>
          </cell>
          <cell r="K361">
            <v>1.0128330268498993</v>
          </cell>
          <cell r="L361">
            <v>1.0128330268498993</v>
          </cell>
        </row>
        <row r="362">
          <cell r="A362" t="str">
            <v>La Quinta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 t="str">
            <v>Comp8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 t="str">
            <v>Comp9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 t="str">
            <v>Comp10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>Comp11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Comp12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 t="str">
            <v>Comp13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 t="str">
            <v>Comp14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 t="str">
            <v>Comp15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 t="str">
            <v>Comp16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 t="str">
            <v>Comp17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 t="str">
            <v>Comp18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 t="str">
            <v>Comp19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 t="str">
            <v>Comp20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Comp21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 t="str">
            <v>Comp22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 t="str">
            <v>Comp23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 t="str">
            <v>Comp24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 t="str">
            <v>Comp25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>Addition/Deletion 1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Addition/Deletion 2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Addition/Deletion 3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 t="str">
            <v>Addition/Deletion 4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Addition/Deletion 5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</sheetData>
      <sheetData sheetId="6">
        <row r="3">
          <cell r="A3" t="str">
            <v>Project Rate Growth by</v>
          </cell>
        </row>
        <row r="5">
          <cell r="A5" t="str">
            <v>Base Year is 2002</v>
          </cell>
          <cell r="D5" t="str">
            <v>Roomnights</v>
          </cell>
          <cell r="J5" t="str">
            <v>Overall</v>
          </cell>
        </row>
        <row r="6">
          <cell r="A6" t="str">
            <v>Property</v>
          </cell>
          <cell r="B6">
            <v>1</v>
          </cell>
          <cell r="C6" t="str">
            <v>Occupancy</v>
          </cell>
          <cell r="D6" t="str">
            <v>Total</v>
          </cell>
          <cell r="E6" t="str">
            <v>Transient</v>
          </cell>
          <cell r="F6" t="str">
            <v>Group</v>
          </cell>
          <cell r="G6" t="str">
            <v>Contracted</v>
          </cell>
          <cell r="H6" t="str">
            <v>Other</v>
          </cell>
          <cell r="I6" t="str">
            <v>Not Used</v>
          </cell>
          <cell r="J6" t="str">
            <v>Penetration</v>
          </cell>
        </row>
        <row r="7">
          <cell r="A7" t="str">
            <v>Overall Rate Growth</v>
          </cell>
          <cell r="B7">
            <v>184</v>
          </cell>
          <cell r="C7">
            <v>0.67900000000000005</v>
          </cell>
          <cell r="D7">
            <v>45601.64</v>
          </cell>
          <cell r="E7">
            <v>29641.065999999999</v>
          </cell>
          <cell r="F7">
            <v>10032.3608</v>
          </cell>
          <cell r="G7">
            <v>5928.2132000000001</v>
          </cell>
          <cell r="H7">
            <v>0</v>
          </cell>
          <cell r="I7">
            <v>0</v>
          </cell>
          <cell r="J7">
            <v>1.1423816368113853</v>
          </cell>
        </row>
        <row r="8">
          <cell r="A8" t="str">
            <v>Radisson JFK</v>
          </cell>
          <cell r="B8">
            <v>2002</v>
          </cell>
          <cell r="C8">
            <v>2004</v>
          </cell>
          <cell r="D8">
            <v>2005</v>
          </cell>
          <cell r="E8">
            <v>2006</v>
          </cell>
          <cell r="F8">
            <v>2007</v>
          </cell>
          <cell r="G8">
            <v>2008</v>
          </cell>
          <cell r="H8">
            <v>2009</v>
          </cell>
          <cell r="I8">
            <v>2010</v>
          </cell>
          <cell r="J8">
            <v>2011</v>
          </cell>
          <cell r="K8">
            <v>2012</v>
          </cell>
          <cell r="L8">
            <v>2013</v>
          </cell>
          <cell r="M8">
            <v>2014</v>
          </cell>
        </row>
        <row r="9">
          <cell r="A9" t="str">
            <v>Growth Rate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Average Rate</v>
          </cell>
          <cell r="B10">
            <v>118.6</v>
          </cell>
          <cell r="C10">
            <v>118.6</v>
          </cell>
          <cell r="D10">
            <v>118.6</v>
          </cell>
          <cell r="E10">
            <v>118.6</v>
          </cell>
          <cell r="F10">
            <v>118.6</v>
          </cell>
          <cell r="G10">
            <v>118.6</v>
          </cell>
          <cell r="H10">
            <v>118.6</v>
          </cell>
          <cell r="I10">
            <v>118.6</v>
          </cell>
          <cell r="J10">
            <v>118.6</v>
          </cell>
          <cell r="K10">
            <v>118.6</v>
          </cell>
          <cell r="L10">
            <v>118.6</v>
          </cell>
          <cell r="M10">
            <v>118.6</v>
          </cell>
        </row>
        <row r="11">
          <cell r="A11" t="str">
            <v xml:space="preserve">Hampton Inn </v>
          </cell>
          <cell r="B11">
            <v>216</v>
          </cell>
          <cell r="C11">
            <v>0.73499999999999999</v>
          </cell>
          <cell r="D11">
            <v>57947.399999999994</v>
          </cell>
          <cell r="E11">
            <v>28973.699999999997</v>
          </cell>
          <cell r="F11">
            <v>11589.48</v>
          </cell>
          <cell r="G11">
            <v>17384.219999999998</v>
          </cell>
          <cell r="H11">
            <v>0</v>
          </cell>
          <cell r="I11">
            <v>0</v>
          </cell>
          <cell r="J11">
            <v>1.2365986790226333</v>
          </cell>
        </row>
        <row r="12">
          <cell r="A12" t="str">
            <v>Segmented Rate Growth</v>
          </cell>
          <cell r="B12">
            <v>166</v>
          </cell>
          <cell r="C12">
            <v>0.76800000000000002</v>
          </cell>
          <cell r="D12">
            <v>46533.120000000003</v>
          </cell>
          <cell r="E12">
            <v>30246.528000000002</v>
          </cell>
          <cell r="F12">
            <v>16286.592000000001</v>
          </cell>
          <cell r="G12">
            <v>0</v>
          </cell>
          <cell r="H12">
            <v>0</v>
          </cell>
          <cell r="I12">
            <v>0</v>
          </cell>
          <cell r="J12">
            <v>1.2921194360399761</v>
          </cell>
        </row>
        <row r="13">
          <cell r="A13" t="str">
            <v>Doubletree Club</v>
          </cell>
          <cell r="B13">
            <v>2002</v>
          </cell>
          <cell r="C13">
            <v>2004</v>
          </cell>
          <cell r="D13">
            <v>2005</v>
          </cell>
          <cell r="E13">
            <v>2006</v>
          </cell>
          <cell r="F13">
            <v>2007</v>
          </cell>
          <cell r="G13">
            <v>2008</v>
          </cell>
          <cell r="H13">
            <v>2009</v>
          </cell>
          <cell r="I13">
            <v>2010</v>
          </cell>
          <cell r="J13">
            <v>2011</v>
          </cell>
          <cell r="K13">
            <v>2012</v>
          </cell>
          <cell r="L13">
            <v>2013</v>
          </cell>
          <cell r="M13">
            <v>2014</v>
          </cell>
        </row>
        <row r="14">
          <cell r="A14" t="str">
            <v>Transient</v>
          </cell>
          <cell r="B14">
            <v>72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Growth Rate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Average Rate</v>
          </cell>
          <cell r="B16">
            <v>118.6</v>
          </cell>
          <cell r="C16">
            <v>118.6</v>
          </cell>
          <cell r="D16">
            <v>118.6</v>
          </cell>
          <cell r="E16">
            <v>118.6</v>
          </cell>
          <cell r="F16">
            <v>118.6</v>
          </cell>
          <cell r="G16">
            <v>118.6</v>
          </cell>
          <cell r="H16">
            <v>118.6</v>
          </cell>
          <cell r="I16">
            <v>118.6</v>
          </cell>
          <cell r="J16">
            <v>118.6</v>
          </cell>
          <cell r="K16">
            <v>118.6</v>
          </cell>
          <cell r="L16">
            <v>118.6</v>
          </cell>
          <cell r="M16">
            <v>118.6</v>
          </cell>
        </row>
        <row r="17">
          <cell r="A17" t="str">
            <v>Comp10</v>
          </cell>
          <cell r="B17">
            <v>0</v>
          </cell>
          <cell r="C17">
            <v>29641.101800447421</v>
          </cell>
          <cell r="D17">
            <v>29641.101800447421</v>
          </cell>
          <cell r="E17">
            <v>29641.101800447421</v>
          </cell>
          <cell r="F17">
            <v>29641.101800447421</v>
          </cell>
          <cell r="G17">
            <v>29641.101800447421</v>
          </cell>
          <cell r="H17">
            <v>29641.101800447421</v>
          </cell>
          <cell r="I17">
            <v>29641.101800447421</v>
          </cell>
          <cell r="J17">
            <v>29641.101800447421</v>
          </cell>
          <cell r="K17">
            <v>29641.101800447421</v>
          </cell>
          <cell r="L17">
            <v>29641.101800447421</v>
          </cell>
          <cell r="M17">
            <v>29641.101800447421</v>
          </cell>
        </row>
        <row r="18">
          <cell r="A18" t="str">
            <v>Comp11</v>
          </cell>
          <cell r="B18">
            <v>0</v>
          </cell>
          <cell r="C18">
            <v>3515434.6735330638</v>
          </cell>
          <cell r="D18">
            <v>3515434.6735330638</v>
          </cell>
          <cell r="E18">
            <v>3515434.6735330638</v>
          </cell>
          <cell r="F18">
            <v>3515434.6735330638</v>
          </cell>
          <cell r="G18">
            <v>3515434.6735330638</v>
          </cell>
          <cell r="H18">
            <v>3515434.6735330638</v>
          </cell>
          <cell r="I18">
            <v>3515434.6735330638</v>
          </cell>
          <cell r="J18">
            <v>3515434.6735330638</v>
          </cell>
          <cell r="K18">
            <v>3515434.6735330638</v>
          </cell>
          <cell r="L18">
            <v>3515434.6735330638</v>
          </cell>
          <cell r="M18">
            <v>3515434.6735330638</v>
          </cell>
        </row>
        <row r="19">
          <cell r="A19" t="str">
            <v>Group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Growth Rate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Average Rate</v>
          </cell>
          <cell r="B21">
            <v>118.6</v>
          </cell>
          <cell r="C21">
            <v>118.6</v>
          </cell>
          <cell r="D21">
            <v>118.6</v>
          </cell>
          <cell r="E21">
            <v>118.6</v>
          </cell>
          <cell r="F21">
            <v>118.6</v>
          </cell>
          <cell r="G21">
            <v>118.6</v>
          </cell>
          <cell r="H21">
            <v>118.6</v>
          </cell>
          <cell r="I21">
            <v>118.6</v>
          </cell>
          <cell r="J21">
            <v>118.6</v>
          </cell>
          <cell r="K21">
            <v>118.6</v>
          </cell>
          <cell r="L21">
            <v>118.6</v>
          </cell>
          <cell r="M21">
            <v>118.6</v>
          </cell>
        </row>
        <row r="22">
          <cell r="A22" t="str">
            <v>Comp15</v>
          </cell>
          <cell r="B22">
            <v>0</v>
          </cell>
          <cell r="C22">
            <v>10032.326321083381</v>
          </cell>
          <cell r="D22">
            <v>10032.326321083381</v>
          </cell>
          <cell r="E22">
            <v>10032.326321083381</v>
          </cell>
          <cell r="F22">
            <v>10032.326321083381</v>
          </cell>
          <cell r="G22">
            <v>10032.326321083381</v>
          </cell>
          <cell r="H22">
            <v>10032.326321083381</v>
          </cell>
          <cell r="I22">
            <v>10032.326321083381</v>
          </cell>
          <cell r="J22">
            <v>10032.326321083381</v>
          </cell>
          <cell r="K22">
            <v>10032.326321083381</v>
          </cell>
          <cell r="L22">
            <v>10032.326321083381</v>
          </cell>
          <cell r="M22">
            <v>10032.326321083381</v>
          </cell>
        </row>
        <row r="23">
          <cell r="A23" t="str">
            <v>Comp16</v>
          </cell>
          <cell r="B23">
            <v>0</v>
          </cell>
          <cell r="C23">
            <v>1189833.9016804888</v>
          </cell>
          <cell r="D23">
            <v>1189833.9016804888</v>
          </cell>
          <cell r="E23">
            <v>1189833.9016804888</v>
          </cell>
          <cell r="F23">
            <v>1189833.9016804888</v>
          </cell>
          <cell r="G23">
            <v>1189833.9016804888</v>
          </cell>
          <cell r="H23">
            <v>1189833.9016804888</v>
          </cell>
          <cell r="I23">
            <v>1189833.9016804888</v>
          </cell>
          <cell r="J23">
            <v>1189833.9016804888</v>
          </cell>
          <cell r="K23">
            <v>1189833.9016804888</v>
          </cell>
          <cell r="L23">
            <v>1189833.9016804888</v>
          </cell>
          <cell r="M23">
            <v>1189833.9016804888</v>
          </cell>
        </row>
        <row r="24">
          <cell r="A24" t="str">
            <v>Contracted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Growth Rate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Average Rate</v>
          </cell>
          <cell r="B26">
            <v>118.6</v>
          </cell>
          <cell r="C26">
            <v>118.6</v>
          </cell>
          <cell r="D26">
            <v>118.6</v>
          </cell>
          <cell r="E26">
            <v>118.6</v>
          </cell>
          <cell r="F26">
            <v>118.6</v>
          </cell>
          <cell r="G26">
            <v>118.6</v>
          </cell>
          <cell r="H26">
            <v>118.6</v>
          </cell>
          <cell r="I26">
            <v>118.6</v>
          </cell>
          <cell r="J26">
            <v>118.6</v>
          </cell>
          <cell r="K26">
            <v>118.6</v>
          </cell>
          <cell r="L26">
            <v>118.6</v>
          </cell>
          <cell r="M26">
            <v>118.6</v>
          </cell>
        </row>
        <row r="27">
          <cell r="A27" t="str">
            <v>Comp20</v>
          </cell>
          <cell r="B27">
            <v>0</v>
          </cell>
          <cell r="C27">
            <v>5928.2006349959784</v>
          </cell>
          <cell r="D27">
            <v>5928.2006349959784</v>
          </cell>
          <cell r="E27">
            <v>5928.2006349959784</v>
          </cell>
          <cell r="F27">
            <v>5928.2006349959784</v>
          </cell>
          <cell r="G27">
            <v>5928.2006349959784</v>
          </cell>
          <cell r="H27">
            <v>5928.2006349959784</v>
          </cell>
          <cell r="I27">
            <v>5928.2006349959784</v>
          </cell>
          <cell r="J27">
            <v>5928.2006349959784</v>
          </cell>
          <cell r="K27">
            <v>5928.2006349959784</v>
          </cell>
          <cell r="L27">
            <v>5928.2006349959784</v>
          </cell>
          <cell r="M27">
            <v>5928.2006349959784</v>
          </cell>
        </row>
        <row r="28">
          <cell r="A28" t="str">
            <v>Comp21</v>
          </cell>
          <cell r="B28">
            <v>0</v>
          </cell>
          <cell r="C28">
            <v>703084.59531052294</v>
          </cell>
          <cell r="D28">
            <v>703084.59531052294</v>
          </cell>
          <cell r="E28">
            <v>703084.59531052294</v>
          </cell>
          <cell r="F28">
            <v>703084.59531052294</v>
          </cell>
          <cell r="G28">
            <v>703084.59531052294</v>
          </cell>
          <cell r="H28">
            <v>703084.59531052294</v>
          </cell>
          <cell r="I28">
            <v>703084.59531052294</v>
          </cell>
          <cell r="J28">
            <v>703084.59531052294</v>
          </cell>
          <cell r="K28">
            <v>703084.59531052294</v>
          </cell>
          <cell r="L28">
            <v>703084.59531052294</v>
          </cell>
          <cell r="M28">
            <v>703084.59531052294</v>
          </cell>
        </row>
        <row r="29">
          <cell r="A29" t="str">
            <v>Other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Growth Rate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Average Rate</v>
          </cell>
          <cell r="B31">
            <v>118.6</v>
          </cell>
          <cell r="C31">
            <v>118.6</v>
          </cell>
          <cell r="D31">
            <v>118.6</v>
          </cell>
          <cell r="E31">
            <v>118.6</v>
          </cell>
          <cell r="F31">
            <v>118.6</v>
          </cell>
          <cell r="G31">
            <v>118.6</v>
          </cell>
          <cell r="H31">
            <v>118.6</v>
          </cell>
          <cell r="I31">
            <v>118.6</v>
          </cell>
          <cell r="J31">
            <v>118.6</v>
          </cell>
          <cell r="K31">
            <v>118.6</v>
          </cell>
          <cell r="L31">
            <v>118.6</v>
          </cell>
          <cell r="M31">
            <v>118.6</v>
          </cell>
        </row>
        <row r="32">
          <cell r="A32" t="str">
            <v>Comp25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T O T A L</v>
          </cell>
          <cell r="B33">
            <v>1805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Not Used</v>
          </cell>
        </row>
        <row r="35">
          <cell r="A35" t="str">
            <v>Growth Rate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Average Rate</v>
          </cell>
          <cell r="B36">
            <v>118.6</v>
          </cell>
          <cell r="C36">
            <v>118.6</v>
          </cell>
          <cell r="D36">
            <v>118.6</v>
          </cell>
          <cell r="E36">
            <v>118.6</v>
          </cell>
          <cell r="F36">
            <v>118.6</v>
          </cell>
          <cell r="G36">
            <v>118.6</v>
          </cell>
          <cell r="H36">
            <v>118.6</v>
          </cell>
          <cell r="I36">
            <v>118.6</v>
          </cell>
          <cell r="J36">
            <v>118.6</v>
          </cell>
          <cell r="K36">
            <v>118.6</v>
          </cell>
          <cell r="L36">
            <v>118.6</v>
          </cell>
          <cell r="M36">
            <v>118.6</v>
          </cell>
        </row>
        <row r="37">
          <cell r="A37" t="str">
            <v>Sheraton JFK</v>
          </cell>
          <cell r="B37">
            <v>184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Radisson JFK</v>
          </cell>
          <cell r="B38">
            <v>386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Holiday Inn</v>
          </cell>
          <cell r="B39">
            <v>360</v>
          </cell>
          <cell r="C39">
            <v>45601.628756526778</v>
          </cell>
          <cell r="D39">
            <v>45601.628756526778</v>
          </cell>
          <cell r="E39">
            <v>45601.628756526778</v>
          </cell>
          <cell r="F39">
            <v>45601.628756526778</v>
          </cell>
          <cell r="G39">
            <v>45601.628756526778</v>
          </cell>
          <cell r="H39">
            <v>45601.628756526778</v>
          </cell>
          <cell r="I39">
            <v>45601.628756526778</v>
          </cell>
          <cell r="J39">
            <v>45601.628756526778</v>
          </cell>
          <cell r="K39">
            <v>45601.628756526778</v>
          </cell>
          <cell r="L39">
            <v>45601.628756526778</v>
          </cell>
          <cell r="M39">
            <v>45601.628756526778</v>
          </cell>
        </row>
        <row r="40">
          <cell r="A40" t="str">
            <v>Ramada Plaza</v>
          </cell>
          <cell r="B40">
            <v>311</v>
          </cell>
          <cell r="C40">
            <v>5408353.1705240756</v>
          </cell>
          <cell r="D40">
            <v>5408353.1705240756</v>
          </cell>
          <cell r="E40">
            <v>5408353.1705240756</v>
          </cell>
          <cell r="F40">
            <v>5408353.1705240756</v>
          </cell>
          <cell r="G40">
            <v>5408353.1705240756</v>
          </cell>
          <cell r="H40">
            <v>5408353.1705240756</v>
          </cell>
          <cell r="I40">
            <v>5408353.1705240756</v>
          </cell>
          <cell r="J40">
            <v>5408353.1705240756</v>
          </cell>
          <cell r="K40">
            <v>5408353.1705240756</v>
          </cell>
          <cell r="L40">
            <v>5408353.1705240756</v>
          </cell>
          <cell r="M40">
            <v>5408353.1705240756</v>
          </cell>
        </row>
        <row r="41">
          <cell r="A41" t="str">
            <v>Overall Average Rate</v>
          </cell>
          <cell r="B41">
            <v>118.6</v>
          </cell>
          <cell r="C41">
            <v>118.6</v>
          </cell>
          <cell r="D41">
            <v>118.6</v>
          </cell>
          <cell r="E41">
            <v>118.6</v>
          </cell>
          <cell r="F41">
            <v>118.6</v>
          </cell>
          <cell r="G41">
            <v>118.6</v>
          </cell>
          <cell r="H41">
            <v>118.6</v>
          </cell>
          <cell r="I41">
            <v>118.6</v>
          </cell>
          <cell r="J41">
            <v>118.6</v>
          </cell>
          <cell r="K41">
            <v>118.6</v>
          </cell>
          <cell r="L41">
            <v>118.6</v>
          </cell>
          <cell r="M41">
            <v>118.6</v>
          </cell>
        </row>
        <row r="42">
          <cell r="A42" t="str">
            <v>Courtyard by Marriott</v>
          </cell>
          <cell r="B42">
            <v>166</v>
          </cell>
          <cell r="C42">
            <v>166</v>
          </cell>
          <cell r="D42">
            <v>166</v>
          </cell>
          <cell r="E42">
            <v>166</v>
          </cell>
          <cell r="F42">
            <v>166</v>
          </cell>
          <cell r="G42">
            <v>166</v>
          </cell>
          <cell r="H42">
            <v>166</v>
          </cell>
          <cell r="I42">
            <v>166</v>
          </cell>
          <cell r="J42">
            <v>166</v>
          </cell>
          <cell r="K42">
            <v>166</v>
          </cell>
          <cell r="L42">
            <v>166</v>
          </cell>
          <cell r="M42">
            <v>166</v>
          </cell>
        </row>
        <row r="43">
          <cell r="A43" t="str">
            <v>Extraordinary Discounts or Premiums</v>
          </cell>
          <cell r="B43">
            <v>110</v>
          </cell>
          <cell r="C43">
            <v>110</v>
          </cell>
          <cell r="D43">
            <v>110</v>
          </cell>
          <cell r="E43">
            <v>110</v>
          </cell>
          <cell r="F43">
            <v>110</v>
          </cell>
          <cell r="G43">
            <v>110</v>
          </cell>
          <cell r="H43">
            <v>110</v>
          </cell>
          <cell r="I43">
            <v>110</v>
          </cell>
          <cell r="J43">
            <v>110</v>
          </cell>
          <cell r="K43">
            <v>110</v>
          </cell>
          <cell r="L43">
            <v>110</v>
          </cell>
          <cell r="M43">
            <v>110</v>
          </cell>
        </row>
        <row r="44">
          <cell r="A44" t="str">
            <v>La Quinta</v>
          </cell>
          <cell r="B44">
            <v>72</v>
          </cell>
          <cell r="C44">
            <v>2004</v>
          </cell>
          <cell r="D44">
            <v>2005</v>
          </cell>
          <cell r="E44">
            <v>2006</v>
          </cell>
          <cell r="F44">
            <v>2007</v>
          </cell>
          <cell r="G44">
            <v>2008</v>
          </cell>
          <cell r="H44">
            <v>2009</v>
          </cell>
          <cell r="I44">
            <v>2010</v>
          </cell>
          <cell r="J44">
            <v>2011</v>
          </cell>
          <cell r="K44">
            <v>2012</v>
          </cell>
          <cell r="L44">
            <v>2013</v>
          </cell>
          <cell r="M44">
            <v>2014</v>
          </cell>
        </row>
        <row r="45">
          <cell r="A45" t="str">
            <v>Unadjusted Average Rate</v>
          </cell>
          <cell r="B45">
            <v>0</v>
          </cell>
          <cell r="C45">
            <v>118.6</v>
          </cell>
          <cell r="D45">
            <v>118.6</v>
          </cell>
          <cell r="E45">
            <v>118.6</v>
          </cell>
          <cell r="F45">
            <v>118.6</v>
          </cell>
          <cell r="G45">
            <v>118.6</v>
          </cell>
          <cell r="H45">
            <v>118.6</v>
          </cell>
          <cell r="I45">
            <v>118.6</v>
          </cell>
          <cell r="J45">
            <v>118.6</v>
          </cell>
          <cell r="K45">
            <v>118.6</v>
          </cell>
          <cell r="L45">
            <v>118.6</v>
          </cell>
          <cell r="M45">
            <v>118.6</v>
          </cell>
        </row>
        <row r="46">
          <cell r="A46" t="str">
            <v>Discount / Premium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Adjusted Average Rate</v>
          </cell>
          <cell r="B47">
            <v>0</v>
          </cell>
          <cell r="C47">
            <v>118.6</v>
          </cell>
          <cell r="D47">
            <v>118.6</v>
          </cell>
          <cell r="E47">
            <v>118.6</v>
          </cell>
          <cell r="F47">
            <v>118.6</v>
          </cell>
          <cell r="G47">
            <v>118.6</v>
          </cell>
          <cell r="H47">
            <v>118.6</v>
          </cell>
          <cell r="I47">
            <v>118.6</v>
          </cell>
          <cell r="J47">
            <v>118.6</v>
          </cell>
          <cell r="K47">
            <v>118.6</v>
          </cell>
          <cell r="L47">
            <v>118.6</v>
          </cell>
          <cell r="M47">
            <v>118.6</v>
          </cell>
        </row>
      </sheetData>
      <sheetData sheetId="7">
        <row r="3">
          <cell r="A3" t="str">
            <v>Project Rate Growth by</v>
          </cell>
        </row>
        <row r="16">
          <cell r="A16" t="str">
            <v xml:space="preserve">  Rooms</v>
          </cell>
        </row>
        <row r="17">
          <cell r="A17" t="str">
            <v xml:space="preserve">  Food</v>
          </cell>
        </row>
        <row r="18">
          <cell r="A18" t="str">
            <v xml:space="preserve">  Beverage</v>
          </cell>
        </row>
        <row r="19">
          <cell r="A19" t="str">
            <v xml:space="preserve">  Telephone</v>
          </cell>
        </row>
        <row r="20">
          <cell r="A20" t="str">
            <v xml:space="preserve">  Other Operated Departments</v>
          </cell>
        </row>
        <row r="21">
          <cell r="A21" t="str">
            <v xml:space="preserve">  Other 2</v>
          </cell>
        </row>
        <row r="22">
          <cell r="A22" t="str">
            <v xml:space="preserve">  Other 3</v>
          </cell>
        </row>
        <row r="23">
          <cell r="A23" t="str">
            <v xml:space="preserve">  Rentals and Other Income</v>
          </cell>
        </row>
        <row r="24">
          <cell r="A24" t="str">
            <v xml:space="preserve">     Total Revenue</v>
          </cell>
        </row>
        <row r="26">
          <cell r="A26" t="str">
            <v>Departmental Expenses</v>
          </cell>
        </row>
        <row r="27">
          <cell r="A27" t="str">
            <v xml:space="preserve">  Rooms</v>
          </cell>
        </row>
        <row r="28">
          <cell r="A28" t="str">
            <v xml:space="preserve">  Food and Beverage</v>
          </cell>
        </row>
        <row r="29">
          <cell r="A29" t="str">
            <v xml:space="preserve">  Telephone</v>
          </cell>
        </row>
        <row r="30">
          <cell r="A30" t="str">
            <v xml:space="preserve">  Other Operated Departments</v>
          </cell>
        </row>
        <row r="31">
          <cell r="A31" t="str">
            <v xml:space="preserve">  Other 2</v>
          </cell>
        </row>
        <row r="32">
          <cell r="A32" t="str">
            <v xml:space="preserve">  Other 3</v>
          </cell>
        </row>
        <row r="33">
          <cell r="A33" t="str">
            <v xml:space="preserve">  Rentals and Other Income</v>
          </cell>
        </row>
        <row r="34">
          <cell r="A34" t="str">
            <v xml:space="preserve">     Total Departmental Expenses</v>
          </cell>
        </row>
        <row r="36">
          <cell r="A36" t="str">
            <v>Total Operated Departmental Income</v>
          </cell>
        </row>
        <row r="38">
          <cell r="A38" t="str">
            <v>Undistributed Operating Expenses</v>
          </cell>
        </row>
        <row r="39">
          <cell r="A39" t="str">
            <v xml:space="preserve">  Administrative and General</v>
          </cell>
        </row>
        <row r="40">
          <cell r="A40" t="str">
            <v xml:space="preserve">  Marketing</v>
          </cell>
        </row>
        <row r="41">
          <cell r="A41" t="str">
            <v xml:space="preserve">  Franchise Fees</v>
          </cell>
        </row>
        <row r="42">
          <cell r="A42" t="str">
            <v xml:space="preserve">  Property Operation and Maintenance</v>
          </cell>
        </row>
        <row r="43">
          <cell r="A43" t="str">
            <v xml:space="preserve">  Energy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D6">
            <v>2002</v>
          </cell>
        </row>
      </sheetData>
      <sheetData sheetId="25"/>
      <sheetData sheetId="26"/>
      <sheetData sheetId="27">
        <row r="5">
          <cell r="A5" t="str">
            <v>Base Year is 2002</v>
          </cell>
        </row>
      </sheetData>
      <sheetData sheetId="28">
        <row r="3">
          <cell r="A3" t="str">
            <v>Project Rate Growth by</v>
          </cell>
        </row>
      </sheetData>
      <sheetData sheetId="29">
        <row r="3">
          <cell r="A3" t="str">
            <v>Project Rate Growth by</v>
          </cell>
        </row>
      </sheetData>
      <sheetData sheetId="30">
        <row r="16">
          <cell r="A16" t="str">
            <v xml:space="preserve">  Rooms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Lookup"/>
      <sheetName val="10 Year Plan"/>
      <sheetName val="Comments"/>
      <sheetName val="24 Months Capital Assignments"/>
      <sheetName val="Operating Expenses"/>
      <sheetName val="Replacements"/>
      <sheetName val="Significant Construction Issues"/>
      <sheetName val="Operating Expense Issues"/>
      <sheetName val="10 Year from PropEQR"/>
      <sheetName val="Export to PropEQR"/>
    </sheetNames>
    <sheetDataSet>
      <sheetData sheetId="0"/>
      <sheetData sheetId="1"/>
      <sheetData sheetId="2">
        <row r="2">
          <cell r="A2" t="str">
            <v>Acquisition Capital</v>
          </cell>
        </row>
        <row r="3">
          <cell r="A3" t="str">
            <v>Asset Preservation</v>
          </cell>
        </row>
        <row r="4">
          <cell r="A4" t="str">
            <v>Litigation Recovery</v>
          </cell>
        </row>
        <row r="5">
          <cell r="A5" t="str">
            <v>NonRecurring</v>
          </cell>
        </row>
        <row r="6">
          <cell r="A6" t="str">
            <v>Operating</v>
          </cell>
        </row>
        <row r="7">
          <cell r="A7" t="str">
            <v>Revenue / Expense Imp.</v>
          </cell>
        </row>
        <row r="8">
          <cell r="A8" t="str">
            <v>Unassigned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ntacts"/>
      <sheetName val="Loan Summary"/>
      <sheetName val="Sizing_Floating"/>
      <sheetName val="Sizing_Fixed"/>
      <sheetName val="Cash Flow Summary"/>
      <sheetName val="Actual Cash"/>
      <sheetName val="Cash Flow Summary (cont'd)"/>
      <sheetName val="Op Stmt Reconciliation (DDC)"/>
      <sheetName val="Rent Roll"/>
      <sheetName val="Rollover"/>
      <sheetName val="RR Occ Costs"/>
      <sheetName val="SREG Jan Leasetrack"/>
      <sheetName val="Jan Leasing Status"/>
      <sheetName val="Comps"/>
      <sheetName val="Fitch"/>
      <sheetName val="Op Stmt Reconciliation Lookup"/>
      <sheetName val="Sponsor&amp;Taxes"/>
      <sheetName val="Appraisal"/>
      <sheetName val="Engineering"/>
      <sheetName val="Environmental"/>
      <sheetName val="Credit"/>
      <sheetName val="Market Rent"/>
      <sheetName val="Anchor"/>
      <sheetName val="Tax Return Analysis"/>
      <sheetName val="Display Module"/>
      <sheetName val="Print Module"/>
      <sheetName val="Module1"/>
    </sheetNames>
    <sheetDataSet>
      <sheetData sheetId="0" refreshError="1">
        <row r="24">
          <cell r="F24" t="str">
            <v>Great Mall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m"/>
      <sheetName val="Fin_Input"/>
      <sheetName val="Fin"/>
      <sheetName val="Other Income"/>
      <sheetName val="Grid"/>
      <sheetName val="Fannie_Terms"/>
      <sheetName val="Fannie_UW"/>
      <sheetName val="Freddie_UW"/>
      <sheetName val="Fannie_Exit"/>
      <sheetName val="Fannie_Alt_Exit"/>
      <sheetName val="FRE_Collections"/>
      <sheetName val="Code"/>
      <sheetName val="ZIP_Code"/>
    </sheetNames>
    <sheetDataSet>
      <sheetData sheetId="0">
        <row r="5">
          <cell r="E5" t="str">
            <v>Trails at Lakeside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ntacts"/>
      <sheetName val="Loan Summary"/>
      <sheetName val="Sizing_Floating"/>
      <sheetName val="Sizing_Fixed"/>
      <sheetName val="trailing 12 breakdown"/>
      <sheetName val="Cash Flow Summary"/>
      <sheetName val="Cash Flow Summary (cont'd)"/>
      <sheetName val="Op Stmt Reconciliation (DDC)"/>
      <sheetName val="Comps"/>
      <sheetName val="Parking&amp;Misc. Rev"/>
      <sheetName val="Tenant Reimbursement "/>
      <sheetName val="Rent Roll"/>
      <sheetName val="Fitch"/>
      <sheetName val="Op Stmt Reconciliation Lookup"/>
      <sheetName val="Rollover"/>
      <sheetName val="Sponsor&amp;Taxes"/>
      <sheetName val="Appraisal"/>
      <sheetName val="Engineering"/>
      <sheetName val="Environmental"/>
      <sheetName val="Credit"/>
      <sheetName val="Checklist (2)"/>
      <sheetName val="Tax Return Analysis"/>
      <sheetName val="Display Module"/>
      <sheetName val="Print Module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9">
          <cell r="P49">
            <v>818152.67999999993</v>
          </cell>
        </row>
        <row r="64">
          <cell r="P64">
            <v>818152.67999999993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$330118123642"/>
      <sheetName val="Template"/>
      <sheetName val="Sheet3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"/>
      <sheetName val="org.CODE"/>
      <sheetName val="27-0000198"/>
      <sheetName val="245114237REN (2)"/>
      <sheetName val="245114237RR"/>
      <sheetName val="245114238REN (2)"/>
      <sheetName val="245114238RR"/>
      <sheetName val="245114239RR"/>
      <sheetName val="245114240REN (2)"/>
      <sheetName val="245114240RR"/>
      <sheetName val="245114242"/>
      <sheetName val="245114242RR"/>
      <sheetName val="245114243ENG"/>
      <sheetName val="245114243RR"/>
      <sheetName val="CODESORTED"/>
      <sheetName val="27-0000331"/>
      <sheetName val="THARD. INTEREST"/>
      <sheetName val="367000043LES."/>
      <sheetName val="36-7000006A"/>
      <sheetName val="36-7000006B"/>
      <sheetName val="36-7000006C"/>
      <sheetName val="36-7000006D"/>
      <sheetName val="27-0000113LES"/>
      <sheetName val="27-0000113RR"/>
      <sheetName val="168878901"/>
      <sheetName val="367000043RR"/>
      <sheetName val="142-60"/>
      <sheetName val="18-351"/>
      <sheetName val="885051013"/>
      <sheetName val="885051014"/>
      <sheetName val="885051015"/>
      <sheetName val="367000020RR"/>
      <sheetName val="367000020RC"/>
      <sheetName val="367000020OR"/>
      <sheetName val="367000045RR"/>
      <sheetName val="367000045RREM"/>
      <sheetName val="367000045OR"/>
      <sheetName val="367000053RR"/>
      <sheetName val="367000053RRR"/>
      <sheetName val="142-24B"/>
      <sheetName val="142-24A"/>
      <sheetName val="142-56A"/>
      <sheetName val="142-56B"/>
      <sheetName val="18-171"/>
      <sheetName val="888868971b"/>
      <sheetName val="888868971a"/>
      <sheetName val="911"/>
      <sheetName val="924"/>
      <sheetName val="364"/>
      <sheetName val="348"/>
      <sheetName val="335"/>
      <sheetName val="351"/>
      <sheetName val="367-35A"/>
      <sheetName val="367-35B"/>
      <sheetName val="32-151"/>
      <sheetName val="18-10a"/>
      <sheetName val="18-10b"/>
      <sheetName val="18-10c"/>
      <sheetName val="18-39A"/>
      <sheetName val="18-39B"/>
      <sheetName val="18-39C"/>
      <sheetName val="18-39D"/>
      <sheetName val="18-39E"/>
      <sheetName val="18-39F"/>
      <sheetName val="18-40A"/>
      <sheetName val="18-40B"/>
      <sheetName val="18-40C"/>
      <sheetName val="18-40D"/>
      <sheetName val="1"/>
      <sheetName val="88-8868836"/>
      <sheetName val="18-171c"/>
      <sheetName val="18-171b"/>
      <sheetName val="18-171a"/>
      <sheetName val="142-058"/>
      <sheetName val="142-63A"/>
      <sheetName val="142-63B"/>
      <sheetName val="142-68A"/>
      <sheetName val="142-68B"/>
      <sheetName val="142-61B"/>
      <sheetName val="142-61A"/>
      <sheetName val="142-069"/>
      <sheetName val="142-69A"/>
      <sheetName val="142-54A"/>
      <sheetName val="142-54B"/>
      <sheetName val="142-80A"/>
      <sheetName val="142-80B"/>
      <sheetName val="142-65a"/>
      <sheetName val="142-65b"/>
      <sheetName val="142-58A"/>
      <sheetName val="142-37A"/>
      <sheetName val="142-37B"/>
      <sheetName val="142-66A"/>
      <sheetName val="142-66B"/>
      <sheetName val="367-22A"/>
      <sheetName val="367-22B"/>
      <sheetName val="367-79"/>
      <sheetName val="01-500"/>
      <sheetName val="14-2010"/>
      <sheetName val="14-2040A"/>
      <sheetName val="14-2040B"/>
      <sheetName val="14-5113912A"/>
      <sheetName val="14-5113912B"/>
      <sheetName val="18-052A"/>
      <sheetName val="18-052B"/>
      <sheetName val="18-127"/>
      <sheetName val="18-131A"/>
      <sheetName val="18-131B"/>
      <sheetName val="18-167"/>
      <sheetName val="18-176"/>
      <sheetName val="18-242"/>
      <sheetName val="18-291"/>
      <sheetName val="19-503"/>
      <sheetName val="19-503A"/>
      <sheetName val="19-503B"/>
      <sheetName val="19-5114016"/>
      <sheetName val="22-004D"/>
      <sheetName val="22-004J"/>
      <sheetName val="22-004F"/>
      <sheetName val="24-5114125"/>
      <sheetName val="24-5114219"/>
      <sheetName val="24-5114132"/>
      <sheetName val="32-010"/>
      <sheetName val="32-018"/>
      <sheetName val="32-025A"/>
      <sheetName val="32-025B"/>
      <sheetName val="32-025C"/>
      <sheetName val="32-036"/>
      <sheetName val="32-026A"/>
      <sheetName val="32-026B"/>
      <sheetName val="32-026C"/>
      <sheetName val="32-067A"/>
      <sheetName val="32-067B"/>
      <sheetName val="32-083"/>
      <sheetName val="32-146D"/>
      <sheetName val="32-146J"/>
      <sheetName val="32-146F"/>
      <sheetName val="36-7096"/>
      <sheetName val="88-8868971A"/>
      <sheetName val="88-8868971B"/>
      <sheetName val="DD-AUG"/>
      <sheetName val="DD-SEPT"/>
      <sheetName val="DD-OCT"/>
      <sheetName val="DD-NOV"/>
      <sheetName val="DD-DEC"/>
      <sheetName val="DD-JAN"/>
      <sheetName val="DD-FEB"/>
      <sheetName val="DD-MARCH"/>
      <sheetName val="36-328"/>
      <sheetName val="36-328 (2)"/>
      <sheetName val="245114237REN"/>
      <sheetName val="245114238REN"/>
      <sheetName val="245114240REN"/>
      <sheetName val="Sheet6"/>
      <sheetName val="Sheet4"/>
      <sheetName val="4100-100 Commercial Rent"/>
      <sheetName val="Summary Annl"/>
      <sheetName val="Stand Alone Model"/>
      <sheetName val="Analysis"/>
      <sheetName val="current"/>
      <sheetName val="Charts"/>
      <sheetName val="Template"/>
      <sheetName val="Contents"/>
      <sheetName val="Schedule B"/>
      <sheetName val="Timeline"/>
      <sheetName val="Model"/>
      <sheetName val="Properties"/>
      <sheetName val="shtLookup"/>
      <sheetName val="Vlookup"/>
      <sheetName val="SCHED18"/>
      <sheetName val="Sector 1 Summary"/>
      <sheetName val="Sector 3 Summary"/>
      <sheetName val="Sector 2 Summary"/>
      <sheetName val="ONSITE Input"/>
      <sheetName val="RESIDENT Input"/>
      <sheetName val="Sector 2 Input"/>
      <sheetName val="overnightInput"/>
      <sheetName val="1st Buyer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Historic Market"/>
      <sheetName val="YTD Market Report"/>
      <sheetName val="STR"/>
      <sheetName val="Meeting Space"/>
      <sheetName val="Report Ready"/>
      <sheetName val="Property Summary"/>
      <sheetName val="Office Stats &amp; Development"/>
      <sheetName val="Demand Growth"/>
      <sheetName val="Historical Penetrations"/>
      <sheetName val="Tables"/>
      <sheetName val="Projected Occupancy"/>
      <sheetName val="Induced Demand "/>
      <sheetName val="Rate analysis"/>
      <sheetName val="Projected Rate"/>
      <sheetName val="Taxes"/>
      <sheetName val="Historical Financials"/>
      <sheetName val="Market Report"/>
      <sheetName val="Comparable Financials"/>
      <sheetName val="HOST"/>
      <sheetName val="Projected CF"/>
      <sheetName val="Look, Mom, NO HANDS!"/>
      <sheetName val="Valuation"/>
      <sheetName val="System Tools"/>
      <sheetName val="DlgIncrement"/>
      <sheetName val="DlgAbout"/>
      <sheetName val="DlgProject"/>
      <sheetName val="ihmModMain"/>
      <sheetName val="IHMModPrint"/>
      <sheetName val="IHMModSys"/>
      <sheetName val="IHMModXLA"/>
      <sheetName val="Line_Item_Unhide"/>
      <sheetName val="POR_PAR_POS"/>
      <sheetName val="Line_Item_Hide"/>
      <sheetName val="Historic_Market"/>
      <sheetName val="YTD_Market_Report"/>
      <sheetName val="Meeting_Space"/>
      <sheetName val="Report_Ready"/>
      <sheetName val="Property_Summary"/>
      <sheetName val="Office_Stats_&amp;_Development"/>
      <sheetName val="Demand_Growth"/>
      <sheetName val="Historical_Penetrations"/>
      <sheetName val="Projected_Occupancy"/>
      <sheetName val="Induced_Demand_"/>
      <sheetName val="Rate_analysis"/>
      <sheetName val="Projected_Rate"/>
      <sheetName val="Historical_Financials"/>
      <sheetName val="Market_Report"/>
      <sheetName val="Comparable_Financials"/>
      <sheetName val="Projected_CF"/>
      <sheetName val="Look,_Mom,_NO_HANDS!"/>
      <sheetName val="System_Tools"/>
      <sheetName val="Setup"/>
      <sheetName val="Summary"/>
      <sheetName val="ROI"/>
      <sheetName val="Income Statement"/>
      <sheetName val="Property Revenues"/>
      <sheetName val="Header"/>
      <sheetName val="lbo"/>
      <sheetName val="Sheet1"/>
      <sheetName val="Pipeline"/>
      <sheetName val="Upside"/>
      <sheetName val="AMORTIZATION SCH"/>
      <sheetName val="Layout"/>
      <sheetName val="InputsProj"/>
      <sheetName val="FxVar1"/>
      <sheetName val="Debt_Assumptions"/>
      <sheetName val="Vacant-Upcoming QLIC"/>
    </sheetNames>
    <sheetDataSet>
      <sheetData sheetId="0">
        <row r="21">
          <cell r="C21" t="str">
            <v>Proposed Full Service Hotel  - Norwalk, CT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Q-Register"/>
      <sheetName val="OfficeStock"/>
      <sheetName val="2001"/>
      <sheetName val="A"/>
      <sheetName val="tbl_ExcelDownload"/>
      <sheetName val="Owens &amp; Minor P&amp;L Analysis"/>
      <sheetName val="Oper Inc &amp; Exp Analysis"/>
      <sheetName val="Proforma-Lathrop"/>
      <sheetName val="Return Summary"/>
      <sheetName val="Cash Flow"/>
      <sheetName val="Assumptions"/>
      <sheetName val="Template"/>
      <sheetName val="S&amp;U"/>
      <sheetName val="Input Events - Tent"/>
      <sheetName val="RENTANAL"/>
      <sheetName val="2) PBC Income Statement"/>
      <sheetName val="East 4th Spent to Date"/>
      <sheetName val="GL Data"/>
      <sheetName val="Owens_&amp;_Minor_P&amp;L_Analysis"/>
      <sheetName val="Oper_Inc_&amp;_Exp_Analysis"/>
      <sheetName val="Return_Summary"/>
      <sheetName val="Cash_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&amp; CF Analysis"/>
      <sheetName val="Closing Costs"/>
      <sheetName val="10-Yr Projections"/>
      <sheetName val="Amort Init Loan"/>
      <sheetName val="Amort Supp Loan"/>
      <sheetName val="Amort Refi Loan"/>
      <sheetName val="Renovation Lease-Up Schedule"/>
      <sheetName val="INPUT DATA --&gt;&gt;"/>
      <sheetName val="RR - Dec 2018 - Chalets"/>
      <sheetName val="RR - Dec 2018 - Mews &amp; Villas"/>
      <sheetName val="Mordernista and MicroSuite Unit"/>
      <sheetName val="T12 - Nov 2018"/>
      <sheetName val="INTERNAL WORKSHEETS --&gt;&gt;"/>
      <sheetName val="Lookup Lists"/>
    </sheetNames>
    <sheetDataSet>
      <sheetData sheetId="0">
        <row r="15">
          <cell r="D15">
            <v>1068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eadsheet"/>
      <sheetName val="2. Rollforward"/>
      <sheetName val="3. Additions"/>
      <sheetName val="4. Depreciation Expense"/>
      <sheetName val="5. Disposals"/>
      <sheetName val="6. Impairment Test"/>
      <sheetName val="XREF"/>
      <sheetName val="Tickmarks"/>
      <sheetName val="#REF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A"/>
      <sheetName val="Rent Roll"/>
      <sheetName val="lus"/>
      <sheetName val="flco"/>
      <sheetName val="toc"/>
      <sheetName val="exp"/>
      <sheetName val="Cashflow"/>
      <sheetName val="Hist OpEx"/>
      <sheetName val="NO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otnote 3"/>
      <sheetName val="BI Rollforward"/>
      <sheetName val="LI Rollforward"/>
      <sheetName val="TI Rollforward"/>
      <sheetName val="Deprec. Rollforward"/>
      <sheetName val="Additions"/>
      <sheetName val="Depreciation"/>
      <sheetName val="Tickmarks"/>
      <sheetName val="old bi"/>
      <sheetName val="old ti"/>
      <sheetName val="old li"/>
      <sheetName val="old add"/>
      <sheetName val="old tm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perty"/>
      <sheetName val="In-Place"/>
      <sheetName val="T12"/>
      <sheetName val="Res RR"/>
      <sheetName val="Com RR"/>
      <sheetName val="Apartment Photos"/>
      <sheetName val="Amenity Photos"/>
      <sheetName val="Contact"/>
    </sheetNames>
    <sheetDataSet>
      <sheetData sheetId="0" refreshError="1"/>
      <sheetData sheetId="1" refreshError="1"/>
      <sheetData sheetId="2" refreshError="1"/>
      <sheetData sheetId="3">
        <row r="17">
          <cell r="AY17" t="str">
            <v>Pet Fees</v>
          </cell>
        </row>
      </sheetData>
      <sheetData sheetId="4">
        <row r="8">
          <cell r="Z8">
            <v>607136.95079999999</v>
          </cell>
        </row>
      </sheetData>
      <sheetData sheetId="5">
        <row r="6">
          <cell r="S6">
            <v>119270.64000000001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BUDGET"/>
      <sheetName val="VARIANCE ANALYSIS"/>
      <sheetName val="1998 REFORECAST"/>
      <sheetName val="PSF"/>
      <sheetName val="4 YEAR NOI"/>
      <sheetName val="CAPITAL EXPENDITURES"/>
      <sheetName val="5 YEAR CAP EXP"/>
      <sheetName val="DEFERRED CAM AMORTIZATION_2000"/>
      <sheetName val="DEFERRED CAM AMORTIZATION"/>
      <sheetName val="DEFERRED EXPENSES"/>
      <sheetName val="MINIMUM &amp; OVERAGE RENT"/>
      <sheetName val="SPECIALTY LEASING INCOME"/>
      <sheetName val="CAM INCOME"/>
      <sheetName val="REAL ESTATE TAX INCOME"/>
      <sheetName val="UTILITY INCOME"/>
      <sheetName val="INTEREST-OTHER INCOME"/>
      <sheetName val="4001 PAYROLL"/>
      <sheetName val="4002 PAYROLL TAXES"/>
      <sheetName val="4004 BENEFITS"/>
      <sheetName val="4005 REIMBURSEMENTS"/>
      <sheetName val="4008 CLEANING SERVICES "/>
      <sheetName val="4010 - TRAVEL"/>
      <sheetName val="4012 CONTRACTED SERVICES"/>
      <sheetName val="4013 MATERIALS &amp; SUPPLIES"/>
      <sheetName val="4014 REPAIRS &amp; MAINTENANCE"/>
      <sheetName val="4015 EQUIPMENT RENTAL"/>
      <sheetName val="4016 - UTILITIES - ELECTRIC"/>
      <sheetName val="4017 - UTILITIES - GAS &amp; OIL"/>
      <sheetName val="4018 - UTILITIES- WATER &amp; SEWER"/>
      <sheetName val="4020 SUBSCRIPTIONS"/>
      <sheetName val="4021 - OFFICE EXPENSES"/>
      <sheetName val="4022 COPIER EXPENSE"/>
      <sheetName val="4023 TELEPHONE"/>
      <sheetName val="4024 GIFT &amp; HOLIDAY"/>
      <sheetName val="4025 PARKING LOT REPAIR"/>
      <sheetName val="4026 ROAD REPAIR"/>
      <sheetName val="4027 ROOF REPAIR"/>
      <sheetName val="4030 - SALES PROMOTION"/>
      <sheetName val="4031 SPECIALTY LEASING EXPENSE"/>
      <sheetName val="4034 - EDUCATION"/>
      <sheetName val="4035 OTHER"/>
      <sheetName val="4040 MANAGEMENT FEE"/>
      <sheetName val="4041 SNOW REMOVAL"/>
      <sheetName val="4043 PARKING LOT RENTAL"/>
      <sheetName val="4044 ACCOUNTING AND AUDITING"/>
      <sheetName val="4045 PROF SERVICES - LEGAL"/>
      <sheetName val="4046 PROF SERVICES - OTHER"/>
      <sheetName val="4047 INSURANCE"/>
      <sheetName val="4050 BAD DEBTS"/>
      <sheetName val="4070 CHARITABLE CONTRIBUTIONS"/>
      <sheetName val="4071 REAL ESTATE TAXES"/>
      <sheetName val="4072 INTEREST EXPENSE"/>
      <sheetName val="4073 DEPRECIATION"/>
      <sheetName val="4074 AMORTIZATION"/>
      <sheetName val="PROMO INTERCOMPANY"/>
      <sheetName val="SQUARE FOOTAGE"/>
      <sheetName val="PAYROLL"/>
      <sheetName val="BENEFITS"/>
      <sheetName val="UTILITIES"/>
      <sheetName val="AP ALLOC"/>
      <sheetName val="PROOF PAGE"/>
      <sheetName val="Interf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BUDGET"/>
      <sheetName val="VARIANCE ANALYSIS"/>
      <sheetName val="1998 REFORECAST"/>
      <sheetName val="PSF"/>
      <sheetName val="4 YEAR NOI"/>
      <sheetName val="CAPITAL EXPENDITURES"/>
      <sheetName val="5 YEAR CAP EXP"/>
      <sheetName val="DEFERRED CAM AMORTIZATION_2000"/>
      <sheetName val="DEFERRED CAM AMORTIZATION"/>
      <sheetName val="DEFERRED EXPENSES"/>
      <sheetName val="MINIMUM &amp; OVERAGE RENT"/>
      <sheetName val="SPECIALTY LEASING INCOME"/>
      <sheetName val="CAM INCOME"/>
      <sheetName val="REAL ESTATE TAX INCOME"/>
      <sheetName val="UTILITY INCOME"/>
      <sheetName val="INTEREST-OTHER INCOME"/>
      <sheetName val="4001 PAYROLL"/>
      <sheetName val="4002 PAYROLL TAXES"/>
      <sheetName val="4004 BENEFITS"/>
      <sheetName val="4005 REIMBURSEMENTS"/>
      <sheetName val="4008 CLEANING SERVICES "/>
      <sheetName val="4010 - TRAVEL"/>
      <sheetName val="4012 CONTRACTED SERVICES"/>
      <sheetName val="4013 MATERIALS &amp; SUPPLIES"/>
      <sheetName val="4014 REPAIRS &amp; MAINTENANCE"/>
      <sheetName val="4015 EQUIPMENT RENTAL"/>
      <sheetName val="4016 - UTILITIES - ELECTRIC"/>
      <sheetName val="4017 - UTILITIES - GAS &amp; OIL"/>
      <sheetName val="4018 - UTILITIES- WATER &amp; SEWER"/>
      <sheetName val="4020 SUBSCRIPTIONS"/>
      <sheetName val="4021 - OFFICE EXPENSES"/>
      <sheetName val="4022 COPIER EXPENSE"/>
      <sheetName val="4023 TELEPHONE"/>
      <sheetName val="4024 GIFT &amp; HOLIDAY"/>
      <sheetName val="4025 PARKING LOT REPAIR"/>
      <sheetName val="4026 ROAD REPAIR"/>
      <sheetName val="4027 ROOF REPAIR"/>
      <sheetName val="4030 - SALES PROMOTION"/>
      <sheetName val="4031 SPECIALTY LEASING EXPENSE"/>
      <sheetName val="4034 - EDUCATION"/>
      <sheetName val="4035 OTHER"/>
      <sheetName val="4040 MANAGEMENT FEE"/>
      <sheetName val="4041 SNOW REMOVAL"/>
      <sheetName val="4043 PARKING LOT RENTAL"/>
      <sheetName val="4044 ACCOUNTING AND AUDITING"/>
      <sheetName val="4045 PROF SERVICES - LEGAL"/>
      <sheetName val="4046 PROF SERVICES - OTHER"/>
      <sheetName val="4047 INSURANCE"/>
      <sheetName val="4050 BAD DEBTS"/>
      <sheetName val="4070 CHARITABLE CONTRIBUTIONS"/>
      <sheetName val="4071 REAL ESTATE TAXES"/>
      <sheetName val="4072 INTEREST EXPENSE"/>
      <sheetName val="4073 DEPRECIATION"/>
      <sheetName val="4074 AMORTIZATION"/>
      <sheetName val="PROMO INTERCOMPANY"/>
      <sheetName val="SQUARE FOOTAGE"/>
      <sheetName val="PAYROLL"/>
      <sheetName val="BENEFITS"/>
      <sheetName val="UTILITIES"/>
      <sheetName val="AP ALLOC"/>
      <sheetName val="PROOF PAGE"/>
      <sheetName val="Interf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ITs &amp; S&amp;P"/>
      <sheetName val="DPW 18 &amp; 19"/>
      <sheetName val="TPS BACKUP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60">
          <cell r="F60">
            <v>0.2</v>
          </cell>
        </row>
        <row r="134">
          <cell r="C134" t="str">
            <v>Prepayment</v>
          </cell>
          <cell r="D134">
            <v>399.74017857832689</v>
          </cell>
          <cell r="E134">
            <v>358.11775557400102</v>
          </cell>
        </row>
        <row r="135">
          <cell r="C135">
            <v>0</v>
          </cell>
          <cell r="D135">
            <v>0.30004894282811623</v>
          </cell>
          <cell r="E135">
            <v>5.3792676242975117E-2</v>
          </cell>
        </row>
        <row r="136">
          <cell r="C136">
            <v>0.05</v>
          </cell>
          <cell r="D136">
            <v>0.25320354178881338</v>
          </cell>
          <cell r="E136">
            <v>6.5681770075035173E-2</v>
          </cell>
        </row>
        <row r="137">
          <cell r="C137">
            <v>0.1</v>
          </cell>
          <cell r="D137">
            <v>0.20622497798526063</v>
          </cell>
          <cell r="E137">
            <v>7.9037589924664753E-2</v>
          </cell>
        </row>
        <row r="138">
          <cell r="C138">
            <v>0.15000000000000002</v>
          </cell>
          <cell r="D138">
            <v>0.15911549935311234</v>
          </cell>
          <cell r="E138">
            <v>9.3672789192370182E-2</v>
          </cell>
        </row>
        <row r="139">
          <cell r="C139">
            <v>0.2</v>
          </cell>
          <cell r="D139">
            <v>0.11187787934534389</v>
          </cell>
          <cell r="E139">
            <v>0.10935888548657445</v>
          </cell>
        </row>
        <row r="140">
          <cell r="C140">
            <v>0.25</v>
          </cell>
          <cell r="D140">
            <v>6.4515379452903615E-2</v>
          </cell>
          <cell r="E140">
            <v>0.12586561470778773</v>
          </cell>
        </row>
        <row r="141">
          <cell r="C141">
            <v>0.3</v>
          </cell>
          <cell r="D141">
            <v>1.7031669609579192E-2</v>
          </cell>
          <cell r="E141">
            <v>0.14298917762938032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BUDGET"/>
      <sheetName val="1998 REFORECAST"/>
      <sheetName val="VARIANCE ANALYSIS"/>
      <sheetName val="PSF"/>
      <sheetName val="4 YEAR NOI"/>
      <sheetName val="CAPITAL EXPENDITURES"/>
      <sheetName val="CAM DEP'N_AMORTIZATION_2000"/>
      <sheetName val="CAM DEP'N_AMORTIZATION"/>
      <sheetName val="DEFERRED EXPENSES"/>
      <sheetName val="MINIMUM &amp; OVERAGE RENT"/>
      <sheetName val="SPECIALTY LEASING INCOME"/>
      <sheetName val="CAM INCOME"/>
      <sheetName val="REAL ESTATE TAX INCOME"/>
      <sheetName val="UTILITY INCOME"/>
      <sheetName val="INTEREST-OTHER INCOME"/>
      <sheetName val="4001 PAYROLL"/>
      <sheetName val="4002 PAYROLL TAXES"/>
      <sheetName val="4004 BENEFITS"/>
      <sheetName val="4005 REIMBURSEMENTS"/>
      <sheetName val="4008 CLEANING"/>
      <sheetName val="4010 TRAVEL"/>
      <sheetName val="4012 CONTRACTED SERVICES"/>
      <sheetName val="4013 MATERIALS &amp; SUPPLIES"/>
      <sheetName val="4014 REPAIRS &amp; MAINTENANCE"/>
      <sheetName val="4015 EQUIPMENT RENTAL"/>
      <sheetName val="4016 UTILITIES - ELECTRIC"/>
      <sheetName val="4017 UTILITIES - GAS &amp; OIL"/>
      <sheetName val="4018 UTILITIES- WATER &amp; SEWER"/>
      <sheetName val="4019 DUES"/>
      <sheetName val="4020 SUBSCRIPTIONS"/>
      <sheetName val="4021 OFFICE EXPENSES"/>
      <sheetName val="4022 COPIER EXPENSE"/>
      <sheetName val="4023 TELEPHONE"/>
      <sheetName val="4024 GIFT &amp; HOLIDAY"/>
      <sheetName val="4025 PARKING LOT REPAIR"/>
      <sheetName val="4026 ROAD REPAIR"/>
      <sheetName val="4027 ROOF REPAIR"/>
      <sheetName val="4030 SALES PROMOTION"/>
      <sheetName val="4031 SPECIALTY LEASING EXPENSE"/>
      <sheetName val="4034 EDUCATION"/>
      <sheetName val="4040 MANAGEMENT FEE"/>
      <sheetName val="4041 SNOW REMOVAL"/>
      <sheetName val="4042 MANAGEMENT FEE"/>
      <sheetName val="4043 PARKING LOT RENTAL"/>
      <sheetName val="4044 ACCOUNTING AND AUDITING"/>
      <sheetName val="4045 PROF SERVICES - LEGAL"/>
      <sheetName val="4046 PROF SERVICES - OTHER"/>
      <sheetName val="4047 INSURANCE"/>
      <sheetName val="4049 MARKETING CONTRIBUTIONS"/>
      <sheetName val="4050 BAD DEBTS"/>
      <sheetName val="4070 CHARITABLE CONTRIBUTIONS"/>
      <sheetName val="4071 REAL ESTATE TAXES"/>
      <sheetName val="4072 INTEREST EXPENSE"/>
      <sheetName val="4073 DEPRECIATION"/>
      <sheetName val="4074 AMORTIZATION"/>
      <sheetName val="PROMO INTERCOMPANY"/>
      <sheetName val="SQUARE FOOTAGE"/>
      <sheetName val="PAYROLL"/>
      <sheetName val="BENEFITS"/>
      <sheetName val="UTILITIES"/>
      <sheetName val="AP ALLOC"/>
      <sheetName val="PROOF PAGE"/>
      <sheetName val="Interf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isperingtrace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0120D-656A-4492-88FA-400F74A8F553}">
  <sheetPr>
    <tabColor theme="9" tint="-0.499984740745262"/>
  </sheetPr>
  <dimension ref="B2:I34"/>
  <sheetViews>
    <sheetView showGridLines="0" workbookViewId="0">
      <selection activeCell="F14" sqref="F14"/>
    </sheetView>
  </sheetViews>
  <sheetFormatPr defaultRowHeight="15"/>
  <cols>
    <col min="2" max="2" width="38.85546875" bestFit="1" customWidth="1"/>
    <col min="3" max="3" width="22" bestFit="1" customWidth="1"/>
  </cols>
  <sheetData>
    <row r="2" spans="2:9" ht="27">
      <c r="B2" s="296" t="s">
        <v>59</v>
      </c>
      <c r="C2" s="290" t="s">
        <v>203</v>
      </c>
      <c r="D2" s="43"/>
      <c r="E2" s="40"/>
      <c r="F2" s="40"/>
      <c r="G2" s="40"/>
      <c r="H2" s="40"/>
      <c r="I2" s="40"/>
    </row>
    <row r="3" spans="2:9" ht="27">
      <c r="B3" s="297" t="s">
        <v>50</v>
      </c>
      <c r="C3" s="291" t="s">
        <v>204</v>
      </c>
      <c r="D3" s="43"/>
      <c r="E3" s="24"/>
      <c r="F3" s="40"/>
      <c r="G3" s="40"/>
      <c r="H3" s="40"/>
      <c r="I3" s="40"/>
    </row>
    <row r="4" spans="2:9" ht="30">
      <c r="B4" s="297" t="s">
        <v>110</v>
      </c>
      <c r="C4" s="391" t="s">
        <v>205</v>
      </c>
      <c r="D4" s="43"/>
      <c r="E4" s="24"/>
      <c r="F4" s="40"/>
      <c r="G4" s="40"/>
      <c r="H4" s="40"/>
      <c r="I4" s="40"/>
    </row>
    <row r="5" spans="2:9">
      <c r="B5" s="297" t="s">
        <v>30</v>
      </c>
      <c r="C5" s="291">
        <f>'Unit Mix Overview'!C11</f>
        <v>40</v>
      </c>
      <c r="D5" s="40"/>
      <c r="E5" s="40"/>
      <c r="F5" s="40"/>
      <c r="G5" s="40"/>
      <c r="H5" s="40"/>
      <c r="I5" s="40"/>
    </row>
    <row r="6" spans="2:9">
      <c r="B6" s="297" t="s">
        <v>2</v>
      </c>
      <c r="C6" s="292">
        <f>'Unit Mix Overview'!G11</f>
        <v>1</v>
      </c>
      <c r="D6" s="40"/>
      <c r="E6" s="40"/>
      <c r="F6" s="40"/>
      <c r="G6" s="40"/>
      <c r="H6" s="40"/>
      <c r="I6" s="40"/>
    </row>
    <row r="7" spans="2:9">
      <c r="B7" s="297" t="s">
        <v>104</v>
      </c>
      <c r="C7" s="293">
        <f>'Unit Mix Overview'!H11</f>
        <v>1442.6</v>
      </c>
      <c r="D7" s="40"/>
      <c r="E7" s="40"/>
      <c r="F7" s="40"/>
      <c r="G7" s="40"/>
      <c r="H7" s="40"/>
      <c r="I7" s="40"/>
    </row>
    <row r="8" spans="2:9">
      <c r="B8" s="297" t="s">
        <v>105</v>
      </c>
      <c r="C8" s="294">
        <f>'Unit Mix Overview'!H11</f>
        <v>1442.6</v>
      </c>
      <c r="D8" s="40"/>
      <c r="E8" s="40"/>
      <c r="F8" s="40"/>
      <c r="G8" s="40"/>
      <c r="H8" s="40"/>
      <c r="I8" s="40"/>
    </row>
    <row r="9" spans="2:9">
      <c r="B9" s="297" t="s">
        <v>53</v>
      </c>
      <c r="C9" s="295">
        <v>1990</v>
      </c>
      <c r="D9" s="40"/>
      <c r="E9" s="40"/>
      <c r="F9" s="40"/>
      <c r="G9" s="40"/>
      <c r="H9" s="40"/>
      <c r="I9" s="40"/>
    </row>
    <row r="10" spans="2:9">
      <c r="B10" s="297" t="s">
        <v>206</v>
      </c>
      <c r="C10" s="295">
        <v>2019</v>
      </c>
      <c r="D10" s="40"/>
      <c r="E10" s="40"/>
      <c r="F10" s="40"/>
      <c r="G10" s="40"/>
      <c r="H10" s="40"/>
      <c r="I10" s="40"/>
    </row>
    <row r="11" spans="2:9">
      <c r="B11" s="297" t="s">
        <v>102</v>
      </c>
      <c r="C11" s="295">
        <v>10</v>
      </c>
      <c r="D11" s="40"/>
      <c r="E11" s="40"/>
      <c r="F11" s="40"/>
      <c r="G11" s="40"/>
      <c r="H11" s="40"/>
      <c r="I11" s="40"/>
    </row>
    <row r="12" spans="2:9">
      <c r="B12" s="297" t="s">
        <v>51</v>
      </c>
      <c r="C12" s="295" t="s">
        <v>207</v>
      </c>
      <c r="D12" s="40"/>
      <c r="E12" s="40"/>
      <c r="F12" s="40"/>
      <c r="G12" s="40"/>
      <c r="H12" s="40"/>
      <c r="I12" s="40"/>
    </row>
    <row r="13" spans="2:9">
      <c r="B13" s="297" t="s">
        <v>52</v>
      </c>
      <c r="C13" s="295" t="s">
        <v>208</v>
      </c>
      <c r="D13" s="40"/>
      <c r="E13" s="40"/>
      <c r="F13" s="40"/>
      <c r="G13" s="40"/>
      <c r="H13" s="40"/>
      <c r="I13" s="40"/>
    </row>
    <row r="14" spans="2:9" ht="40.5">
      <c r="B14" s="297" t="s">
        <v>103</v>
      </c>
      <c r="C14" s="295" t="s">
        <v>209</v>
      </c>
      <c r="D14" s="40"/>
      <c r="E14" s="40"/>
      <c r="F14" s="40"/>
      <c r="G14" s="40"/>
      <c r="H14" s="40"/>
      <c r="I14" s="40"/>
    </row>
    <row r="15" spans="2:9">
      <c r="B15" s="298" t="s">
        <v>109</v>
      </c>
      <c r="C15" s="299" t="s">
        <v>210</v>
      </c>
      <c r="D15" s="40"/>
      <c r="E15" s="40"/>
      <c r="F15" s="40"/>
      <c r="G15" s="40"/>
      <c r="H15" s="40"/>
      <c r="I15" s="40"/>
    </row>
    <row r="16" spans="2:9">
      <c r="B16" s="40"/>
      <c r="C16" s="40"/>
      <c r="D16" s="40"/>
      <c r="E16" s="40"/>
      <c r="F16" s="40"/>
      <c r="G16" s="40"/>
      <c r="H16" s="40"/>
      <c r="I16" s="40"/>
    </row>
    <row r="17" spans="2:9">
      <c r="B17" s="40"/>
      <c r="C17" s="40"/>
      <c r="D17" s="40"/>
      <c r="E17" s="40"/>
      <c r="F17" s="40"/>
      <c r="G17" s="40"/>
      <c r="H17" s="40"/>
      <c r="I17" s="40"/>
    </row>
    <row r="18" spans="2:9">
      <c r="B18" s="40"/>
      <c r="C18" s="40"/>
      <c r="D18" s="40"/>
      <c r="E18" s="40"/>
      <c r="F18" s="40"/>
      <c r="G18" s="40"/>
      <c r="H18" s="40"/>
      <c r="I18" s="40"/>
    </row>
    <row r="19" spans="2:9" ht="15.75">
      <c r="B19" s="411" t="s">
        <v>114</v>
      </c>
      <c r="C19" s="412"/>
      <c r="D19" s="40"/>
      <c r="E19" s="40"/>
      <c r="F19" s="40"/>
      <c r="G19" s="40"/>
      <c r="H19" s="40"/>
      <c r="I19" s="40"/>
    </row>
    <row r="20" spans="2:9" ht="15.75">
      <c r="B20" s="401" t="s">
        <v>115</v>
      </c>
      <c r="C20" s="402">
        <f>'Sources and Uses'!C6</f>
        <v>7100000</v>
      </c>
      <c r="D20" s="40"/>
      <c r="E20" s="40"/>
      <c r="F20" s="40"/>
      <c r="G20" s="40"/>
      <c r="H20" s="40"/>
      <c r="I20" s="40"/>
    </row>
    <row r="21" spans="2:9" ht="15.75">
      <c r="B21" s="403" t="s">
        <v>116</v>
      </c>
      <c r="C21" s="404" t="s">
        <v>117</v>
      </c>
      <c r="D21" s="40"/>
      <c r="E21" s="40"/>
      <c r="F21" s="40"/>
      <c r="G21" s="40"/>
      <c r="H21" s="40"/>
      <c r="I21" s="40"/>
    </row>
    <row r="22" spans="2:9" ht="15.75">
      <c r="B22" s="403" t="s">
        <v>118</v>
      </c>
      <c r="C22" s="404" t="s">
        <v>119</v>
      </c>
      <c r="D22" s="40"/>
      <c r="E22" s="40"/>
      <c r="F22" s="40"/>
      <c r="G22" s="40"/>
      <c r="H22" s="40"/>
      <c r="I22" s="40"/>
    </row>
    <row r="23" spans="2:9" ht="15.75">
      <c r="B23" s="403" t="s">
        <v>200</v>
      </c>
      <c r="C23" s="533" t="s">
        <v>201</v>
      </c>
      <c r="D23" s="40"/>
      <c r="E23" s="40"/>
      <c r="F23" s="40"/>
      <c r="G23" s="40"/>
      <c r="H23" s="40"/>
      <c r="I23" s="40"/>
    </row>
    <row r="24" spans="2:9" ht="15.75">
      <c r="B24" s="403" t="s">
        <v>120</v>
      </c>
      <c r="C24" s="404" t="s">
        <v>202</v>
      </c>
      <c r="D24" s="40"/>
      <c r="E24" s="40"/>
      <c r="F24" s="40"/>
      <c r="G24" s="40"/>
      <c r="H24" s="40"/>
      <c r="I24" s="40"/>
    </row>
    <row r="25" spans="2:9" ht="15.75">
      <c r="B25" s="403" t="s">
        <v>121</v>
      </c>
      <c r="C25" s="404" t="s">
        <v>122</v>
      </c>
      <c r="D25" s="40"/>
      <c r="E25" s="40"/>
      <c r="F25" s="40"/>
      <c r="G25" s="40"/>
      <c r="H25" s="40"/>
      <c r="I25" s="40"/>
    </row>
    <row r="26" spans="2:9" ht="15.75">
      <c r="B26" s="413" t="s">
        <v>123</v>
      </c>
      <c r="C26" s="414"/>
      <c r="D26" s="40"/>
      <c r="E26" s="40"/>
      <c r="F26" s="40"/>
      <c r="G26" s="40"/>
      <c r="H26" s="40"/>
      <c r="I26" s="40"/>
    </row>
    <row r="27" spans="2:9" ht="15.75">
      <c r="B27" s="405" t="s">
        <v>124</v>
      </c>
      <c r="C27" s="406">
        <f>'Sources and Uses'!C6/'Unit Mix Overview'!D11</f>
        <v>139.43440691280441</v>
      </c>
      <c r="D27" s="40"/>
      <c r="E27" s="40"/>
      <c r="F27" s="40"/>
      <c r="G27" s="40"/>
      <c r="H27" s="40"/>
      <c r="I27" s="40"/>
    </row>
    <row r="28" spans="2:9" ht="15.75">
      <c r="B28" s="405" t="s">
        <v>125</v>
      </c>
      <c r="C28" s="406">
        <f>C20/'Unit Mix Overview'!C11</f>
        <v>177500</v>
      </c>
      <c r="D28" s="40"/>
      <c r="E28" s="40"/>
      <c r="F28" s="40"/>
      <c r="G28" s="40"/>
      <c r="H28" s="40"/>
      <c r="I28" s="40"/>
    </row>
    <row r="29" spans="2:9" ht="15.75">
      <c r="B29" s="403" t="s">
        <v>126</v>
      </c>
      <c r="C29" s="406">
        <f>+C33/0.06</f>
        <v>11833721.096666666</v>
      </c>
      <c r="D29" s="40"/>
      <c r="E29" s="40"/>
      <c r="F29" s="40"/>
      <c r="G29" s="40"/>
      <c r="H29" s="40"/>
      <c r="I29" s="40"/>
    </row>
    <row r="30" spans="2:9" ht="15.75">
      <c r="B30" s="405" t="s">
        <v>127</v>
      </c>
      <c r="C30" s="407">
        <f>+C20/C29</f>
        <v>0.59998033940481621</v>
      </c>
      <c r="D30" s="40"/>
      <c r="E30" s="40"/>
      <c r="F30" s="40"/>
      <c r="G30" s="40"/>
      <c r="H30" s="40"/>
      <c r="I30" s="40"/>
    </row>
    <row r="31" spans="2:9" ht="15.75">
      <c r="B31" s="405" t="s">
        <v>128</v>
      </c>
      <c r="C31" s="406">
        <f>'Annual Cash Flows'!J37</f>
        <v>578770</v>
      </c>
      <c r="D31" s="40"/>
      <c r="E31" s="40"/>
      <c r="F31" s="40"/>
      <c r="G31" s="40"/>
      <c r="H31" s="40"/>
      <c r="I31" s="40"/>
    </row>
    <row r="32" spans="2:9" ht="15.75">
      <c r="B32" s="403" t="s">
        <v>129</v>
      </c>
      <c r="C32" s="407">
        <f>+C31/C20</f>
        <v>8.1516901408450707E-2</v>
      </c>
      <c r="D32" s="40"/>
      <c r="E32" s="40"/>
      <c r="F32" s="40"/>
      <c r="G32" s="40"/>
      <c r="H32" s="40"/>
      <c r="I32" s="40"/>
    </row>
    <row r="33" spans="2:9" ht="15.75">
      <c r="B33" s="405" t="s">
        <v>130</v>
      </c>
      <c r="C33" s="408">
        <f>'Annual Cash Flows'!L37</f>
        <v>710023.26579999994</v>
      </c>
      <c r="D33" s="40"/>
      <c r="E33" s="40"/>
      <c r="F33" s="40"/>
      <c r="G33" s="40"/>
      <c r="H33" s="40"/>
      <c r="I33" s="40"/>
    </row>
    <row r="34" spans="2:9" ht="15.75">
      <c r="B34" s="409" t="s">
        <v>131</v>
      </c>
      <c r="C34" s="410">
        <f>+C33/C20</f>
        <v>0.10000327687323943</v>
      </c>
      <c r="D34" s="40"/>
      <c r="E34" s="40"/>
      <c r="F34" s="40"/>
      <c r="G34" s="40"/>
      <c r="H34" s="40"/>
      <c r="I34" s="40"/>
    </row>
  </sheetData>
  <hyperlinks>
    <hyperlink ref="C4" r:id="rId1" xr:uid="{F0911A57-0A22-46D5-9B84-3E5582CEAC0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0CC0-0B2F-45E2-AE7E-3498EB028BB8}">
  <sheetPr>
    <tabColor theme="0"/>
  </sheetPr>
  <dimension ref="A1:AK1664"/>
  <sheetViews>
    <sheetView showGridLines="0" zoomScaleNormal="100" workbookViewId="0">
      <selection activeCell="G33" sqref="G33"/>
    </sheetView>
  </sheetViews>
  <sheetFormatPr defaultColWidth="9.140625" defaultRowHeight="15"/>
  <cols>
    <col min="1" max="1" width="7.28515625" style="24" bestFit="1" customWidth="1"/>
    <col min="2" max="2" width="10.140625" style="24" bestFit="1" customWidth="1"/>
    <col min="3" max="3" width="8.85546875" style="24" bestFit="1" customWidth="1"/>
    <col min="4" max="4" width="10.5703125" style="24" bestFit="1" customWidth="1"/>
    <col min="5" max="5" width="7.5703125" style="24" bestFit="1" customWidth="1"/>
    <col min="6" max="6" width="5" style="24" bestFit="1" customWidth="1"/>
    <col min="7" max="7" width="10.5703125" style="24" bestFit="1" customWidth="1"/>
    <col min="8" max="8" width="30.28515625" style="24" bestFit="1" customWidth="1"/>
    <col min="9" max="10" width="8.7109375" style="24" hidden="1" customWidth="1"/>
    <col min="11" max="11" width="8.28515625" style="24" hidden="1" customWidth="1"/>
    <col min="12" max="12" width="10.85546875" style="24" hidden="1" customWidth="1"/>
    <col min="13" max="13" width="10.28515625" style="24" hidden="1" customWidth="1"/>
    <col min="14" max="14" width="19.5703125" style="24" hidden="1" customWidth="1"/>
    <col min="15" max="15" width="9.28515625" style="24" bestFit="1" customWidth="1"/>
    <col min="16" max="16" width="8.7109375" style="24" bestFit="1" customWidth="1"/>
    <col min="17" max="17" width="10.5703125" style="24" bestFit="1" customWidth="1"/>
    <col min="18" max="18" width="14.85546875" style="24" hidden="1" customWidth="1"/>
    <col min="19" max="19" width="9.140625" style="24"/>
    <col min="20" max="21" width="0" style="24" hidden="1" customWidth="1"/>
    <col min="22" max="22" width="10.28515625" style="24" hidden="1" customWidth="1"/>
    <col min="23" max="23" width="9.7109375" style="24" bestFit="1" customWidth="1"/>
    <col min="24" max="24" width="9.140625" style="24"/>
    <col min="25" max="25" width="29.5703125" style="333" bestFit="1" customWidth="1"/>
    <col min="26" max="26" width="12.7109375" style="24" bestFit="1" customWidth="1"/>
    <col min="27" max="27" width="10.85546875" style="115" bestFit="1" customWidth="1"/>
    <col min="28" max="28" width="12.85546875" style="24" bestFit="1" customWidth="1"/>
    <col min="29" max="29" width="17.28515625" style="24" bestFit="1" customWidth="1"/>
    <col min="30" max="31" width="12" style="24" bestFit="1" customWidth="1"/>
    <col min="32" max="32" width="9.28515625" style="24" customWidth="1"/>
    <col min="33" max="33" width="11.5703125" style="24" bestFit="1" customWidth="1"/>
    <col min="34" max="34" width="10.140625" style="24" customWidth="1"/>
    <col min="35" max="35" width="21.140625" style="24" bestFit="1" customWidth="1"/>
    <col min="36" max="37" width="21.140625" style="24" customWidth="1"/>
    <col min="38" max="38" width="10.140625" style="24" bestFit="1" customWidth="1"/>
    <col min="39" max="39" width="5.85546875" style="24" bestFit="1" customWidth="1"/>
    <col min="40" max="16384" width="9.140625" style="24"/>
  </cols>
  <sheetData>
    <row r="1" spans="1:37">
      <c r="A1" s="328" t="s">
        <v>81</v>
      </c>
      <c r="B1" s="328" t="s">
        <v>80</v>
      </c>
      <c r="C1" s="329" t="s">
        <v>79</v>
      </c>
      <c r="D1" s="329" t="s">
        <v>83</v>
      </c>
      <c r="E1" s="329" t="s">
        <v>84</v>
      </c>
      <c r="F1" s="328" t="s">
        <v>78</v>
      </c>
      <c r="G1" s="329" t="s">
        <v>77</v>
      </c>
      <c r="H1" s="328" t="s">
        <v>76</v>
      </c>
      <c r="I1" s="328"/>
      <c r="J1" s="328"/>
      <c r="K1" s="329"/>
      <c r="L1" s="329"/>
      <c r="M1" s="329"/>
      <c r="N1" s="329"/>
      <c r="O1" s="329" t="s">
        <v>75</v>
      </c>
      <c r="P1" s="329" t="s">
        <v>75</v>
      </c>
      <c r="Q1" s="329" t="s">
        <v>20</v>
      </c>
      <c r="R1" s="329"/>
      <c r="S1" s="329" t="s">
        <v>75</v>
      </c>
      <c r="T1" s="329"/>
      <c r="U1" s="328"/>
      <c r="V1" s="329"/>
    </row>
    <row r="2" spans="1:37">
      <c r="A2" s="330"/>
      <c r="B2" s="330"/>
      <c r="C2" s="331" t="s">
        <v>74</v>
      </c>
      <c r="D2" s="331" t="s">
        <v>73</v>
      </c>
      <c r="E2" s="331" t="s">
        <v>85</v>
      </c>
      <c r="F2" s="330"/>
      <c r="G2" s="331" t="s">
        <v>73</v>
      </c>
      <c r="H2" s="330"/>
      <c r="I2" s="330"/>
      <c r="J2" s="330"/>
      <c r="K2" s="331"/>
      <c r="L2" s="331"/>
      <c r="M2" s="331"/>
      <c r="N2" s="331"/>
      <c r="O2" s="331" t="s">
        <v>72</v>
      </c>
      <c r="P2" s="331" t="s">
        <v>71</v>
      </c>
      <c r="Q2" s="331"/>
      <c r="R2" s="331"/>
      <c r="S2" s="331" t="s">
        <v>70</v>
      </c>
      <c r="T2" s="331"/>
      <c r="U2" s="330"/>
      <c r="V2" s="331"/>
      <c r="Y2" s="536">
        <v>44562</v>
      </c>
      <c r="Z2" s="537">
        <f>+SUMIFS(S:S,O:O,"&lt;"&amp;Y2)/COUNTIFS(O:O,"&lt;"&amp;Y2)</f>
        <v>1439.5428571428572</v>
      </c>
    </row>
    <row r="3" spans="1:37">
      <c r="A3" s="317"/>
      <c r="B3" s="317"/>
      <c r="C3" s="317"/>
      <c r="D3" s="317"/>
      <c r="E3" s="317" t="s">
        <v>141</v>
      </c>
      <c r="F3" s="318">
        <v>1273</v>
      </c>
      <c r="G3" s="317" t="s">
        <v>69</v>
      </c>
      <c r="H3" s="317" t="s">
        <v>142</v>
      </c>
      <c r="I3" s="322"/>
      <c r="J3" s="319"/>
      <c r="K3" s="319"/>
      <c r="L3" s="319"/>
      <c r="M3" s="319"/>
      <c r="N3" s="319"/>
      <c r="O3" s="322">
        <v>44653</v>
      </c>
      <c r="P3" s="322"/>
      <c r="Q3" s="320">
        <v>1600</v>
      </c>
      <c r="R3" s="320"/>
      <c r="S3" s="320">
        <v>900</v>
      </c>
      <c r="T3" s="320"/>
      <c r="U3" s="321"/>
      <c r="V3" s="320"/>
      <c r="W3" s="392"/>
      <c r="Y3" s="536">
        <v>44682</v>
      </c>
      <c r="Z3" s="537">
        <f>+SUMIFS(S:S,O:O,"&gt;"&amp;Y3)/COUNTIFS(O:O,"&gt;"&amp;Y3)</f>
        <v>1640</v>
      </c>
      <c r="AA3" s="115">
        <f>+COUNTIFS(O:O,"&gt;"&amp;Y3)</f>
        <v>3</v>
      </c>
    </row>
    <row r="4" spans="1:37">
      <c r="A4" s="317"/>
      <c r="B4" s="317"/>
      <c r="C4" s="317"/>
      <c r="D4" s="317"/>
      <c r="E4" s="317" t="s">
        <v>141</v>
      </c>
      <c r="F4" s="318">
        <v>1273</v>
      </c>
      <c r="G4" s="317" t="s">
        <v>69</v>
      </c>
      <c r="H4" s="317" t="s">
        <v>143</v>
      </c>
      <c r="I4" s="322"/>
      <c r="J4" s="322"/>
      <c r="K4" s="319"/>
      <c r="L4" s="319"/>
      <c r="M4" s="319"/>
      <c r="N4" s="319"/>
      <c r="O4" s="322">
        <v>43678</v>
      </c>
      <c r="P4" s="322" t="s">
        <v>182</v>
      </c>
      <c r="Q4" s="320">
        <v>1600</v>
      </c>
      <c r="R4" s="320"/>
      <c r="S4" s="320">
        <v>1445.5</v>
      </c>
      <c r="T4" s="320"/>
      <c r="U4" s="321"/>
      <c r="V4" s="320"/>
      <c r="W4" s="392"/>
      <c r="Y4" s="536"/>
    </row>
    <row r="5" spans="1:37">
      <c r="A5" s="317"/>
      <c r="B5" s="317"/>
      <c r="C5" s="317"/>
      <c r="D5" s="317"/>
      <c r="E5" s="317" t="s">
        <v>141</v>
      </c>
      <c r="F5" s="318">
        <v>1273</v>
      </c>
      <c r="G5" s="317" t="s">
        <v>69</v>
      </c>
      <c r="H5" s="319" t="s">
        <v>144</v>
      </c>
      <c r="I5" s="319"/>
      <c r="J5" s="319"/>
      <c r="K5" s="322"/>
      <c r="L5" s="327"/>
      <c r="M5" s="319"/>
      <c r="N5" s="319"/>
      <c r="O5" s="332">
        <v>44323</v>
      </c>
      <c r="P5" s="319" t="s">
        <v>183</v>
      </c>
      <c r="Q5" s="320">
        <v>1600</v>
      </c>
      <c r="R5" s="320"/>
      <c r="S5" s="320">
        <v>1445</v>
      </c>
      <c r="T5" s="320"/>
      <c r="U5" s="321"/>
      <c r="V5" s="320"/>
      <c r="W5" s="392"/>
    </row>
    <row r="6" spans="1:37">
      <c r="A6" s="317"/>
      <c r="B6" s="317"/>
      <c r="C6" s="317"/>
      <c r="D6" s="317"/>
      <c r="E6" s="317" t="s">
        <v>141</v>
      </c>
      <c r="F6" s="318">
        <v>1273</v>
      </c>
      <c r="G6" s="317" t="s">
        <v>69</v>
      </c>
      <c r="H6" s="317" t="s">
        <v>145</v>
      </c>
      <c r="I6" s="322"/>
      <c r="J6" s="319"/>
      <c r="K6" s="319"/>
      <c r="L6" s="319"/>
      <c r="M6" s="319"/>
      <c r="N6" s="319"/>
      <c r="O6" s="322">
        <v>44256</v>
      </c>
      <c r="P6" s="322" t="s">
        <v>184</v>
      </c>
      <c r="Q6" s="320">
        <v>1600</v>
      </c>
      <c r="R6" s="320"/>
      <c r="S6" s="320">
        <v>1400</v>
      </c>
      <c r="T6" s="320"/>
      <c r="U6" s="321"/>
      <c r="V6" s="320"/>
      <c r="W6" s="392"/>
    </row>
    <row r="7" spans="1:37">
      <c r="A7" s="317"/>
      <c r="B7" s="317"/>
      <c r="C7" s="317"/>
      <c r="D7" s="317"/>
      <c r="E7" s="317" t="s">
        <v>141</v>
      </c>
      <c r="F7" s="318">
        <v>1273</v>
      </c>
      <c r="G7" s="317" t="s">
        <v>69</v>
      </c>
      <c r="H7" s="317" t="s">
        <v>146</v>
      </c>
      <c r="I7" s="322"/>
      <c r="J7" s="319"/>
      <c r="K7" s="319"/>
      <c r="L7" s="319"/>
      <c r="M7" s="319"/>
      <c r="N7" s="319"/>
      <c r="O7" s="322">
        <v>44296</v>
      </c>
      <c r="P7" s="322" t="s">
        <v>185</v>
      </c>
      <c r="Q7" s="320">
        <v>1600</v>
      </c>
      <c r="R7" s="320"/>
      <c r="S7" s="320">
        <v>1390</v>
      </c>
      <c r="T7" s="320"/>
      <c r="U7" s="321"/>
      <c r="V7" s="320"/>
      <c r="W7" s="392"/>
      <c r="Y7" s="333">
        <f>+SUM(Q:Q)</f>
        <v>64000</v>
      </c>
    </row>
    <row r="8" spans="1:37">
      <c r="A8" s="317"/>
      <c r="B8" s="317"/>
      <c r="C8" s="317"/>
      <c r="D8" s="317"/>
      <c r="E8" s="317" t="s">
        <v>141</v>
      </c>
      <c r="F8" s="318">
        <v>1273</v>
      </c>
      <c r="G8" s="317" t="s">
        <v>69</v>
      </c>
      <c r="H8" s="317" t="s">
        <v>147</v>
      </c>
      <c r="I8" s="322"/>
      <c r="J8" s="319"/>
      <c r="K8" s="319"/>
      <c r="L8" s="319"/>
      <c r="M8" s="319"/>
      <c r="N8" s="319"/>
      <c r="O8" s="322">
        <v>43678</v>
      </c>
      <c r="P8" s="322"/>
      <c r="Q8" s="320">
        <v>1600</v>
      </c>
      <c r="R8" s="320"/>
      <c r="S8" s="320">
        <v>1600</v>
      </c>
      <c r="T8" s="320"/>
      <c r="U8" s="321"/>
      <c r="V8" s="320"/>
      <c r="W8" s="392"/>
      <c r="Y8" s="333">
        <f>+SUM(S:S)</f>
        <v>57704</v>
      </c>
    </row>
    <row r="9" spans="1:37">
      <c r="A9" s="317"/>
      <c r="B9" s="317"/>
      <c r="C9" s="317"/>
      <c r="D9" s="317"/>
      <c r="E9" s="317" t="s">
        <v>141</v>
      </c>
      <c r="F9" s="318">
        <v>1273</v>
      </c>
      <c r="G9" s="317" t="s">
        <v>69</v>
      </c>
      <c r="H9" s="317" t="s">
        <v>148</v>
      </c>
      <c r="I9" s="322"/>
      <c r="J9" s="319"/>
      <c r="K9" s="319"/>
      <c r="L9" s="319"/>
      <c r="M9" s="319"/>
      <c r="N9" s="319"/>
      <c r="O9" s="322">
        <v>43046</v>
      </c>
      <c r="P9" s="322" t="s">
        <v>186</v>
      </c>
      <c r="Q9" s="320">
        <v>1600</v>
      </c>
      <c r="R9" s="320"/>
      <c r="S9" s="320">
        <v>1300</v>
      </c>
      <c r="T9" s="320"/>
      <c r="U9" s="321"/>
      <c r="V9" s="320"/>
      <c r="W9" s="392"/>
      <c r="Y9" s="333">
        <f>+Y7-Y8</f>
        <v>6296</v>
      </c>
      <c r="AK9" s="34"/>
    </row>
    <row r="10" spans="1:37">
      <c r="A10" s="317"/>
      <c r="B10" s="317"/>
      <c r="C10" s="317"/>
      <c r="D10" s="317"/>
      <c r="E10" s="317" t="s">
        <v>141</v>
      </c>
      <c r="F10" s="318">
        <v>1273</v>
      </c>
      <c r="G10" s="317" t="s">
        <v>69</v>
      </c>
      <c r="H10" s="317" t="s">
        <v>149</v>
      </c>
      <c r="I10" s="322"/>
      <c r="J10" s="319"/>
      <c r="K10" s="319"/>
      <c r="L10" s="319"/>
      <c r="M10" s="319"/>
      <c r="N10" s="319"/>
      <c r="O10" s="322">
        <v>43922</v>
      </c>
      <c r="P10" s="322" t="s">
        <v>186</v>
      </c>
      <c r="Q10" s="320">
        <v>1600</v>
      </c>
      <c r="R10" s="320"/>
      <c r="S10" s="320">
        <v>1445</v>
      </c>
      <c r="T10" s="320"/>
      <c r="U10" s="321"/>
      <c r="V10" s="320"/>
      <c r="W10" s="392"/>
      <c r="Y10" s="333">
        <f>+Y9/Y8</f>
        <v>0.10910855399972272</v>
      </c>
      <c r="AK10" s="34"/>
    </row>
    <row r="11" spans="1:37">
      <c r="A11" s="317"/>
      <c r="B11" s="317"/>
      <c r="C11" s="317"/>
      <c r="D11" s="317"/>
      <c r="E11" s="317" t="s">
        <v>141</v>
      </c>
      <c r="F11" s="318">
        <v>1273</v>
      </c>
      <c r="G11" s="317" t="s">
        <v>69</v>
      </c>
      <c r="H11" s="317" t="s">
        <v>150</v>
      </c>
      <c r="I11" s="322"/>
      <c r="J11" s="319"/>
      <c r="K11" s="319"/>
      <c r="L11" s="319"/>
      <c r="M11" s="319"/>
      <c r="N11" s="319"/>
      <c r="O11" s="322">
        <v>44045</v>
      </c>
      <c r="P11" s="322" t="s">
        <v>187</v>
      </c>
      <c r="Q11" s="320">
        <v>1600</v>
      </c>
      <c r="R11" s="320"/>
      <c r="S11" s="320">
        <v>1465.5</v>
      </c>
      <c r="T11" s="320"/>
      <c r="U11" s="321"/>
      <c r="V11" s="320"/>
      <c r="W11" s="392"/>
      <c r="AK11" s="34"/>
    </row>
    <row r="12" spans="1:37">
      <c r="A12" s="317"/>
      <c r="B12" s="317"/>
      <c r="C12" s="317"/>
      <c r="D12" s="317"/>
      <c r="E12" s="317" t="s">
        <v>141</v>
      </c>
      <c r="F12" s="318">
        <v>1273</v>
      </c>
      <c r="G12" s="317" t="s">
        <v>69</v>
      </c>
      <c r="H12" s="317" t="s">
        <v>151</v>
      </c>
      <c r="I12" s="319"/>
      <c r="J12" s="319"/>
      <c r="K12" s="319"/>
      <c r="L12" s="319"/>
      <c r="M12" s="319"/>
      <c r="N12" s="319"/>
      <c r="O12" s="322">
        <v>43525</v>
      </c>
      <c r="P12" s="322" t="s">
        <v>184</v>
      </c>
      <c r="Q12" s="320">
        <v>1600</v>
      </c>
      <c r="R12" s="320"/>
      <c r="S12" s="320">
        <v>1350</v>
      </c>
      <c r="T12" s="320"/>
      <c r="U12" s="321"/>
      <c r="V12" s="320"/>
      <c r="W12" s="392"/>
      <c r="AK12" s="34"/>
    </row>
    <row r="13" spans="1:37">
      <c r="A13" s="317"/>
      <c r="B13" s="317"/>
      <c r="C13" s="317"/>
      <c r="D13" s="317"/>
      <c r="E13" s="317" t="s">
        <v>141</v>
      </c>
      <c r="F13" s="318">
        <v>1273</v>
      </c>
      <c r="G13" s="317" t="s">
        <v>69</v>
      </c>
      <c r="H13" s="317" t="s">
        <v>152</v>
      </c>
      <c r="I13" s="322"/>
      <c r="J13" s="319"/>
      <c r="K13" s="319"/>
      <c r="L13" s="319"/>
      <c r="M13" s="319"/>
      <c r="N13" s="319"/>
      <c r="O13" s="322">
        <v>44509</v>
      </c>
      <c r="P13" s="322" t="s">
        <v>188</v>
      </c>
      <c r="Q13" s="320">
        <v>1600</v>
      </c>
      <c r="R13" s="320"/>
      <c r="S13" s="320">
        <v>1495</v>
      </c>
      <c r="T13" s="320"/>
      <c r="U13" s="321"/>
      <c r="V13" s="320"/>
      <c r="W13" s="392"/>
      <c r="AK13" s="34"/>
    </row>
    <row r="14" spans="1:37">
      <c r="A14" s="317"/>
      <c r="B14" s="317"/>
      <c r="C14" s="317"/>
      <c r="D14" s="317"/>
      <c r="E14" s="317" t="s">
        <v>141</v>
      </c>
      <c r="F14" s="318">
        <v>1273</v>
      </c>
      <c r="G14" s="317" t="s">
        <v>69</v>
      </c>
      <c r="H14" s="317" t="s">
        <v>153</v>
      </c>
      <c r="I14" s="322"/>
      <c r="J14" s="319"/>
      <c r="K14" s="319"/>
      <c r="L14" s="319"/>
      <c r="M14" s="319"/>
      <c r="N14" s="319"/>
      <c r="O14" s="322">
        <v>43721</v>
      </c>
      <c r="P14" s="322" t="s">
        <v>187</v>
      </c>
      <c r="Q14" s="320">
        <v>1600</v>
      </c>
      <c r="R14" s="320"/>
      <c r="S14" s="320">
        <v>1487</v>
      </c>
      <c r="T14" s="320"/>
      <c r="U14" s="321"/>
      <c r="V14" s="320"/>
      <c r="W14" s="392"/>
      <c r="AK14" s="34"/>
    </row>
    <row r="15" spans="1:37">
      <c r="A15" s="317"/>
      <c r="B15" s="317"/>
      <c r="C15" s="317"/>
      <c r="D15" s="317"/>
      <c r="E15" s="317" t="s">
        <v>141</v>
      </c>
      <c r="F15" s="318">
        <v>1273</v>
      </c>
      <c r="G15" s="317" t="s">
        <v>69</v>
      </c>
      <c r="H15" s="317" t="s">
        <v>154</v>
      </c>
      <c r="I15" s="322"/>
      <c r="J15" s="319"/>
      <c r="K15" s="319"/>
      <c r="L15" s="319"/>
      <c r="M15" s="319"/>
      <c r="N15" s="319"/>
      <c r="O15" s="322">
        <v>44317</v>
      </c>
      <c r="P15" s="322" t="s">
        <v>183</v>
      </c>
      <c r="Q15" s="320">
        <v>1600</v>
      </c>
      <c r="R15" s="320"/>
      <c r="S15" s="320">
        <v>1400</v>
      </c>
      <c r="T15" s="320"/>
      <c r="U15" s="321"/>
      <c r="V15" s="320"/>
      <c r="W15" s="392"/>
      <c r="AK15" s="34"/>
    </row>
    <row r="16" spans="1:37">
      <c r="A16" s="317"/>
      <c r="B16" s="317"/>
      <c r="C16" s="317"/>
      <c r="D16" s="317"/>
      <c r="E16" s="317" t="s">
        <v>141</v>
      </c>
      <c r="F16" s="318">
        <v>1273</v>
      </c>
      <c r="G16" s="317" t="s">
        <v>69</v>
      </c>
      <c r="H16" s="317" t="s">
        <v>155</v>
      </c>
      <c r="I16" s="322"/>
      <c r="J16" s="319"/>
      <c r="K16" s="319"/>
      <c r="L16" s="319"/>
      <c r="M16" s="319"/>
      <c r="N16" s="319"/>
      <c r="O16" s="322">
        <v>44303</v>
      </c>
      <c r="P16" s="322" t="s">
        <v>185</v>
      </c>
      <c r="Q16" s="320">
        <v>1600</v>
      </c>
      <c r="R16" s="320"/>
      <c r="S16" s="320">
        <v>1370</v>
      </c>
      <c r="T16" s="320"/>
      <c r="U16" s="321"/>
      <c r="V16" s="320"/>
      <c r="W16" s="392"/>
      <c r="AK16" s="34"/>
    </row>
    <row r="17" spans="1:37">
      <c r="A17" s="317"/>
      <c r="B17" s="317"/>
      <c r="C17" s="317"/>
      <c r="D17" s="317"/>
      <c r="E17" s="317" t="s">
        <v>141</v>
      </c>
      <c r="F17" s="318">
        <v>1273</v>
      </c>
      <c r="G17" s="317" t="s">
        <v>69</v>
      </c>
      <c r="H17" s="317" t="s">
        <v>156</v>
      </c>
      <c r="I17" s="322"/>
      <c r="J17" s="319"/>
      <c r="K17" s="319"/>
      <c r="L17" s="319"/>
      <c r="M17" s="319"/>
      <c r="N17" s="319"/>
      <c r="O17" s="322">
        <v>43617</v>
      </c>
      <c r="P17" s="322" t="s">
        <v>183</v>
      </c>
      <c r="Q17" s="320">
        <v>1600</v>
      </c>
      <c r="R17" s="320"/>
      <c r="S17" s="320">
        <v>1400</v>
      </c>
      <c r="T17" s="320"/>
      <c r="U17" s="321"/>
      <c r="V17" s="320"/>
      <c r="W17" s="392"/>
      <c r="AK17" s="34"/>
    </row>
    <row r="18" spans="1:37">
      <c r="A18" s="317"/>
      <c r="B18" s="317"/>
      <c r="C18" s="317"/>
      <c r="D18" s="317"/>
      <c r="E18" s="317" t="s">
        <v>141</v>
      </c>
      <c r="F18" s="318">
        <v>1273</v>
      </c>
      <c r="G18" s="317" t="s">
        <v>69</v>
      </c>
      <c r="H18" s="317" t="s">
        <v>157</v>
      </c>
      <c r="I18" s="322"/>
      <c r="J18" s="319"/>
      <c r="K18" s="319"/>
      <c r="L18" s="319"/>
      <c r="M18" s="319"/>
      <c r="N18" s="319"/>
      <c r="O18" s="322">
        <v>44813</v>
      </c>
      <c r="P18" s="322" t="s">
        <v>187</v>
      </c>
      <c r="Q18" s="320">
        <v>1600</v>
      </c>
      <c r="R18" s="320"/>
      <c r="S18" s="320">
        <v>1795</v>
      </c>
      <c r="T18" s="320"/>
      <c r="U18" s="321"/>
      <c r="V18" s="320"/>
      <c r="W18" s="392"/>
      <c r="AK18" s="34"/>
    </row>
    <row r="19" spans="1:37">
      <c r="A19" s="317"/>
      <c r="B19" s="317"/>
      <c r="C19" s="317"/>
      <c r="D19" s="317"/>
      <c r="E19" s="317" t="s">
        <v>141</v>
      </c>
      <c r="F19" s="318">
        <v>1273</v>
      </c>
      <c r="G19" s="317" t="s">
        <v>69</v>
      </c>
      <c r="H19" s="317" t="s">
        <v>158</v>
      </c>
      <c r="I19" s="322"/>
      <c r="J19" s="319"/>
      <c r="K19" s="319"/>
      <c r="L19" s="319"/>
      <c r="M19" s="319"/>
      <c r="N19" s="319"/>
      <c r="O19" s="322">
        <v>43931</v>
      </c>
      <c r="P19" s="322" t="s">
        <v>186</v>
      </c>
      <c r="Q19" s="320">
        <v>1600</v>
      </c>
      <c r="R19" s="320"/>
      <c r="S19" s="320">
        <v>1400</v>
      </c>
      <c r="T19" s="320"/>
      <c r="U19" s="321"/>
      <c r="V19" s="320"/>
      <c r="W19" s="392"/>
      <c r="AK19" s="34"/>
    </row>
    <row r="20" spans="1:37">
      <c r="A20" s="317"/>
      <c r="B20" s="317"/>
      <c r="C20" s="317"/>
      <c r="D20" s="317"/>
      <c r="E20" s="317" t="s">
        <v>141</v>
      </c>
      <c r="F20" s="318">
        <v>1273</v>
      </c>
      <c r="G20" s="317" t="s">
        <v>69</v>
      </c>
      <c r="H20" s="317" t="s">
        <v>159</v>
      </c>
      <c r="I20" s="322"/>
      <c r="J20" s="319"/>
      <c r="K20" s="319"/>
      <c r="L20" s="319"/>
      <c r="M20" s="319"/>
      <c r="N20" s="319"/>
      <c r="O20" s="322">
        <v>44415</v>
      </c>
      <c r="P20" s="322" t="s">
        <v>187</v>
      </c>
      <c r="Q20" s="320">
        <v>1600</v>
      </c>
      <c r="R20" s="320"/>
      <c r="S20" s="320">
        <v>1520</v>
      </c>
      <c r="T20" s="320"/>
      <c r="U20" s="321"/>
      <c r="V20" s="320"/>
      <c r="W20" s="392"/>
      <c r="AK20" s="34"/>
    </row>
    <row r="21" spans="1:37">
      <c r="A21" s="317"/>
      <c r="B21" s="317"/>
      <c r="C21" s="317"/>
      <c r="D21" s="317"/>
      <c r="E21" s="317" t="s">
        <v>141</v>
      </c>
      <c r="F21" s="318">
        <v>1273</v>
      </c>
      <c r="G21" s="317" t="s">
        <v>69</v>
      </c>
      <c r="H21" s="317" t="s">
        <v>160</v>
      </c>
      <c r="I21" s="322"/>
      <c r="J21" s="319"/>
      <c r="K21" s="319"/>
      <c r="L21" s="319"/>
      <c r="M21" s="319"/>
      <c r="N21" s="319"/>
      <c r="O21" s="322">
        <v>44360</v>
      </c>
      <c r="P21" s="322" t="s">
        <v>189</v>
      </c>
      <c r="Q21" s="320">
        <v>1600</v>
      </c>
      <c r="R21" s="320"/>
      <c r="S21" s="320">
        <v>1645</v>
      </c>
      <c r="T21" s="320"/>
      <c r="U21" s="321"/>
      <c r="V21" s="320"/>
      <c r="W21" s="392"/>
      <c r="AK21" s="34"/>
    </row>
    <row r="22" spans="1:37">
      <c r="A22" s="317"/>
      <c r="B22" s="317"/>
      <c r="C22" s="317"/>
      <c r="D22" s="317"/>
      <c r="E22" s="317" t="s">
        <v>141</v>
      </c>
      <c r="F22" s="318">
        <v>1273</v>
      </c>
      <c r="G22" s="317" t="s">
        <v>69</v>
      </c>
      <c r="H22" s="317" t="s">
        <v>161</v>
      </c>
      <c r="I22" s="322"/>
      <c r="J22" s="319"/>
      <c r="K22" s="319"/>
      <c r="L22" s="319"/>
      <c r="M22" s="319"/>
      <c r="N22" s="319"/>
      <c r="O22" s="322">
        <v>43262</v>
      </c>
      <c r="P22" s="322" t="s">
        <v>190</v>
      </c>
      <c r="Q22" s="320">
        <v>1600</v>
      </c>
      <c r="R22" s="320"/>
      <c r="S22" s="320">
        <v>1300</v>
      </c>
      <c r="T22" s="320"/>
      <c r="U22" s="321"/>
      <c r="V22" s="320"/>
      <c r="W22" s="392"/>
      <c r="AK22" s="34"/>
    </row>
    <row r="23" spans="1:37">
      <c r="A23" s="317"/>
      <c r="B23" s="317"/>
      <c r="C23" s="317"/>
      <c r="D23" s="317"/>
      <c r="E23" s="317" t="s">
        <v>141</v>
      </c>
      <c r="F23" s="318">
        <v>1273</v>
      </c>
      <c r="G23" s="317" t="s">
        <v>69</v>
      </c>
      <c r="H23" s="317" t="s">
        <v>162</v>
      </c>
      <c r="I23" s="322"/>
      <c r="J23" s="319"/>
      <c r="K23" s="319"/>
      <c r="L23" s="319"/>
      <c r="M23" s="319"/>
      <c r="N23" s="319"/>
      <c r="O23" s="322">
        <v>44763</v>
      </c>
      <c r="P23" s="322" t="s">
        <v>182</v>
      </c>
      <c r="Q23" s="320">
        <v>1600</v>
      </c>
      <c r="R23" s="320"/>
      <c r="S23" s="320">
        <v>1600</v>
      </c>
      <c r="T23" s="320"/>
      <c r="U23" s="321"/>
      <c r="V23" s="320"/>
      <c r="W23" s="392"/>
      <c r="AK23" s="34"/>
    </row>
    <row r="24" spans="1:37">
      <c r="A24" s="317"/>
      <c r="B24" s="317"/>
      <c r="C24" s="317"/>
      <c r="D24" s="317"/>
      <c r="E24" s="317" t="s">
        <v>141</v>
      </c>
      <c r="F24" s="318">
        <v>1273</v>
      </c>
      <c r="G24" s="317" t="s">
        <v>69</v>
      </c>
      <c r="H24" s="317" t="s">
        <v>163</v>
      </c>
      <c r="I24" s="322"/>
      <c r="J24" s="319"/>
      <c r="K24" s="319"/>
      <c r="L24" s="319"/>
      <c r="M24" s="319"/>
      <c r="N24" s="319"/>
      <c r="O24" s="322">
        <v>44604</v>
      </c>
      <c r="P24" s="322" t="s">
        <v>184</v>
      </c>
      <c r="Q24" s="320">
        <v>1600</v>
      </c>
      <c r="R24" s="320"/>
      <c r="S24" s="320">
        <v>1500</v>
      </c>
      <c r="T24" s="320"/>
      <c r="U24" s="321"/>
      <c r="V24" s="320"/>
      <c r="W24" s="392"/>
      <c r="AK24" s="34"/>
    </row>
    <row r="25" spans="1:37">
      <c r="A25" s="317"/>
      <c r="B25" s="317"/>
      <c r="C25" s="317"/>
      <c r="D25" s="317"/>
      <c r="E25" s="317" t="s">
        <v>141</v>
      </c>
      <c r="F25" s="318">
        <v>1273</v>
      </c>
      <c r="G25" s="317" t="s">
        <v>69</v>
      </c>
      <c r="H25" s="317" t="s">
        <v>164</v>
      </c>
      <c r="I25" s="322"/>
      <c r="J25" s="319"/>
      <c r="K25" s="319"/>
      <c r="L25" s="319"/>
      <c r="M25" s="319"/>
      <c r="N25" s="319"/>
      <c r="O25" s="322">
        <v>43595</v>
      </c>
      <c r="P25" s="322" t="s">
        <v>185</v>
      </c>
      <c r="Q25" s="320">
        <v>1600</v>
      </c>
      <c r="R25" s="320"/>
      <c r="S25" s="320">
        <v>1445</v>
      </c>
      <c r="T25" s="320"/>
      <c r="U25" s="321"/>
      <c r="V25" s="320"/>
      <c r="W25" s="392"/>
      <c r="AK25" s="34"/>
    </row>
    <row r="26" spans="1:37">
      <c r="A26" s="317"/>
      <c r="B26" s="317"/>
      <c r="C26" s="317"/>
      <c r="D26" s="317"/>
      <c r="E26" s="317" t="s">
        <v>141</v>
      </c>
      <c r="F26" s="318">
        <v>1273</v>
      </c>
      <c r="G26" s="317" t="s">
        <v>69</v>
      </c>
      <c r="H26" s="317" t="s">
        <v>165</v>
      </c>
      <c r="I26" s="322"/>
      <c r="J26" s="319"/>
      <c r="K26" s="319"/>
      <c r="L26" s="319"/>
      <c r="M26" s="319"/>
      <c r="N26" s="319"/>
      <c r="O26" s="322">
        <v>43617</v>
      </c>
      <c r="P26" s="322" t="s">
        <v>183</v>
      </c>
      <c r="Q26" s="320">
        <v>1600</v>
      </c>
      <c r="R26" s="320"/>
      <c r="S26" s="320">
        <v>1320</v>
      </c>
      <c r="T26" s="320"/>
      <c r="U26" s="321"/>
      <c r="V26" s="320"/>
      <c r="W26" s="392"/>
      <c r="AK26" s="34"/>
    </row>
    <row r="27" spans="1:37">
      <c r="A27" s="317"/>
      <c r="B27" s="317"/>
      <c r="C27" s="317"/>
      <c r="D27" s="317"/>
      <c r="E27" s="317" t="s">
        <v>141</v>
      </c>
      <c r="F27" s="318">
        <v>1273</v>
      </c>
      <c r="G27" s="317" t="s">
        <v>69</v>
      </c>
      <c r="H27" s="317" t="s">
        <v>166</v>
      </c>
      <c r="I27" s="322"/>
      <c r="J27" s="319"/>
      <c r="K27" s="319"/>
      <c r="L27" s="319"/>
      <c r="M27" s="319"/>
      <c r="N27" s="319"/>
      <c r="O27" s="322">
        <v>43617</v>
      </c>
      <c r="P27" s="322" t="s">
        <v>183</v>
      </c>
      <c r="Q27" s="320">
        <v>1600</v>
      </c>
      <c r="R27" s="320"/>
      <c r="S27" s="320">
        <v>1400</v>
      </c>
      <c r="T27" s="320"/>
      <c r="U27" s="321"/>
      <c r="V27" s="320"/>
      <c r="W27" s="392"/>
      <c r="AK27" s="34"/>
    </row>
    <row r="28" spans="1:37">
      <c r="A28" s="317"/>
      <c r="B28" s="317"/>
      <c r="C28" s="317"/>
      <c r="D28" s="317"/>
      <c r="E28" s="317" t="s">
        <v>141</v>
      </c>
      <c r="F28" s="318">
        <v>1273</v>
      </c>
      <c r="G28" s="317" t="s">
        <v>69</v>
      </c>
      <c r="H28" s="317" t="s">
        <v>167</v>
      </c>
      <c r="I28" s="319"/>
      <c r="J28" s="319"/>
      <c r="K28" s="319"/>
      <c r="L28" s="319"/>
      <c r="M28" s="319"/>
      <c r="N28" s="319"/>
      <c r="O28" s="322">
        <v>44421</v>
      </c>
      <c r="P28" s="322" t="s">
        <v>187</v>
      </c>
      <c r="Q28" s="320">
        <v>1600</v>
      </c>
      <c r="R28" s="320"/>
      <c r="S28" s="320">
        <v>1500</v>
      </c>
      <c r="T28" s="320"/>
      <c r="U28" s="321"/>
      <c r="V28" s="320"/>
      <c r="W28" s="392"/>
      <c r="AK28" s="34"/>
    </row>
    <row r="29" spans="1:37">
      <c r="A29" s="317"/>
      <c r="B29" s="317"/>
      <c r="C29" s="317"/>
      <c r="D29" s="317"/>
      <c r="E29" s="317" t="s">
        <v>141</v>
      </c>
      <c r="F29" s="318">
        <v>1273</v>
      </c>
      <c r="G29" s="317" t="s">
        <v>69</v>
      </c>
      <c r="H29" s="317" t="s">
        <v>168</v>
      </c>
      <c r="I29" s="322"/>
      <c r="J29" s="319"/>
      <c r="K29" s="319"/>
      <c r="L29" s="319"/>
      <c r="M29" s="319"/>
      <c r="N29" s="319"/>
      <c r="O29" s="322">
        <v>44386</v>
      </c>
      <c r="P29" s="322" t="s">
        <v>182</v>
      </c>
      <c r="Q29" s="320">
        <v>1600</v>
      </c>
      <c r="R29" s="320"/>
      <c r="S29" s="320">
        <v>1420</v>
      </c>
      <c r="T29" s="320"/>
      <c r="U29" s="321"/>
      <c r="V29" s="320"/>
      <c r="W29" s="392"/>
      <c r="AK29" s="34"/>
    </row>
    <row r="30" spans="1:37">
      <c r="A30" s="317"/>
      <c r="B30" s="317"/>
      <c r="C30" s="317"/>
      <c r="D30" s="317"/>
      <c r="E30" s="317" t="s">
        <v>141</v>
      </c>
      <c r="F30" s="318">
        <v>1273</v>
      </c>
      <c r="G30" s="317" t="s">
        <v>69</v>
      </c>
      <c r="H30" s="317" t="s">
        <v>169</v>
      </c>
      <c r="I30" s="322"/>
      <c r="J30" s="319"/>
      <c r="K30" s="319"/>
      <c r="L30" s="319"/>
      <c r="M30" s="319"/>
      <c r="N30" s="319"/>
      <c r="O30" s="322">
        <v>44032</v>
      </c>
      <c r="P30" s="322" t="s">
        <v>182</v>
      </c>
      <c r="Q30" s="320">
        <v>1600</v>
      </c>
      <c r="R30" s="320"/>
      <c r="S30" s="320">
        <v>1425.5</v>
      </c>
      <c r="T30" s="320"/>
      <c r="U30" s="321"/>
      <c r="V30" s="320"/>
      <c r="W30" s="392"/>
      <c r="AK30" s="34"/>
    </row>
    <row r="31" spans="1:37">
      <c r="A31" s="317"/>
      <c r="B31" s="317"/>
      <c r="C31" s="317"/>
      <c r="D31" s="317"/>
      <c r="E31" s="317" t="s">
        <v>141</v>
      </c>
      <c r="F31" s="318">
        <v>1273</v>
      </c>
      <c r="G31" s="317" t="s">
        <v>69</v>
      </c>
      <c r="H31" s="317" t="s">
        <v>170</v>
      </c>
      <c r="I31" s="322"/>
      <c r="J31" s="319"/>
      <c r="K31" s="319"/>
      <c r="L31" s="319"/>
      <c r="M31" s="319"/>
      <c r="N31" s="319"/>
      <c r="O31" s="322">
        <v>43525</v>
      </c>
      <c r="P31" s="322" t="s">
        <v>184</v>
      </c>
      <c r="Q31" s="320">
        <v>1600</v>
      </c>
      <c r="R31" s="320"/>
      <c r="S31" s="320">
        <v>1420</v>
      </c>
      <c r="T31" s="320"/>
      <c r="U31" s="321"/>
      <c r="V31" s="320"/>
      <c r="W31" s="392"/>
      <c r="AK31" s="34"/>
    </row>
    <row r="32" spans="1:37">
      <c r="A32" s="317"/>
      <c r="B32" s="317"/>
      <c r="C32" s="317"/>
      <c r="D32" s="317"/>
      <c r="E32" s="317" t="s">
        <v>141</v>
      </c>
      <c r="F32" s="318">
        <v>1273</v>
      </c>
      <c r="G32" s="317" t="s">
        <v>69</v>
      </c>
      <c r="H32" s="317" t="s">
        <v>171</v>
      </c>
      <c r="I32" s="322"/>
      <c r="J32" s="319"/>
      <c r="K32" s="319"/>
      <c r="L32" s="319"/>
      <c r="M32" s="319"/>
      <c r="N32" s="319"/>
      <c r="O32" s="322">
        <v>44415</v>
      </c>
      <c r="P32" s="322" t="s">
        <v>191</v>
      </c>
      <c r="Q32" s="320">
        <v>1600</v>
      </c>
      <c r="R32" s="320"/>
      <c r="S32" s="320">
        <v>1500</v>
      </c>
      <c r="T32" s="320"/>
      <c r="U32" s="321"/>
      <c r="V32" s="320"/>
      <c r="W32" s="392"/>
      <c r="AK32" s="34"/>
    </row>
    <row r="33" spans="1:37">
      <c r="A33" s="317"/>
      <c r="B33" s="317"/>
      <c r="C33" s="317"/>
      <c r="D33" s="317"/>
      <c r="E33" s="317" t="s">
        <v>141</v>
      </c>
      <c r="F33" s="318">
        <v>1273</v>
      </c>
      <c r="G33" s="317" t="s">
        <v>69</v>
      </c>
      <c r="H33" s="317" t="s">
        <v>172</v>
      </c>
      <c r="I33" s="322"/>
      <c r="J33" s="319"/>
      <c r="K33" s="319"/>
      <c r="L33" s="319"/>
      <c r="M33" s="319"/>
      <c r="N33" s="319"/>
      <c r="O33" s="322">
        <v>44417</v>
      </c>
      <c r="P33" s="322" t="s">
        <v>187</v>
      </c>
      <c r="Q33" s="320">
        <v>1600</v>
      </c>
      <c r="R33" s="320"/>
      <c r="S33" s="320">
        <v>1495</v>
      </c>
      <c r="T33" s="320"/>
      <c r="U33" s="321"/>
      <c r="V33" s="320"/>
      <c r="W33" s="392"/>
      <c r="AK33" s="34"/>
    </row>
    <row r="34" spans="1:37">
      <c r="A34" s="317"/>
      <c r="B34" s="317"/>
      <c r="C34" s="317"/>
      <c r="D34" s="317"/>
      <c r="E34" s="317" t="s">
        <v>141</v>
      </c>
      <c r="F34" s="318">
        <v>1273</v>
      </c>
      <c r="G34" s="317" t="s">
        <v>69</v>
      </c>
      <c r="H34" s="317" t="s">
        <v>173</v>
      </c>
      <c r="I34" s="322"/>
      <c r="J34" s="319"/>
      <c r="K34" s="319"/>
      <c r="L34" s="319"/>
      <c r="M34" s="319"/>
      <c r="N34" s="319"/>
      <c r="O34" s="322">
        <v>43525</v>
      </c>
      <c r="P34" s="322" t="s">
        <v>184</v>
      </c>
      <c r="Q34" s="320">
        <v>1600</v>
      </c>
      <c r="R34" s="320"/>
      <c r="S34" s="320">
        <v>1350</v>
      </c>
      <c r="T34" s="320"/>
      <c r="U34" s="321"/>
      <c r="V34" s="320"/>
      <c r="W34" s="392"/>
      <c r="AK34" s="34"/>
    </row>
    <row r="35" spans="1:37">
      <c r="A35" s="317"/>
      <c r="B35" s="317"/>
      <c r="C35" s="317"/>
      <c r="D35" s="317"/>
      <c r="E35" s="317" t="s">
        <v>141</v>
      </c>
      <c r="F35" s="318">
        <v>1273</v>
      </c>
      <c r="G35" s="317" t="s">
        <v>69</v>
      </c>
      <c r="H35" s="317" t="s">
        <v>174</v>
      </c>
      <c r="I35" s="322"/>
      <c r="J35" s="319"/>
      <c r="K35" s="319"/>
      <c r="L35" s="319"/>
      <c r="M35" s="319"/>
      <c r="N35" s="319"/>
      <c r="O35" s="322">
        <v>43602</v>
      </c>
      <c r="P35" s="322" t="s">
        <v>185</v>
      </c>
      <c r="Q35" s="320">
        <v>1600</v>
      </c>
      <c r="R35" s="320"/>
      <c r="S35" s="320">
        <v>1425</v>
      </c>
      <c r="T35" s="320"/>
      <c r="U35" s="321"/>
      <c r="V35" s="320"/>
      <c r="W35" s="392"/>
      <c r="AK35" s="34"/>
    </row>
    <row r="36" spans="1:37">
      <c r="A36" s="317"/>
      <c r="B36" s="317"/>
      <c r="C36" s="317"/>
      <c r="D36" s="317"/>
      <c r="E36" s="317" t="s">
        <v>141</v>
      </c>
      <c r="F36" s="318">
        <v>1273</v>
      </c>
      <c r="G36" s="317" t="s">
        <v>69</v>
      </c>
      <c r="H36" s="317" t="s">
        <v>175</v>
      </c>
      <c r="I36" s="322"/>
      <c r="J36" s="319"/>
      <c r="K36" s="319"/>
      <c r="L36" s="319"/>
      <c r="M36" s="319"/>
      <c r="N36" s="319"/>
      <c r="O36" s="322">
        <v>43709</v>
      </c>
      <c r="P36" s="322" t="s">
        <v>191</v>
      </c>
      <c r="Q36" s="320">
        <v>1600</v>
      </c>
      <c r="R36" s="320"/>
      <c r="S36" s="320">
        <v>1475</v>
      </c>
      <c r="T36" s="320"/>
      <c r="U36" s="321"/>
      <c r="V36" s="320"/>
      <c r="W36" s="392"/>
      <c r="AK36" s="34"/>
    </row>
    <row r="37" spans="1:37">
      <c r="A37" s="317"/>
      <c r="B37" s="317"/>
      <c r="C37" s="317"/>
      <c r="D37" s="317"/>
      <c r="E37" s="317" t="s">
        <v>141</v>
      </c>
      <c r="F37" s="318">
        <v>1273</v>
      </c>
      <c r="G37" s="317" t="s">
        <v>69</v>
      </c>
      <c r="H37" s="317" t="s">
        <v>176</v>
      </c>
      <c r="I37" s="319"/>
      <c r="J37" s="319"/>
      <c r="K37" s="319"/>
      <c r="L37" s="319"/>
      <c r="M37" s="319"/>
      <c r="N37" s="319"/>
      <c r="O37" s="322">
        <v>43678</v>
      </c>
      <c r="P37" s="322" t="s">
        <v>182</v>
      </c>
      <c r="Q37" s="320">
        <v>1600</v>
      </c>
      <c r="R37" s="320"/>
      <c r="S37" s="320">
        <v>1445.5</v>
      </c>
      <c r="T37" s="320"/>
      <c r="U37" s="321"/>
      <c r="V37" s="320"/>
      <c r="W37" s="392"/>
    </row>
    <row r="38" spans="1:37">
      <c r="A38" s="317"/>
      <c r="B38" s="317"/>
      <c r="C38" s="317"/>
      <c r="D38" s="317"/>
      <c r="E38" s="317" t="s">
        <v>141</v>
      </c>
      <c r="F38" s="318">
        <v>1273</v>
      </c>
      <c r="G38" s="317" t="s">
        <v>69</v>
      </c>
      <c r="H38" s="317" t="s">
        <v>177</v>
      </c>
      <c r="I38" s="322"/>
      <c r="J38" s="319"/>
      <c r="K38" s="319"/>
      <c r="L38" s="319"/>
      <c r="M38" s="319"/>
      <c r="N38" s="319"/>
      <c r="O38" s="322">
        <v>43883</v>
      </c>
      <c r="P38" s="322" t="s">
        <v>184</v>
      </c>
      <c r="Q38" s="320">
        <v>1600</v>
      </c>
      <c r="R38" s="320"/>
      <c r="S38" s="320">
        <v>1520</v>
      </c>
      <c r="T38" s="320"/>
      <c r="U38" s="321"/>
      <c r="V38" s="320"/>
      <c r="W38" s="392"/>
    </row>
    <row r="39" spans="1:37">
      <c r="A39" s="317"/>
      <c r="B39" s="317"/>
      <c r="C39" s="317"/>
      <c r="D39" s="317"/>
      <c r="E39" s="317" t="s">
        <v>141</v>
      </c>
      <c r="F39" s="318">
        <v>1273</v>
      </c>
      <c r="G39" s="317" t="s">
        <v>69</v>
      </c>
      <c r="H39" s="317" t="s">
        <v>178</v>
      </c>
      <c r="I39" s="322"/>
      <c r="J39" s="319"/>
      <c r="K39" s="319"/>
      <c r="L39" s="319"/>
      <c r="M39" s="319"/>
      <c r="N39" s="319"/>
      <c r="O39" s="322">
        <v>44692</v>
      </c>
      <c r="P39" s="322" t="s">
        <v>183</v>
      </c>
      <c r="Q39" s="320">
        <v>1600</v>
      </c>
      <c r="R39" s="320"/>
      <c r="S39" s="320">
        <v>1525</v>
      </c>
      <c r="T39" s="320"/>
      <c r="U39" s="321"/>
      <c r="V39" s="320"/>
      <c r="W39" s="392"/>
    </row>
    <row r="40" spans="1:37">
      <c r="A40" s="317"/>
      <c r="B40" s="317"/>
      <c r="C40" s="317"/>
      <c r="D40" s="317"/>
      <c r="E40" s="317" t="s">
        <v>141</v>
      </c>
      <c r="F40" s="318">
        <v>1273</v>
      </c>
      <c r="G40" s="317" t="s">
        <v>69</v>
      </c>
      <c r="H40" s="317" t="s">
        <v>179</v>
      </c>
      <c r="I40" s="322"/>
      <c r="J40" s="319"/>
      <c r="K40" s="319"/>
      <c r="L40" s="319"/>
      <c r="M40" s="319"/>
      <c r="N40" s="319"/>
      <c r="O40" s="322">
        <v>44330</v>
      </c>
      <c r="P40" s="322" t="s">
        <v>183</v>
      </c>
      <c r="Q40" s="320">
        <v>1600</v>
      </c>
      <c r="R40" s="320"/>
      <c r="S40" s="320">
        <v>1370</v>
      </c>
      <c r="T40" s="320"/>
      <c r="U40" s="321"/>
      <c r="V40" s="320"/>
      <c r="W40" s="392"/>
    </row>
    <row r="41" spans="1:37">
      <c r="A41" s="317"/>
      <c r="B41" s="317"/>
      <c r="C41" s="317"/>
      <c r="D41" s="317"/>
      <c r="E41" s="317" t="s">
        <v>141</v>
      </c>
      <c r="F41" s="318">
        <v>1273</v>
      </c>
      <c r="G41" s="317" t="s">
        <v>69</v>
      </c>
      <c r="H41" s="317" t="s">
        <v>180</v>
      </c>
      <c r="I41" s="322"/>
      <c r="J41" s="319"/>
      <c r="K41" s="319"/>
      <c r="L41" s="319"/>
      <c r="M41" s="319"/>
      <c r="N41" s="319"/>
      <c r="O41" s="322">
        <v>43586</v>
      </c>
      <c r="P41" s="322" t="s">
        <v>185</v>
      </c>
      <c r="Q41" s="320">
        <v>1600</v>
      </c>
      <c r="R41" s="320"/>
      <c r="S41" s="320">
        <v>1420</v>
      </c>
      <c r="T41" s="320"/>
      <c r="U41" s="321"/>
      <c r="V41" s="320"/>
      <c r="W41" s="392"/>
    </row>
    <row r="42" spans="1:37">
      <c r="A42" s="317"/>
      <c r="B42" s="317"/>
      <c r="C42" s="317"/>
      <c r="D42" s="317"/>
      <c r="E42" s="317" t="s">
        <v>141</v>
      </c>
      <c r="F42" s="318">
        <v>1273</v>
      </c>
      <c r="G42" s="317" t="s">
        <v>69</v>
      </c>
      <c r="H42" s="319" t="s">
        <v>181</v>
      </c>
      <c r="I42" s="319"/>
      <c r="J42" s="319"/>
      <c r="K42" s="322"/>
      <c r="L42" s="327"/>
      <c r="M42" s="322"/>
      <c r="N42" s="327"/>
      <c r="O42" s="332">
        <v>44449</v>
      </c>
      <c r="P42" s="319" t="s">
        <v>192</v>
      </c>
      <c r="Q42" s="320">
        <v>1600</v>
      </c>
      <c r="R42" s="320"/>
      <c r="S42" s="320">
        <v>1595</v>
      </c>
      <c r="T42" s="320"/>
      <c r="U42" s="321"/>
      <c r="V42" s="320"/>
      <c r="W42" s="392"/>
    </row>
    <row r="43" spans="1:37">
      <c r="A43" s="317"/>
      <c r="B43" s="317"/>
      <c r="C43" s="317"/>
      <c r="D43" s="317"/>
      <c r="E43" s="317"/>
      <c r="F43" s="318"/>
      <c r="G43" s="317"/>
      <c r="H43" s="319"/>
      <c r="I43" s="319"/>
      <c r="J43" s="319"/>
      <c r="K43" s="322"/>
      <c r="L43" s="327"/>
      <c r="M43" s="322"/>
      <c r="N43" s="327"/>
      <c r="O43" s="319"/>
      <c r="P43" s="319"/>
      <c r="Q43" s="320"/>
      <c r="R43" s="320"/>
      <c r="S43" s="320"/>
      <c r="T43" s="320"/>
      <c r="U43" s="321"/>
      <c r="V43" s="320"/>
      <c r="W43" s="392"/>
    </row>
    <row r="44" spans="1:37">
      <c r="A44" s="317"/>
      <c r="B44" s="317"/>
      <c r="C44" s="317"/>
      <c r="D44" s="317"/>
      <c r="E44" s="317"/>
      <c r="F44" s="318"/>
      <c r="G44" s="317"/>
      <c r="H44" s="317"/>
      <c r="I44" s="322"/>
      <c r="J44" s="319"/>
      <c r="K44" s="319"/>
      <c r="L44" s="319"/>
      <c r="M44" s="319"/>
      <c r="N44" s="319"/>
      <c r="O44" s="322"/>
      <c r="P44" s="322"/>
      <c r="Q44" s="320"/>
      <c r="R44" s="320"/>
      <c r="S44" s="320"/>
      <c r="T44" s="320"/>
      <c r="U44" s="321"/>
      <c r="V44" s="320"/>
      <c r="W44" s="392"/>
    </row>
    <row r="45" spans="1:37">
      <c r="A45" s="317"/>
      <c r="B45" s="317"/>
      <c r="C45" s="317"/>
      <c r="D45" s="317"/>
      <c r="E45" s="317"/>
      <c r="F45" s="318"/>
      <c r="G45" s="317"/>
      <c r="H45" s="319"/>
      <c r="I45" s="319"/>
      <c r="J45" s="319"/>
      <c r="K45" s="322"/>
      <c r="L45" s="327"/>
      <c r="M45" s="322"/>
      <c r="N45" s="327"/>
      <c r="O45" s="319"/>
      <c r="P45" s="319"/>
      <c r="Q45" s="320"/>
      <c r="R45" s="320"/>
      <c r="S45" s="320"/>
      <c r="T45" s="320"/>
      <c r="U45" s="321"/>
      <c r="V45" s="320"/>
      <c r="W45" s="392"/>
    </row>
    <row r="46" spans="1:37">
      <c r="A46" s="317"/>
      <c r="B46" s="317"/>
      <c r="C46" s="317"/>
      <c r="D46" s="317"/>
      <c r="E46" s="317"/>
      <c r="F46" s="318"/>
      <c r="G46" s="317"/>
      <c r="H46" s="317"/>
      <c r="I46" s="322"/>
      <c r="J46" s="319"/>
      <c r="K46" s="319"/>
      <c r="L46" s="319"/>
      <c r="M46" s="319"/>
      <c r="N46" s="319"/>
      <c r="O46" s="322"/>
      <c r="P46" s="322"/>
      <c r="Q46" s="320"/>
      <c r="R46" s="320"/>
      <c r="S46" s="320"/>
      <c r="T46" s="320"/>
      <c r="U46" s="321"/>
      <c r="V46" s="320"/>
      <c r="W46" s="392"/>
    </row>
    <row r="47" spans="1:37">
      <c r="A47" s="317"/>
      <c r="B47" s="317"/>
      <c r="C47" s="317"/>
      <c r="D47" s="317"/>
      <c r="E47" s="317"/>
      <c r="F47" s="318"/>
      <c r="G47" s="317"/>
      <c r="H47" s="317"/>
      <c r="I47" s="322"/>
      <c r="J47" s="319"/>
      <c r="K47" s="319"/>
      <c r="L47" s="319"/>
      <c r="M47" s="319"/>
      <c r="N47" s="319"/>
      <c r="O47" s="322"/>
      <c r="P47" s="322"/>
      <c r="Q47" s="320"/>
      <c r="R47" s="320"/>
      <c r="S47" s="320"/>
      <c r="T47" s="320"/>
      <c r="U47" s="321"/>
      <c r="V47" s="320"/>
      <c r="W47" s="392"/>
    </row>
    <row r="48" spans="1:37">
      <c r="A48" s="317"/>
      <c r="B48" s="317"/>
      <c r="C48" s="317"/>
      <c r="D48" s="317"/>
      <c r="E48" s="317"/>
      <c r="F48" s="318"/>
      <c r="G48" s="317"/>
      <c r="H48" s="317"/>
      <c r="I48" s="322"/>
      <c r="J48" s="319"/>
      <c r="K48" s="319"/>
      <c r="L48" s="319"/>
      <c r="M48" s="319"/>
      <c r="N48" s="319"/>
      <c r="O48" s="322"/>
      <c r="P48" s="322"/>
      <c r="Q48" s="320"/>
      <c r="R48" s="320"/>
      <c r="S48" s="320"/>
      <c r="T48" s="320"/>
      <c r="U48" s="321"/>
      <c r="V48" s="320"/>
      <c r="W48" s="392"/>
    </row>
    <row r="49" spans="1:36">
      <c r="A49" s="317"/>
      <c r="B49" s="317"/>
      <c r="C49" s="317"/>
      <c r="D49" s="317"/>
      <c r="E49" s="317"/>
      <c r="F49" s="318"/>
      <c r="G49" s="317"/>
      <c r="H49" s="317"/>
      <c r="I49" s="322"/>
      <c r="J49" s="319"/>
      <c r="K49" s="319"/>
      <c r="L49" s="319"/>
      <c r="M49" s="319"/>
      <c r="N49" s="319"/>
      <c r="O49" s="322"/>
      <c r="P49" s="322"/>
      <c r="Q49" s="320"/>
      <c r="R49" s="320"/>
      <c r="S49" s="320"/>
      <c r="T49" s="320"/>
      <c r="U49" s="321"/>
      <c r="V49" s="320"/>
      <c r="W49" s="392"/>
    </row>
    <row r="50" spans="1:36">
      <c r="A50" s="317"/>
      <c r="B50" s="317"/>
      <c r="C50" s="317"/>
      <c r="D50" s="317"/>
      <c r="E50" s="317"/>
      <c r="F50" s="318"/>
      <c r="G50" s="317"/>
      <c r="H50" s="317"/>
      <c r="I50" s="322"/>
      <c r="J50" s="319"/>
      <c r="K50" s="319"/>
      <c r="L50" s="319"/>
      <c r="M50" s="319"/>
      <c r="N50" s="319"/>
      <c r="O50" s="322"/>
      <c r="P50" s="322"/>
      <c r="Q50" s="320"/>
      <c r="R50" s="320"/>
      <c r="S50" s="320"/>
      <c r="T50" s="320"/>
      <c r="U50" s="321"/>
      <c r="V50" s="320"/>
      <c r="W50" s="392"/>
    </row>
    <row r="51" spans="1:36">
      <c r="A51" s="317"/>
      <c r="B51" s="317"/>
      <c r="C51" s="317"/>
      <c r="D51" s="317"/>
      <c r="E51" s="317"/>
      <c r="F51" s="318"/>
      <c r="G51" s="317"/>
      <c r="H51" s="317"/>
      <c r="I51" s="322"/>
      <c r="J51" s="319"/>
      <c r="K51" s="319"/>
      <c r="L51" s="319"/>
      <c r="M51" s="319"/>
      <c r="N51" s="319"/>
      <c r="O51" s="322"/>
      <c r="P51" s="322"/>
      <c r="Q51" s="320"/>
      <c r="R51" s="320"/>
      <c r="S51" s="320"/>
      <c r="T51" s="320"/>
      <c r="U51" s="321"/>
      <c r="V51" s="320"/>
      <c r="W51" s="392"/>
    </row>
    <row r="52" spans="1:36">
      <c r="A52" s="317"/>
      <c r="B52" s="317"/>
      <c r="C52" s="317"/>
      <c r="D52" s="317"/>
      <c r="E52" s="317"/>
      <c r="F52" s="318"/>
      <c r="G52" s="317"/>
      <c r="H52" s="317"/>
      <c r="I52" s="322"/>
      <c r="J52" s="319"/>
      <c r="K52" s="319"/>
      <c r="L52" s="319"/>
      <c r="M52" s="319"/>
      <c r="N52" s="319"/>
      <c r="O52" s="322"/>
      <c r="P52" s="322"/>
      <c r="Q52" s="320"/>
      <c r="R52" s="320"/>
      <c r="S52" s="320"/>
      <c r="T52" s="320"/>
      <c r="U52" s="321"/>
      <c r="V52" s="320"/>
      <c r="W52" s="392"/>
    </row>
    <row r="53" spans="1:36">
      <c r="A53" s="317"/>
      <c r="B53" s="317"/>
      <c r="C53" s="317"/>
      <c r="D53" s="317"/>
      <c r="E53" s="317"/>
      <c r="F53" s="318"/>
      <c r="G53" s="317"/>
      <c r="H53" s="317"/>
      <c r="I53" s="322"/>
      <c r="J53" s="319"/>
      <c r="K53" s="319"/>
      <c r="L53" s="319"/>
      <c r="M53" s="319"/>
      <c r="N53" s="319"/>
      <c r="O53" s="322"/>
      <c r="P53" s="322"/>
      <c r="Q53" s="320"/>
      <c r="R53" s="320"/>
      <c r="S53" s="320"/>
      <c r="T53" s="320"/>
      <c r="U53" s="321"/>
      <c r="V53" s="320"/>
      <c r="W53" s="392"/>
    </row>
    <row r="54" spans="1:36">
      <c r="A54" s="317"/>
      <c r="B54" s="317"/>
      <c r="C54" s="317"/>
      <c r="D54" s="317"/>
      <c r="E54" s="317"/>
      <c r="F54" s="318"/>
      <c r="G54" s="317"/>
      <c r="H54" s="317"/>
      <c r="I54" s="322"/>
      <c r="J54" s="319"/>
      <c r="K54" s="319"/>
      <c r="L54" s="319"/>
      <c r="M54" s="319"/>
      <c r="N54" s="319"/>
      <c r="O54" s="322"/>
      <c r="P54" s="322"/>
      <c r="Q54" s="320"/>
      <c r="R54" s="320"/>
      <c r="S54" s="320"/>
      <c r="T54" s="320"/>
      <c r="U54" s="321"/>
      <c r="V54" s="320"/>
      <c r="W54" s="392"/>
    </row>
    <row r="55" spans="1:36">
      <c r="A55" s="317"/>
      <c r="B55" s="317"/>
      <c r="C55" s="317"/>
      <c r="D55" s="317"/>
      <c r="E55" s="317"/>
      <c r="F55" s="318"/>
      <c r="G55" s="317"/>
      <c r="H55" s="317"/>
      <c r="I55" s="322"/>
      <c r="J55" s="322"/>
      <c r="K55" s="319"/>
      <c r="L55" s="319"/>
      <c r="M55" s="319"/>
      <c r="N55" s="319"/>
      <c r="O55" s="322"/>
      <c r="P55" s="322"/>
      <c r="Q55" s="320"/>
      <c r="R55" s="320"/>
      <c r="S55" s="320"/>
      <c r="T55" s="320"/>
      <c r="U55" s="321"/>
      <c r="V55" s="320"/>
      <c r="W55" s="392"/>
    </row>
    <row r="56" spans="1:36">
      <c r="A56" s="317"/>
      <c r="B56" s="317"/>
      <c r="C56" s="317"/>
      <c r="D56" s="317"/>
      <c r="E56" s="317"/>
      <c r="F56" s="318"/>
      <c r="G56" s="317"/>
      <c r="H56" s="317"/>
      <c r="I56" s="322"/>
      <c r="J56" s="319"/>
      <c r="K56" s="319"/>
      <c r="L56" s="319"/>
      <c r="M56" s="319"/>
      <c r="N56" s="319"/>
      <c r="O56" s="322"/>
      <c r="P56" s="322"/>
      <c r="Q56" s="320"/>
      <c r="R56" s="320"/>
      <c r="S56" s="320"/>
      <c r="T56" s="320"/>
      <c r="U56" s="321"/>
      <c r="V56" s="320"/>
      <c r="W56" s="392"/>
    </row>
    <row r="57" spans="1:36">
      <c r="A57" s="317"/>
      <c r="B57" s="317"/>
      <c r="C57" s="317"/>
      <c r="D57" s="317"/>
      <c r="E57" s="317"/>
      <c r="F57" s="318"/>
      <c r="G57" s="317"/>
      <c r="H57" s="317"/>
      <c r="I57" s="322"/>
      <c r="J57" s="319"/>
      <c r="K57" s="319"/>
      <c r="L57" s="319"/>
      <c r="M57" s="319"/>
      <c r="N57" s="319"/>
      <c r="O57" s="322"/>
      <c r="P57" s="322"/>
      <c r="Q57" s="320"/>
      <c r="R57" s="320"/>
      <c r="S57" s="320"/>
      <c r="T57" s="320"/>
      <c r="U57" s="321"/>
      <c r="V57" s="320"/>
      <c r="W57" s="392"/>
    </row>
    <row r="58" spans="1:36">
      <c r="A58" s="317"/>
      <c r="B58" s="317"/>
      <c r="C58" s="317"/>
      <c r="D58" s="317"/>
      <c r="E58" s="317"/>
      <c r="F58" s="318"/>
      <c r="G58" s="317"/>
      <c r="H58" s="317"/>
      <c r="I58" s="322"/>
      <c r="J58" s="319"/>
      <c r="K58" s="319"/>
      <c r="L58" s="319"/>
      <c r="M58" s="319"/>
      <c r="N58" s="319"/>
      <c r="O58" s="322"/>
      <c r="P58" s="322"/>
      <c r="Q58" s="320"/>
      <c r="R58" s="320"/>
      <c r="S58" s="320"/>
      <c r="T58" s="320"/>
      <c r="U58" s="321"/>
      <c r="V58" s="320"/>
      <c r="W58" s="392"/>
    </row>
    <row r="59" spans="1:36">
      <c r="A59" s="317"/>
      <c r="B59" s="317"/>
      <c r="C59" s="317"/>
      <c r="D59" s="317"/>
      <c r="E59" s="317"/>
      <c r="F59" s="318"/>
      <c r="G59" s="317"/>
      <c r="H59" s="317"/>
      <c r="I59" s="322"/>
      <c r="J59" s="319"/>
      <c r="K59" s="319"/>
      <c r="L59" s="319"/>
      <c r="M59" s="319"/>
      <c r="N59" s="319"/>
      <c r="O59" s="322"/>
      <c r="P59" s="322"/>
      <c r="Q59" s="320"/>
      <c r="R59" s="320"/>
      <c r="S59" s="320"/>
      <c r="T59" s="320"/>
      <c r="U59" s="321"/>
      <c r="V59" s="320"/>
      <c r="W59" s="392"/>
    </row>
    <row r="60" spans="1:36">
      <c r="A60" s="317"/>
      <c r="B60" s="317"/>
      <c r="C60" s="317"/>
      <c r="D60" s="317"/>
      <c r="E60" s="317"/>
      <c r="F60" s="318"/>
      <c r="G60" s="317"/>
      <c r="H60" s="317"/>
      <c r="I60" s="322"/>
      <c r="J60" s="319"/>
      <c r="K60" s="319"/>
      <c r="L60" s="319"/>
      <c r="M60" s="319"/>
      <c r="N60" s="319"/>
      <c r="O60" s="322"/>
      <c r="P60" s="322"/>
      <c r="Q60" s="320"/>
      <c r="R60" s="320"/>
      <c r="S60" s="320"/>
      <c r="T60" s="320"/>
      <c r="U60" s="321"/>
      <c r="V60" s="320"/>
      <c r="W60" s="392"/>
    </row>
    <row r="61" spans="1:36">
      <c r="A61" s="317"/>
      <c r="B61" s="317"/>
      <c r="C61" s="317"/>
      <c r="D61" s="317"/>
      <c r="E61" s="317"/>
      <c r="F61" s="318"/>
      <c r="G61" s="317"/>
      <c r="H61" s="317"/>
      <c r="I61" s="322"/>
      <c r="J61" s="319"/>
      <c r="K61" s="319"/>
      <c r="L61" s="319"/>
      <c r="M61" s="319"/>
      <c r="N61" s="319"/>
      <c r="O61" s="322"/>
      <c r="P61" s="322"/>
      <c r="Q61" s="320"/>
      <c r="R61" s="320"/>
      <c r="S61" s="320"/>
      <c r="T61" s="320"/>
      <c r="U61" s="321"/>
      <c r="V61" s="320"/>
      <c r="W61" s="392"/>
    </row>
    <row r="62" spans="1:36">
      <c r="A62" s="317"/>
      <c r="B62" s="317"/>
      <c r="C62" s="317"/>
      <c r="D62" s="317"/>
      <c r="E62" s="317"/>
      <c r="F62" s="318"/>
      <c r="G62" s="317"/>
      <c r="H62" s="317"/>
      <c r="I62" s="322"/>
      <c r="J62" s="319"/>
      <c r="K62" s="319"/>
      <c r="L62" s="319"/>
      <c r="M62" s="319"/>
      <c r="N62" s="319"/>
      <c r="O62" s="322"/>
      <c r="P62" s="322"/>
      <c r="Q62" s="320"/>
      <c r="R62" s="320"/>
      <c r="S62" s="320"/>
      <c r="T62" s="320"/>
      <c r="U62" s="321"/>
      <c r="V62" s="320"/>
      <c r="W62" s="392"/>
    </row>
    <row r="63" spans="1:36">
      <c r="A63" s="317"/>
      <c r="B63" s="317"/>
      <c r="C63" s="317"/>
      <c r="D63" s="317"/>
      <c r="E63" s="317"/>
      <c r="F63" s="318"/>
      <c r="G63" s="317"/>
      <c r="H63" s="317"/>
      <c r="I63" s="322"/>
      <c r="J63" s="319"/>
      <c r="K63" s="319"/>
      <c r="L63" s="319"/>
      <c r="M63" s="319"/>
      <c r="N63" s="319"/>
      <c r="O63" s="322"/>
      <c r="P63" s="322"/>
      <c r="Q63" s="320"/>
      <c r="R63" s="320"/>
      <c r="S63" s="320"/>
      <c r="T63" s="320"/>
      <c r="U63" s="321"/>
      <c r="V63" s="320"/>
      <c r="W63" s="392"/>
    </row>
    <row r="64" spans="1:36">
      <c r="A64" s="317"/>
      <c r="B64" s="317"/>
      <c r="C64" s="317"/>
      <c r="D64" s="317"/>
      <c r="E64" s="317"/>
      <c r="F64" s="318"/>
      <c r="G64" s="317"/>
      <c r="H64" s="317"/>
      <c r="I64" s="322"/>
      <c r="J64" s="319"/>
      <c r="K64" s="319"/>
      <c r="L64" s="319"/>
      <c r="M64" s="319"/>
      <c r="N64" s="319"/>
      <c r="O64" s="322"/>
      <c r="P64" s="322"/>
      <c r="Q64" s="320"/>
      <c r="R64" s="320"/>
      <c r="S64" s="320"/>
      <c r="T64" s="320"/>
      <c r="U64" s="321"/>
      <c r="V64" s="320"/>
      <c r="W64" s="392"/>
      <c r="Y64" s="34"/>
      <c r="Z64" s="34"/>
      <c r="AA64" s="3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23">
      <c r="A65" s="317"/>
      <c r="B65" s="317"/>
      <c r="C65" s="317"/>
      <c r="D65" s="317"/>
      <c r="E65" s="317"/>
      <c r="F65" s="318"/>
      <c r="G65" s="317"/>
      <c r="H65" s="317"/>
      <c r="I65" s="322"/>
      <c r="J65" s="319"/>
      <c r="K65" s="319"/>
      <c r="L65" s="319"/>
      <c r="M65" s="319"/>
      <c r="N65" s="319"/>
      <c r="O65" s="322"/>
      <c r="P65" s="322"/>
      <c r="Q65" s="320"/>
      <c r="R65" s="320"/>
      <c r="S65" s="320"/>
      <c r="T65" s="320"/>
      <c r="U65" s="321"/>
      <c r="V65" s="320"/>
      <c r="W65" s="392"/>
    </row>
    <row r="66" spans="1:23">
      <c r="A66" s="317"/>
      <c r="B66" s="317"/>
      <c r="C66" s="317"/>
      <c r="D66" s="317"/>
      <c r="E66" s="317"/>
      <c r="F66" s="318"/>
      <c r="G66" s="317"/>
      <c r="H66" s="317"/>
      <c r="I66" s="322"/>
      <c r="J66" s="319"/>
      <c r="K66" s="319"/>
      <c r="L66" s="319"/>
      <c r="M66" s="319"/>
      <c r="N66" s="319"/>
      <c r="O66" s="322"/>
      <c r="P66" s="322"/>
      <c r="Q66" s="320"/>
      <c r="R66" s="320"/>
      <c r="S66" s="320"/>
      <c r="T66" s="320"/>
      <c r="U66" s="321"/>
      <c r="V66" s="320"/>
      <c r="W66" s="392"/>
    </row>
    <row r="67" spans="1:23">
      <c r="A67" s="317"/>
      <c r="B67" s="317"/>
      <c r="C67" s="317"/>
      <c r="D67" s="317"/>
      <c r="E67" s="317"/>
      <c r="F67" s="318"/>
      <c r="G67" s="317"/>
      <c r="H67" s="317"/>
      <c r="I67" s="322"/>
      <c r="J67" s="319"/>
      <c r="K67" s="319"/>
      <c r="L67" s="319"/>
      <c r="M67" s="319"/>
      <c r="N67" s="319"/>
      <c r="O67" s="322"/>
      <c r="P67" s="322"/>
      <c r="Q67" s="320"/>
      <c r="R67" s="320"/>
      <c r="S67" s="320"/>
      <c r="T67" s="320"/>
      <c r="U67" s="321"/>
      <c r="V67" s="320"/>
      <c r="W67" s="392"/>
    </row>
    <row r="68" spans="1:23">
      <c r="A68" s="317"/>
      <c r="B68" s="317"/>
      <c r="C68" s="317"/>
      <c r="D68" s="317"/>
      <c r="E68" s="317"/>
      <c r="F68" s="318"/>
      <c r="G68" s="317"/>
      <c r="H68" s="317"/>
      <c r="I68" s="322"/>
      <c r="J68" s="319"/>
      <c r="K68" s="319"/>
      <c r="L68" s="319"/>
      <c r="M68" s="319"/>
      <c r="N68" s="319"/>
      <c r="O68" s="322"/>
      <c r="P68" s="322"/>
      <c r="Q68" s="320"/>
      <c r="R68" s="320"/>
      <c r="S68" s="320"/>
      <c r="T68" s="320"/>
      <c r="U68" s="321"/>
      <c r="V68" s="320"/>
      <c r="W68" s="392"/>
    </row>
    <row r="69" spans="1:23">
      <c r="A69" s="317"/>
      <c r="B69" s="317"/>
      <c r="C69" s="317"/>
      <c r="D69" s="317"/>
      <c r="E69" s="317"/>
      <c r="F69" s="318"/>
      <c r="G69" s="317"/>
      <c r="H69" s="317"/>
      <c r="I69" s="322"/>
      <c r="J69" s="319"/>
      <c r="K69" s="319"/>
      <c r="L69" s="319"/>
      <c r="M69" s="319"/>
      <c r="N69" s="319"/>
      <c r="O69" s="322"/>
      <c r="P69" s="322"/>
      <c r="Q69" s="320"/>
      <c r="R69" s="320"/>
      <c r="S69" s="320"/>
      <c r="T69" s="320"/>
      <c r="U69" s="321"/>
      <c r="V69" s="320"/>
      <c r="W69" s="392"/>
    </row>
    <row r="70" spans="1:23">
      <c r="A70" s="317"/>
      <c r="B70" s="317"/>
      <c r="C70" s="317"/>
      <c r="D70" s="317"/>
      <c r="E70" s="317"/>
      <c r="F70" s="318"/>
      <c r="G70" s="317"/>
      <c r="H70" s="317"/>
      <c r="I70" s="322"/>
      <c r="J70" s="319"/>
      <c r="K70" s="319"/>
      <c r="L70" s="319"/>
      <c r="M70" s="319"/>
      <c r="N70" s="319"/>
      <c r="O70" s="322"/>
      <c r="P70" s="322"/>
      <c r="Q70" s="320"/>
      <c r="R70" s="320"/>
      <c r="S70" s="320"/>
      <c r="T70" s="320"/>
      <c r="U70" s="321"/>
      <c r="V70" s="320"/>
      <c r="W70" s="392"/>
    </row>
    <row r="71" spans="1:23">
      <c r="A71" s="317"/>
      <c r="B71" s="317"/>
      <c r="C71" s="317"/>
      <c r="D71" s="317"/>
      <c r="E71" s="317"/>
      <c r="F71" s="318"/>
      <c r="G71" s="317"/>
      <c r="H71" s="317"/>
      <c r="I71" s="322"/>
      <c r="J71" s="319"/>
      <c r="K71" s="319"/>
      <c r="L71" s="319"/>
      <c r="M71" s="319"/>
      <c r="N71" s="319"/>
      <c r="O71" s="322"/>
      <c r="P71" s="322"/>
      <c r="Q71" s="320"/>
      <c r="R71" s="320"/>
      <c r="S71" s="320"/>
      <c r="T71" s="320"/>
      <c r="U71" s="321"/>
      <c r="V71" s="320"/>
      <c r="W71" s="392"/>
    </row>
    <row r="72" spans="1:23">
      <c r="A72" s="317"/>
      <c r="B72" s="317"/>
      <c r="C72" s="317"/>
      <c r="D72" s="317"/>
      <c r="E72" s="317"/>
      <c r="F72" s="318"/>
      <c r="G72" s="317"/>
      <c r="H72" s="317"/>
      <c r="I72" s="322"/>
      <c r="J72" s="319"/>
      <c r="K72" s="319"/>
      <c r="L72" s="319"/>
      <c r="M72" s="319"/>
      <c r="N72" s="319"/>
      <c r="O72" s="322"/>
      <c r="P72" s="322"/>
      <c r="Q72" s="320"/>
      <c r="R72" s="320"/>
      <c r="S72" s="320"/>
      <c r="T72" s="320"/>
      <c r="U72" s="321"/>
      <c r="V72" s="320"/>
      <c r="W72" s="392"/>
    </row>
    <row r="73" spans="1:23">
      <c r="A73" s="317"/>
      <c r="B73" s="317"/>
      <c r="C73" s="317"/>
      <c r="D73" s="317"/>
      <c r="E73" s="317"/>
      <c r="F73" s="318"/>
      <c r="G73" s="317"/>
      <c r="H73" s="317"/>
      <c r="I73" s="322"/>
      <c r="J73" s="319"/>
      <c r="K73" s="319"/>
      <c r="L73" s="319"/>
      <c r="M73" s="319"/>
      <c r="N73" s="319"/>
      <c r="O73" s="322"/>
      <c r="P73" s="322"/>
      <c r="Q73" s="320"/>
      <c r="R73" s="320"/>
      <c r="S73" s="320"/>
      <c r="T73" s="320"/>
      <c r="U73" s="321"/>
      <c r="V73" s="320"/>
      <c r="W73" s="392"/>
    </row>
    <row r="74" spans="1:23">
      <c r="A74" s="317"/>
      <c r="B74" s="317"/>
      <c r="C74" s="317"/>
      <c r="D74" s="317"/>
      <c r="E74" s="317"/>
      <c r="F74" s="318"/>
      <c r="G74" s="317"/>
      <c r="H74" s="317"/>
      <c r="I74" s="322"/>
      <c r="J74" s="319"/>
      <c r="K74" s="319"/>
      <c r="L74" s="319"/>
      <c r="M74" s="319"/>
      <c r="N74" s="319"/>
      <c r="O74" s="322"/>
      <c r="P74" s="322"/>
      <c r="Q74" s="320"/>
      <c r="R74" s="320"/>
      <c r="S74" s="320"/>
      <c r="T74" s="320"/>
      <c r="U74" s="321"/>
      <c r="V74" s="320"/>
      <c r="W74" s="392"/>
    </row>
    <row r="75" spans="1:23">
      <c r="A75" s="317"/>
      <c r="B75" s="317"/>
      <c r="C75" s="317"/>
      <c r="D75" s="317"/>
      <c r="E75" s="317"/>
      <c r="F75" s="318"/>
      <c r="G75" s="317"/>
      <c r="H75" s="317"/>
      <c r="I75" s="322"/>
      <c r="J75" s="319"/>
      <c r="K75" s="319"/>
      <c r="L75" s="319"/>
      <c r="M75" s="319"/>
      <c r="N75" s="319"/>
      <c r="O75" s="322"/>
      <c r="P75" s="322"/>
      <c r="Q75" s="320"/>
      <c r="R75" s="320"/>
      <c r="S75" s="320"/>
      <c r="T75" s="320"/>
      <c r="U75" s="321"/>
      <c r="V75" s="320"/>
      <c r="W75" s="392"/>
    </row>
    <row r="76" spans="1:23">
      <c r="A76" s="317"/>
      <c r="B76" s="317"/>
      <c r="C76" s="317"/>
      <c r="D76" s="317"/>
      <c r="E76" s="317"/>
      <c r="F76" s="318"/>
      <c r="G76" s="317"/>
      <c r="H76" s="317"/>
      <c r="I76" s="322"/>
      <c r="J76" s="319"/>
      <c r="K76" s="319"/>
      <c r="L76" s="319"/>
      <c r="M76" s="319"/>
      <c r="N76" s="319"/>
      <c r="O76" s="322"/>
      <c r="P76" s="322"/>
      <c r="Q76" s="320"/>
      <c r="R76" s="320"/>
      <c r="S76" s="320"/>
      <c r="T76" s="320"/>
      <c r="U76" s="321"/>
      <c r="V76" s="320"/>
      <c r="W76" s="392"/>
    </row>
    <row r="77" spans="1:23">
      <c r="A77" s="317"/>
      <c r="B77" s="317"/>
      <c r="C77" s="317"/>
      <c r="D77" s="317"/>
      <c r="E77" s="317"/>
      <c r="F77" s="318"/>
      <c r="G77" s="317"/>
      <c r="H77" s="317"/>
      <c r="I77" s="322"/>
      <c r="J77" s="319"/>
      <c r="K77" s="319"/>
      <c r="L77" s="319"/>
      <c r="M77" s="319"/>
      <c r="N77" s="319"/>
      <c r="O77" s="322"/>
      <c r="P77" s="322"/>
      <c r="Q77" s="320"/>
      <c r="R77" s="320"/>
      <c r="S77" s="320"/>
      <c r="T77" s="320"/>
      <c r="U77" s="321"/>
      <c r="V77" s="320"/>
      <c r="W77" s="392"/>
    </row>
    <row r="78" spans="1:23">
      <c r="A78" s="317"/>
      <c r="B78" s="317"/>
      <c r="C78" s="317"/>
      <c r="D78" s="317"/>
      <c r="E78" s="317"/>
      <c r="F78" s="318"/>
      <c r="G78" s="317"/>
      <c r="H78" s="317"/>
      <c r="I78" s="322"/>
      <c r="J78" s="322"/>
      <c r="K78" s="319"/>
      <c r="L78" s="319"/>
      <c r="M78" s="319"/>
      <c r="N78" s="319"/>
      <c r="O78" s="322"/>
      <c r="P78" s="322"/>
      <c r="Q78" s="320"/>
      <c r="R78" s="320"/>
      <c r="S78" s="320"/>
      <c r="T78" s="320"/>
      <c r="U78" s="321"/>
      <c r="V78" s="320"/>
      <c r="W78" s="392"/>
    </row>
    <row r="79" spans="1:23">
      <c r="A79" s="317"/>
      <c r="B79" s="317"/>
      <c r="C79" s="317"/>
      <c r="D79" s="317"/>
      <c r="E79" s="317"/>
      <c r="F79" s="318"/>
      <c r="G79" s="317"/>
      <c r="H79" s="317"/>
      <c r="I79" s="322"/>
      <c r="J79" s="319"/>
      <c r="K79" s="319"/>
      <c r="L79" s="319"/>
      <c r="M79" s="319"/>
      <c r="N79" s="319"/>
      <c r="O79" s="322"/>
      <c r="P79" s="322"/>
      <c r="Q79" s="320"/>
      <c r="R79" s="320"/>
      <c r="S79" s="320"/>
      <c r="T79" s="320"/>
      <c r="U79" s="321"/>
      <c r="V79" s="320"/>
      <c r="W79" s="392"/>
    </row>
    <row r="80" spans="1:23">
      <c r="A80" s="317"/>
      <c r="B80" s="317"/>
      <c r="C80" s="317"/>
      <c r="D80" s="317"/>
      <c r="E80" s="317"/>
      <c r="F80" s="318"/>
      <c r="G80" s="317"/>
      <c r="H80" s="317"/>
      <c r="I80" s="322"/>
      <c r="J80" s="319"/>
      <c r="K80" s="319"/>
      <c r="L80" s="319"/>
      <c r="M80" s="319"/>
      <c r="N80" s="319"/>
      <c r="O80" s="322"/>
      <c r="P80" s="322"/>
      <c r="Q80" s="320"/>
      <c r="R80" s="320"/>
      <c r="S80" s="320"/>
      <c r="T80" s="320"/>
      <c r="U80" s="321"/>
      <c r="V80" s="320"/>
      <c r="W80" s="392"/>
    </row>
    <row r="81" spans="1:23">
      <c r="A81" s="317"/>
      <c r="B81" s="317"/>
      <c r="C81" s="317"/>
      <c r="D81" s="317"/>
      <c r="E81" s="317"/>
      <c r="F81" s="318"/>
      <c r="G81" s="317"/>
      <c r="H81" s="317"/>
      <c r="I81" s="322"/>
      <c r="J81" s="319"/>
      <c r="K81" s="319"/>
      <c r="L81" s="319"/>
      <c r="M81" s="319"/>
      <c r="N81" s="319"/>
      <c r="O81" s="322"/>
      <c r="P81" s="322"/>
      <c r="Q81" s="320"/>
      <c r="R81" s="320"/>
      <c r="S81" s="320"/>
      <c r="T81" s="320"/>
      <c r="U81" s="321"/>
      <c r="V81" s="320"/>
      <c r="W81" s="392"/>
    </row>
    <row r="82" spans="1:23">
      <c r="A82" s="317"/>
      <c r="B82" s="317"/>
      <c r="C82" s="317"/>
      <c r="D82" s="317"/>
      <c r="E82" s="317"/>
      <c r="F82" s="318"/>
      <c r="G82" s="317"/>
      <c r="H82" s="317"/>
      <c r="I82" s="322"/>
      <c r="J82" s="319"/>
      <c r="K82" s="319"/>
      <c r="L82" s="319"/>
      <c r="M82" s="319"/>
      <c r="N82" s="319"/>
      <c r="O82" s="322"/>
      <c r="P82" s="322"/>
      <c r="Q82" s="320"/>
      <c r="R82" s="320"/>
      <c r="S82" s="320"/>
      <c r="T82" s="320"/>
      <c r="U82" s="321"/>
      <c r="V82" s="320"/>
      <c r="W82" s="392"/>
    </row>
    <row r="83" spans="1:23">
      <c r="A83" s="317"/>
      <c r="B83" s="317"/>
      <c r="C83" s="317"/>
      <c r="D83" s="317"/>
      <c r="E83" s="317"/>
      <c r="F83" s="318"/>
      <c r="G83" s="317"/>
      <c r="H83" s="317"/>
      <c r="I83" s="322"/>
      <c r="J83" s="319"/>
      <c r="K83" s="319"/>
      <c r="L83" s="319"/>
      <c r="M83" s="319"/>
      <c r="N83" s="319"/>
      <c r="O83" s="322"/>
      <c r="P83" s="322"/>
      <c r="Q83" s="320"/>
      <c r="R83" s="320"/>
      <c r="S83" s="320"/>
      <c r="T83" s="320"/>
      <c r="U83" s="321"/>
      <c r="V83" s="320"/>
      <c r="W83" s="392"/>
    </row>
    <row r="84" spans="1:23">
      <c r="A84" s="317"/>
      <c r="B84" s="317"/>
      <c r="C84" s="317"/>
      <c r="D84" s="317"/>
      <c r="E84" s="317"/>
      <c r="F84" s="318"/>
      <c r="G84" s="317"/>
      <c r="H84" s="317"/>
      <c r="I84" s="322"/>
      <c r="J84" s="319"/>
      <c r="K84" s="319"/>
      <c r="L84" s="319"/>
      <c r="M84" s="319"/>
      <c r="N84" s="319"/>
      <c r="O84" s="322"/>
      <c r="P84" s="322"/>
      <c r="Q84" s="320"/>
      <c r="R84" s="320"/>
      <c r="S84" s="320"/>
      <c r="T84" s="320"/>
      <c r="U84" s="321"/>
      <c r="V84" s="320"/>
      <c r="W84" s="392"/>
    </row>
    <row r="85" spans="1:23">
      <c r="A85" s="317"/>
      <c r="B85" s="317"/>
      <c r="C85" s="317"/>
      <c r="D85" s="317"/>
      <c r="E85" s="317"/>
      <c r="F85" s="318"/>
      <c r="G85" s="317"/>
      <c r="H85" s="317"/>
      <c r="I85" s="322"/>
      <c r="J85" s="319"/>
      <c r="K85" s="319"/>
      <c r="L85" s="319"/>
      <c r="M85" s="319"/>
      <c r="N85" s="319"/>
      <c r="O85" s="322"/>
      <c r="P85" s="322"/>
      <c r="Q85" s="320"/>
      <c r="R85" s="320"/>
      <c r="S85" s="320"/>
      <c r="T85" s="320"/>
      <c r="U85" s="321"/>
      <c r="V85" s="320"/>
      <c r="W85" s="392"/>
    </row>
    <row r="86" spans="1:23">
      <c r="A86" s="317"/>
      <c r="B86" s="317"/>
      <c r="C86" s="317"/>
      <c r="D86" s="317"/>
      <c r="E86" s="317"/>
      <c r="F86" s="318"/>
      <c r="G86" s="317"/>
      <c r="H86" s="317"/>
      <c r="I86" s="322"/>
      <c r="J86" s="319"/>
      <c r="K86" s="319"/>
      <c r="L86" s="319"/>
      <c r="M86" s="319"/>
      <c r="N86" s="319"/>
      <c r="O86" s="322"/>
      <c r="P86" s="322"/>
      <c r="Q86" s="320"/>
      <c r="R86" s="320"/>
      <c r="S86" s="320"/>
      <c r="T86" s="320"/>
      <c r="U86" s="321"/>
      <c r="V86" s="320"/>
      <c r="W86" s="392"/>
    </row>
    <row r="87" spans="1:23">
      <c r="A87" s="317"/>
      <c r="B87" s="317"/>
      <c r="C87" s="317"/>
      <c r="D87" s="317"/>
      <c r="E87" s="317"/>
      <c r="F87" s="318"/>
      <c r="G87" s="317"/>
      <c r="H87" s="319"/>
      <c r="I87" s="319"/>
      <c r="J87" s="319"/>
      <c r="K87" s="322"/>
      <c r="L87" s="327"/>
      <c r="M87" s="319"/>
      <c r="N87" s="319"/>
      <c r="O87" s="319"/>
      <c r="P87" s="319"/>
      <c r="Q87" s="320"/>
      <c r="R87" s="320"/>
      <c r="S87" s="320"/>
      <c r="T87" s="320"/>
      <c r="U87" s="321"/>
      <c r="V87" s="320"/>
      <c r="W87" s="392"/>
    </row>
    <row r="88" spans="1:23">
      <c r="A88" s="317"/>
      <c r="B88" s="317"/>
      <c r="C88" s="317"/>
      <c r="D88" s="317"/>
      <c r="E88" s="317"/>
      <c r="F88" s="318"/>
      <c r="G88" s="317"/>
      <c r="H88" s="317"/>
      <c r="I88" s="322"/>
      <c r="J88" s="319"/>
      <c r="K88" s="319"/>
      <c r="L88" s="319"/>
      <c r="M88" s="319"/>
      <c r="N88" s="319"/>
      <c r="O88" s="322"/>
      <c r="P88" s="322"/>
      <c r="Q88" s="320"/>
      <c r="R88" s="320"/>
      <c r="S88" s="320"/>
      <c r="T88" s="320"/>
      <c r="U88" s="321"/>
      <c r="V88" s="320"/>
      <c r="W88" s="392"/>
    </row>
    <row r="89" spans="1:23">
      <c r="A89" s="317"/>
      <c r="B89" s="317"/>
      <c r="C89" s="317"/>
      <c r="D89" s="317"/>
      <c r="E89" s="317"/>
      <c r="F89" s="318"/>
      <c r="G89" s="317"/>
      <c r="H89" s="317"/>
      <c r="I89" s="322"/>
      <c r="J89" s="319"/>
      <c r="K89" s="319"/>
      <c r="L89" s="319"/>
      <c r="M89" s="319"/>
      <c r="N89" s="319"/>
      <c r="O89" s="322"/>
      <c r="P89" s="322"/>
      <c r="Q89" s="320"/>
      <c r="R89" s="320"/>
      <c r="S89" s="320"/>
      <c r="T89" s="320"/>
      <c r="U89" s="321"/>
      <c r="V89" s="320"/>
      <c r="W89" s="392"/>
    </row>
    <row r="90" spans="1:23">
      <c r="A90" s="317"/>
      <c r="B90" s="317"/>
      <c r="C90" s="317"/>
      <c r="D90" s="317"/>
      <c r="E90" s="317"/>
      <c r="F90" s="318"/>
      <c r="G90" s="317"/>
      <c r="H90" s="317"/>
      <c r="I90" s="322"/>
      <c r="J90" s="319"/>
      <c r="K90" s="319"/>
      <c r="L90" s="319"/>
      <c r="M90" s="319"/>
      <c r="N90" s="319"/>
      <c r="O90" s="322"/>
      <c r="P90" s="322"/>
      <c r="Q90" s="320"/>
      <c r="R90" s="320"/>
      <c r="S90" s="320"/>
      <c r="T90" s="320"/>
      <c r="U90" s="321"/>
      <c r="V90" s="320"/>
      <c r="W90" s="392"/>
    </row>
    <row r="91" spans="1:23">
      <c r="A91" s="317"/>
      <c r="B91" s="317"/>
      <c r="C91" s="317"/>
      <c r="D91" s="317"/>
      <c r="E91" s="317"/>
      <c r="F91" s="318"/>
      <c r="G91" s="317"/>
      <c r="H91" s="317"/>
      <c r="I91" s="322"/>
      <c r="J91" s="319"/>
      <c r="K91" s="319"/>
      <c r="L91" s="319"/>
      <c r="M91" s="319"/>
      <c r="N91" s="319"/>
      <c r="O91" s="322"/>
      <c r="P91" s="322"/>
      <c r="Q91" s="320"/>
      <c r="R91" s="320"/>
      <c r="S91" s="320"/>
      <c r="T91" s="320"/>
      <c r="U91" s="321"/>
      <c r="V91" s="320"/>
      <c r="W91" s="392"/>
    </row>
    <row r="92" spans="1:23">
      <c r="A92" s="317"/>
      <c r="B92" s="317"/>
      <c r="C92" s="317"/>
      <c r="D92" s="317"/>
      <c r="E92" s="317"/>
      <c r="F92" s="318"/>
      <c r="G92" s="317"/>
      <c r="H92" s="317"/>
      <c r="I92" s="322"/>
      <c r="J92" s="319"/>
      <c r="K92" s="319"/>
      <c r="L92" s="319"/>
      <c r="M92" s="319"/>
      <c r="N92" s="319"/>
      <c r="O92" s="322"/>
      <c r="P92" s="322"/>
      <c r="Q92" s="320"/>
      <c r="R92" s="320"/>
      <c r="S92" s="320"/>
      <c r="T92" s="320"/>
      <c r="U92" s="321"/>
      <c r="V92" s="320"/>
      <c r="W92" s="392"/>
    </row>
    <row r="93" spans="1:23">
      <c r="A93" s="317"/>
      <c r="B93" s="317"/>
      <c r="C93" s="317"/>
      <c r="D93" s="317"/>
      <c r="E93" s="317"/>
      <c r="F93" s="318"/>
      <c r="G93" s="317"/>
      <c r="H93" s="317"/>
      <c r="I93" s="322"/>
      <c r="J93" s="319"/>
      <c r="K93" s="319"/>
      <c r="L93" s="319"/>
      <c r="M93" s="319"/>
      <c r="N93" s="319"/>
      <c r="O93" s="322"/>
      <c r="P93" s="322"/>
      <c r="Q93" s="320"/>
      <c r="R93" s="320"/>
      <c r="S93" s="320"/>
      <c r="T93" s="320"/>
      <c r="U93" s="321"/>
      <c r="V93" s="320"/>
      <c r="W93" s="392"/>
    </row>
    <row r="94" spans="1:23">
      <c r="A94" s="317"/>
      <c r="B94" s="317"/>
      <c r="C94" s="317"/>
      <c r="D94" s="317"/>
      <c r="E94" s="317"/>
      <c r="F94" s="318"/>
      <c r="G94" s="317"/>
      <c r="H94" s="317"/>
      <c r="I94" s="322"/>
      <c r="J94" s="319"/>
      <c r="K94" s="319"/>
      <c r="L94" s="319"/>
      <c r="M94" s="319"/>
      <c r="N94" s="319"/>
      <c r="O94" s="322"/>
      <c r="P94" s="322"/>
      <c r="Q94" s="320"/>
      <c r="R94" s="320"/>
      <c r="S94" s="320"/>
      <c r="T94" s="320"/>
      <c r="U94" s="321"/>
      <c r="V94" s="320"/>
      <c r="W94" s="392"/>
    </row>
    <row r="95" spans="1:23">
      <c r="A95" s="317"/>
      <c r="B95" s="317"/>
      <c r="C95" s="317"/>
      <c r="D95" s="317"/>
      <c r="E95" s="317"/>
      <c r="F95" s="318"/>
      <c r="G95" s="317"/>
      <c r="H95" s="317"/>
      <c r="I95" s="322"/>
      <c r="J95" s="319"/>
      <c r="K95" s="319"/>
      <c r="L95" s="319"/>
      <c r="M95" s="319"/>
      <c r="N95" s="319"/>
      <c r="O95" s="322"/>
      <c r="P95" s="322"/>
      <c r="Q95" s="320"/>
      <c r="R95" s="320"/>
      <c r="S95" s="320"/>
      <c r="T95" s="320"/>
      <c r="U95" s="321"/>
      <c r="V95" s="320"/>
      <c r="W95" s="392"/>
    </row>
    <row r="96" spans="1:23">
      <c r="A96" s="317"/>
      <c r="B96" s="317"/>
      <c r="C96" s="317"/>
      <c r="D96" s="317"/>
      <c r="E96" s="317"/>
      <c r="F96" s="318"/>
      <c r="G96" s="317"/>
      <c r="H96" s="317"/>
      <c r="I96" s="322"/>
      <c r="J96" s="322"/>
      <c r="K96" s="319"/>
      <c r="L96" s="319"/>
      <c r="M96" s="319"/>
      <c r="N96" s="319"/>
      <c r="O96" s="322"/>
      <c r="P96" s="322"/>
      <c r="Q96" s="320"/>
      <c r="R96" s="320"/>
      <c r="S96" s="320"/>
      <c r="T96" s="320"/>
      <c r="U96" s="321"/>
      <c r="V96" s="320"/>
      <c r="W96" s="392"/>
    </row>
    <row r="97" spans="1:23">
      <c r="A97" s="317"/>
      <c r="B97" s="317"/>
      <c r="C97" s="317"/>
      <c r="D97" s="317"/>
      <c r="E97" s="317"/>
      <c r="F97" s="318"/>
      <c r="G97" s="317"/>
      <c r="H97" s="317"/>
      <c r="I97" s="322"/>
      <c r="J97" s="319"/>
      <c r="K97" s="319"/>
      <c r="L97" s="319"/>
      <c r="M97" s="319"/>
      <c r="N97" s="319"/>
      <c r="O97" s="322"/>
      <c r="P97" s="322"/>
      <c r="Q97" s="320"/>
      <c r="R97" s="320"/>
      <c r="S97" s="320"/>
      <c r="T97" s="320"/>
      <c r="U97" s="321"/>
      <c r="V97" s="320"/>
      <c r="W97" s="392"/>
    </row>
    <row r="98" spans="1:23">
      <c r="A98" s="317"/>
      <c r="B98" s="317"/>
      <c r="C98" s="317"/>
      <c r="D98" s="317"/>
      <c r="E98" s="317"/>
      <c r="F98" s="318"/>
      <c r="G98" s="317"/>
      <c r="H98" s="317"/>
      <c r="I98" s="322"/>
      <c r="J98" s="319"/>
      <c r="K98" s="319"/>
      <c r="L98" s="319"/>
      <c r="M98" s="319"/>
      <c r="N98" s="319"/>
      <c r="O98" s="322"/>
      <c r="P98" s="322"/>
      <c r="Q98" s="320"/>
      <c r="R98" s="320"/>
      <c r="S98" s="320"/>
      <c r="T98" s="320"/>
      <c r="U98" s="321"/>
      <c r="V98" s="320"/>
      <c r="W98" s="392"/>
    </row>
    <row r="99" spans="1:23">
      <c r="A99" s="317"/>
      <c r="B99" s="317"/>
      <c r="C99" s="317"/>
      <c r="D99" s="317"/>
      <c r="E99" s="317"/>
      <c r="F99" s="318"/>
      <c r="G99" s="317"/>
      <c r="H99" s="319"/>
      <c r="I99" s="319"/>
      <c r="J99" s="319"/>
      <c r="K99" s="322"/>
      <c r="L99" s="327"/>
      <c r="M99" s="319"/>
      <c r="N99" s="319"/>
      <c r="O99" s="319"/>
      <c r="P99" s="319"/>
      <c r="Q99" s="320"/>
      <c r="R99" s="320"/>
      <c r="S99" s="320"/>
      <c r="T99" s="320"/>
      <c r="U99" s="321"/>
      <c r="V99" s="320"/>
      <c r="W99" s="392"/>
    </row>
    <row r="100" spans="1:23">
      <c r="A100" s="317"/>
      <c r="B100" s="317"/>
      <c r="C100" s="317"/>
      <c r="D100" s="317"/>
      <c r="E100" s="317"/>
      <c r="F100" s="318"/>
      <c r="G100" s="317"/>
      <c r="H100" s="317"/>
      <c r="I100" s="319"/>
      <c r="J100" s="319"/>
      <c r="K100" s="319"/>
      <c r="L100" s="319"/>
      <c r="M100" s="319"/>
      <c r="N100" s="319"/>
      <c r="O100" s="322"/>
      <c r="P100" s="322"/>
      <c r="Q100" s="320"/>
      <c r="R100" s="320"/>
      <c r="S100" s="320"/>
      <c r="T100" s="320"/>
      <c r="U100" s="321"/>
      <c r="V100" s="320"/>
      <c r="W100" s="392"/>
    </row>
    <row r="101" spans="1:23">
      <c r="A101" s="317"/>
      <c r="B101" s="317"/>
      <c r="C101" s="317"/>
      <c r="D101" s="317"/>
      <c r="E101" s="317"/>
      <c r="F101" s="318"/>
      <c r="G101" s="317"/>
      <c r="H101" s="317"/>
      <c r="I101" s="322"/>
      <c r="J101" s="319"/>
      <c r="K101" s="319"/>
      <c r="L101" s="319"/>
      <c r="M101" s="319"/>
      <c r="N101" s="319"/>
      <c r="O101" s="322"/>
      <c r="P101" s="322"/>
      <c r="Q101" s="320"/>
      <c r="R101" s="320"/>
      <c r="S101" s="320"/>
      <c r="T101" s="320"/>
      <c r="U101" s="321"/>
      <c r="V101" s="320"/>
      <c r="W101" s="392"/>
    </row>
    <row r="102" spans="1:23">
      <c r="A102" s="317"/>
      <c r="B102" s="317"/>
      <c r="C102" s="317"/>
      <c r="D102" s="317"/>
      <c r="E102" s="317"/>
      <c r="F102" s="318"/>
      <c r="G102" s="317"/>
      <c r="H102" s="317"/>
      <c r="I102" s="322"/>
      <c r="J102" s="319"/>
      <c r="K102" s="319"/>
      <c r="L102" s="319"/>
      <c r="M102" s="319"/>
      <c r="N102" s="319"/>
      <c r="O102" s="322"/>
      <c r="P102" s="322"/>
      <c r="Q102" s="320"/>
      <c r="R102" s="320"/>
      <c r="S102" s="320"/>
      <c r="T102" s="320"/>
      <c r="U102" s="321"/>
      <c r="V102" s="320"/>
      <c r="W102" s="392"/>
    </row>
    <row r="103" spans="1:23">
      <c r="A103" s="317"/>
      <c r="B103" s="317"/>
      <c r="C103" s="317"/>
      <c r="D103" s="317"/>
      <c r="E103" s="317"/>
      <c r="F103" s="318"/>
      <c r="G103" s="317"/>
      <c r="H103" s="317"/>
      <c r="I103" s="319"/>
      <c r="J103" s="319"/>
      <c r="K103" s="319"/>
      <c r="L103" s="319"/>
      <c r="M103" s="319"/>
      <c r="N103" s="319"/>
      <c r="O103" s="322"/>
      <c r="P103" s="322"/>
      <c r="Q103" s="320"/>
      <c r="R103" s="320"/>
      <c r="S103" s="320"/>
      <c r="T103" s="320"/>
      <c r="U103" s="321"/>
      <c r="V103" s="320"/>
      <c r="W103" s="392"/>
    </row>
    <row r="104" spans="1:23">
      <c r="A104" s="317"/>
      <c r="B104" s="317"/>
      <c r="C104" s="317"/>
      <c r="D104" s="317"/>
      <c r="E104" s="317"/>
      <c r="F104" s="318"/>
      <c r="G104" s="317"/>
      <c r="H104" s="317"/>
      <c r="I104" s="322"/>
      <c r="J104" s="319"/>
      <c r="K104" s="319"/>
      <c r="L104" s="319"/>
      <c r="M104" s="319"/>
      <c r="N104" s="319"/>
      <c r="O104" s="322"/>
      <c r="P104" s="322"/>
      <c r="Q104" s="320"/>
      <c r="R104" s="320"/>
      <c r="S104" s="320"/>
      <c r="T104" s="320"/>
      <c r="U104" s="321"/>
      <c r="V104" s="320"/>
      <c r="W104" s="392"/>
    </row>
    <row r="105" spans="1:23">
      <c r="A105" s="317"/>
      <c r="B105" s="317"/>
      <c r="C105" s="317"/>
      <c r="D105" s="317"/>
      <c r="E105" s="317"/>
      <c r="F105" s="318"/>
      <c r="G105" s="317"/>
      <c r="H105" s="317"/>
      <c r="I105" s="322"/>
      <c r="J105" s="319"/>
      <c r="K105" s="319"/>
      <c r="L105" s="319"/>
      <c r="M105" s="319"/>
      <c r="N105" s="319"/>
      <c r="O105" s="322"/>
      <c r="P105" s="322"/>
      <c r="Q105" s="320"/>
      <c r="R105" s="320"/>
      <c r="S105" s="320"/>
      <c r="T105" s="320"/>
      <c r="U105" s="321"/>
      <c r="V105" s="320"/>
      <c r="W105" s="392"/>
    </row>
    <row r="106" spans="1:23">
      <c r="A106" s="317"/>
      <c r="B106" s="317"/>
      <c r="C106" s="317"/>
      <c r="D106" s="317"/>
      <c r="E106" s="317"/>
      <c r="F106" s="318"/>
      <c r="G106" s="317"/>
      <c r="H106" s="317"/>
      <c r="I106" s="322"/>
      <c r="J106" s="319"/>
      <c r="K106" s="319"/>
      <c r="L106" s="319"/>
      <c r="M106" s="319"/>
      <c r="N106" s="319"/>
      <c r="O106" s="322"/>
      <c r="P106" s="322"/>
      <c r="Q106" s="320"/>
      <c r="R106" s="320"/>
      <c r="S106" s="320"/>
      <c r="T106" s="320"/>
      <c r="U106" s="321"/>
      <c r="V106" s="320"/>
      <c r="W106" s="392"/>
    </row>
    <row r="107" spans="1:23">
      <c r="A107" s="317"/>
      <c r="B107" s="317"/>
      <c r="C107" s="317"/>
      <c r="D107" s="317"/>
      <c r="E107" s="317"/>
      <c r="F107" s="318"/>
      <c r="G107" s="317"/>
      <c r="H107" s="317"/>
      <c r="I107" s="322"/>
      <c r="J107" s="319"/>
      <c r="K107" s="319"/>
      <c r="L107" s="319"/>
      <c r="M107" s="319"/>
      <c r="N107" s="319"/>
      <c r="O107" s="322"/>
      <c r="P107" s="322"/>
      <c r="Q107" s="320"/>
      <c r="R107" s="320"/>
      <c r="S107" s="320"/>
      <c r="T107" s="320"/>
      <c r="U107" s="321"/>
      <c r="V107" s="320"/>
      <c r="W107" s="392"/>
    </row>
    <row r="108" spans="1:23">
      <c r="A108" s="317"/>
      <c r="B108" s="317"/>
      <c r="C108" s="317"/>
      <c r="D108" s="317"/>
      <c r="E108" s="317"/>
      <c r="F108" s="318"/>
      <c r="G108" s="317"/>
      <c r="H108" s="317"/>
      <c r="I108" s="322"/>
      <c r="J108" s="319"/>
      <c r="K108" s="319"/>
      <c r="L108" s="319"/>
      <c r="M108" s="319"/>
      <c r="N108" s="319"/>
      <c r="O108" s="322"/>
      <c r="P108" s="322"/>
      <c r="Q108" s="320"/>
      <c r="R108" s="320"/>
      <c r="S108" s="320"/>
      <c r="T108" s="320"/>
      <c r="U108" s="321"/>
      <c r="V108" s="320"/>
      <c r="W108" s="392"/>
    </row>
    <row r="109" spans="1:23">
      <c r="A109" s="317"/>
      <c r="B109" s="317"/>
      <c r="C109" s="317"/>
      <c r="D109" s="317"/>
      <c r="E109" s="317"/>
      <c r="F109" s="318"/>
      <c r="G109" s="317"/>
      <c r="H109" s="317"/>
      <c r="I109" s="322"/>
      <c r="J109" s="319"/>
      <c r="K109" s="319"/>
      <c r="L109" s="319"/>
      <c r="M109" s="319"/>
      <c r="N109" s="319"/>
      <c r="O109" s="322"/>
      <c r="P109" s="322"/>
      <c r="Q109" s="320"/>
      <c r="R109" s="320"/>
      <c r="S109" s="320"/>
      <c r="T109" s="320"/>
      <c r="U109" s="321"/>
      <c r="V109" s="320"/>
      <c r="W109" s="392"/>
    </row>
    <row r="110" spans="1:23">
      <c r="A110" s="317"/>
      <c r="B110" s="317"/>
      <c r="C110" s="317"/>
      <c r="D110" s="317"/>
      <c r="E110" s="317"/>
      <c r="F110" s="318"/>
      <c r="G110" s="317"/>
      <c r="H110" s="317"/>
      <c r="I110" s="322"/>
      <c r="J110" s="319"/>
      <c r="K110" s="319"/>
      <c r="L110" s="319"/>
      <c r="M110" s="319"/>
      <c r="N110" s="319"/>
      <c r="O110" s="322"/>
      <c r="P110" s="322"/>
      <c r="Q110" s="320"/>
      <c r="R110" s="320"/>
      <c r="S110" s="320"/>
      <c r="T110" s="320"/>
      <c r="U110" s="321"/>
      <c r="V110" s="320"/>
      <c r="W110" s="392"/>
    </row>
    <row r="111" spans="1:23">
      <c r="A111" s="317"/>
      <c r="B111" s="317"/>
      <c r="C111" s="317"/>
      <c r="D111" s="317"/>
      <c r="E111" s="317"/>
      <c r="F111" s="318"/>
      <c r="G111" s="317"/>
      <c r="H111" s="317"/>
      <c r="I111" s="322"/>
      <c r="J111" s="319"/>
      <c r="K111" s="319"/>
      <c r="L111" s="319"/>
      <c r="M111" s="319"/>
      <c r="N111" s="319"/>
      <c r="O111" s="322"/>
      <c r="P111" s="322"/>
      <c r="Q111" s="320"/>
      <c r="R111" s="320"/>
      <c r="S111" s="320"/>
      <c r="T111" s="320"/>
      <c r="U111" s="321"/>
      <c r="V111" s="320"/>
      <c r="W111" s="392"/>
    </row>
    <row r="112" spans="1:23">
      <c r="A112" s="317"/>
      <c r="B112" s="317"/>
      <c r="C112" s="317"/>
      <c r="D112" s="317"/>
      <c r="E112" s="317"/>
      <c r="F112" s="318"/>
      <c r="G112" s="317"/>
      <c r="H112" s="317"/>
      <c r="I112" s="322"/>
      <c r="J112" s="319"/>
      <c r="K112" s="319"/>
      <c r="L112" s="319"/>
      <c r="M112" s="319"/>
      <c r="N112" s="319"/>
      <c r="O112" s="322"/>
      <c r="P112" s="322"/>
      <c r="Q112" s="320"/>
      <c r="R112" s="320"/>
      <c r="S112" s="320"/>
      <c r="T112" s="320"/>
      <c r="U112" s="321"/>
      <c r="V112" s="320"/>
      <c r="W112" s="392"/>
    </row>
    <row r="113" spans="1:23">
      <c r="A113" s="317"/>
      <c r="B113" s="317"/>
      <c r="C113" s="317"/>
      <c r="D113" s="317"/>
      <c r="E113" s="317"/>
      <c r="F113" s="318"/>
      <c r="G113" s="317"/>
      <c r="H113" s="317"/>
      <c r="I113" s="322"/>
      <c r="J113" s="319"/>
      <c r="K113" s="319"/>
      <c r="L113" s="319"/>
      <c r="M113" s="319"/>
      <c r="N113" s="319"/>
      <c r="O113" s="322"/>
      <c r="P113" s="322"/>
      <c r="Q113" s="320"/>
      <c r="R113" s="320"/>
      <c r="S113" s="320"/>
      <c r="T113" s="320"/>
      <c r="U113" s="321"/>
      <c r="V113" s="320"/>
      <c r="W113" s="392"/>
    </row>
    <row r="114" spans="1:23">
      <c r="A114" s="317"/>
      <c r="B114" s="317"/>
      <c r="C114" s="317"/>
      <c r="D114" s="317"/>
      <c r="E114" s="317"/>
      <c r="F114" s="318"/>
      <c r="G114" s="317"/>
      <c r="H114" s="319"/>
      <c r="I114" s="319"/>
      <c r="J114" s="319"/>
      <c r="K114" s="322"/>
      <c r="L114" s="327"/>
      <c r="M114" s="319"/>
      <c r="N114" s="319"/>
      <c r="O114" s="319"/>
      <c r="P114" s="319"/>
      <c r="Q114" s="320"/>
      <c r="R114" s="320"/>
      <c r="S114" s="320"/>
      <c r="T114" s="320"/>
      <c r="U114" s="321"/>
      <c r="V114" s="320"/>
      <c r="W114" s="392"/>
    </row>
    <row r="115" spans="1:23">
      <c r="A115" s="317"/>
      <c r="B115" s="317"/>
      <c r="C115" s="317"/>
      <c r="D115" s="317"/>
      <c r="E115" s="317"/>
      <c r="F115" s="318"/>
      <c r="G115" s="317"/>
      <c r="H115" s="317"/>
      <c r="I115" s="322"/>
      <c r="J115" s="319"/>
      <c r="K115" s="319"/>
      <c r="L115" s="319"/>
      <c r="M115" s="319"/>
      <c r="N115" s="319"/>
      <c r="O115" s="322"/>
      <c r="P115" s="322"/>
      <c r="Q115" s="320"/>
      <c r="R115" s="320"/>
      <c r="S115" s="320"/>
      <c r="T115" s="320"/>
      <c r="U115" s="321"/>
      <c r="V115" s="320"/>
      <c r="W115" s="392"/>
    </row>
    <row r="116" spans="1:23">
      <c r="A116" s="317"/>
      <c r="B116" s="317"/>
      <c r="C116" s="317"/>
      <c r="D116" s="317"/>
      <c r="E116" s="317"/>
      <c r="F116" s="318"/>
      <c r="G116" s="317"/>
      <c r="H116" s="317"/>
      <c r="I116" s="322"/>
      <c r="J116" s="319"/>
      <c r="K116" s="319"/>
      <c r="L116" s="319"/>
      <c r="M116" s="319"/>
      <c r="N116" s="319"/>
      <c r="O116" s="322"/>
      <c r="P116" s="322"/>
      <c r="Q116" s="320"/>
      <c r="R116" s="320"/>
      <c r="S116" s="320"/>
      <c r="T116" s="320"/>
      <c r="U116" s="321"/>
      <c r="V116" s="320"/>
      <c r="W116" s="392"/>
    </row>
    <row r="117" spans="1:23">
      <c r="A117" s="317"/>
      <c r="B117" s="317"/>
      <c r="C117" s="317"/>
      <c r="D117" s="317"/>
      <c r="E117" s="317"/>
      <c r="F117" s="318"/>
      <c r="G117" s="317"/>
      <c r="H117" s="319"/>
      <c r="I117" s="319"/>
      <c r="J117" s="319"/>
      <c r="K117" s="322"/>
      <c r="L117" s="327"/>
      <c r="M117" s="322"/>
      <c r="N117" s="327"/>
      <c r="O117" s="319"/>
      <c r="P117" s="319"/>
      <c r="Q117" s="320"/>
      <c r="R117" s="320"/>
      <c r="S117" s="320"/>
      <c r="T117" s="320"/>
      <c r="U117" s="321"/>
      <c r="V117" s="320"/>
      <c r="W117" s="392"/>
    </row>
    <row r="118" spans="1:23">
      <c r="A118" s="317"/>
      <c r="B118" s="317"/>
      <c r="C118" s="317"/>
      <c r="D118" s="317"/>
      <c r="E118" s="317"/>
      <c r="F118" s="318"/>
      <c r="G118" s="317"/>
      <c r="H118" s="317"/>
      <c r="I118" s="322"/>
      <c r="J118" s="319"/>
      <c r="K118" s="319"/>
      <c r="L118" s="319"/>
      <c r="M118" s="319"/>
      <c r="N118" s="319"/>
      <c r="O118" s="322"/>
      <c r="P118" s="322"/>
      <c r="Q118" s="320"/>
      <c r="R118" s="320"/>
      <c r="S118" s="320"/>
      <c r="T118" s="320"/>
      <c r="U118" s="321"/>
      <c r="V118" s="320"/>
      <c r="W118" s="392"/>
    </row>
    <row r="119" spans="1:23">
      <c r="A119" s="317"/>
      <c r="B119" s="317"/>
      <c r="C119" s="317"/>
      <c r="D119" s="317"/>
      <c r="E119" s="317"/>
      <c r="F119" s="318"/>
      <c r="G119" s="317"/>
      <c r="H119" s="317"/>
      <c r="I119" s="322"/>
      <c r="J119" s="319"/>
      <c r="K119" s="319"/>
      <c r="L119" s="319"/>
      <c r="M119" s="319"/>
      <c r="N119" s="319"/>
      <c r="O119" s="322"/>
      <c r="P119" s="322"/>
      <c r="Q119" s="320"/>
      <c r="R119" s="320"/>
      <c r="S119" s="320"/>
      <c r="T119" s="320"/>
      <c r="U119" s="321"/>
      <c r="V119" s="320"/>
      <c r="W119" s="392"/>
    </row>
    <row r="120" spans="1:23">
      <c r="A120" s="317"/>
      <c r="B120" s="317"/>
      <c r="C120" s="317"/>
      <c r="D120" s="317"/>
      <c r="E120" s="317"/>
      <c r="F120" s="318"/>
      <c r="G120" s="317"/>
      <c r="H120" s="317"/>
      <c r="I120" s="322"/>
      <c r="J120" s="319"/>
      <c r="K120" s="319"/>
      <c r="L120" s="319"/>
      <c r="M120" s="319"/>
      <c r="N120" s="319"/>
      <c r="O120" s="322"/>
      <c r="P120" s="322"/>
      <c r="Q120" s="320"/>
      <c r="R120" s="320"/>
      <c r="S120" s="320"/>
      <c r="T120" s="320"/>
      <c r="U120" s="321"/>
      <c r="V120" s="320"/>
      <c r="W120" s="392"/>
    </row>
    <row r="121" spans="1:23">
      <c r="A121" s="317"/>
      <c r="B121" s="317"/>
      <c r="C121" s="317"/>
      <c r="D121" s="317"/>
      <c r="E121" s="317"/>
      <c r="F121" s="318"/>
      <c r="G121" s="317"/>
      <c r="H121" s="317"/>
      <c r="I121" s="322"/>
      <c r="J121" s="319"/>
      <c r="K121" s="319"/>
      <c r="L121" s="319"/>
      <c r="M121" s="319"/>
      <c r="N121" s="319"/>
      <c r="O121" s="322"/>
      <c r="P121" s="322"/>
      <c r="Q121" s="320"/>
      <c r="R121" s="320"/>
      <c r="S121" s="320"/>
      <c r="T121" s="320"/>
      <c r="U121" s="321"/>
      <c r="V121" s="320"/>
      <c r="W121" s="392"/>
    </row>
    <row r="122" spans="1:23">
      <c r="A122" s="317"/>
      <c r="B122" s="317"/>
      <c r="C122" s="317"/>
      <c r="D122" s="317"/>
      <c r="E122" s="317"/>
      <c r="F122" s="318"/>
      <c r="G122" s="317"/>
      <c r="H122" s="317"/>
      <c r="I122" s="322"/>
      <c r="J122" s="322"/>
      <c r="K122" s="319"/>
      <c r="L122" s="319"/>
      <c r="M122" s="319"/>
      <c r="N122" s="319"/>
      <c r="O122" s="322"/>
      <c r="P122" s="322"/>
      <c r="Q122" s="320"/>
      <c r="R122" s="320"/>
      <c r="S122" s="320"/>
      <c r="T122" s="320"/>
      <c r="U122" s="321"/>
      <c r="V122" s="320"/>
      <c r="W122" s="392"/>
    </row>
    <row r="123" spans="1:23">
      <c r="A123" s="317"/>
      <c r="B123" s="317"/>
      <c r="C123" s="317"/>
      <c r="D123" s="317"/>
      <c r="E123" s="317"/>
      <c r="F123" s="318"/>
      <c r="G123" s="317"/>
      <c r="H123" s="317"/>
      <c r="I123" s="322"/>
      <c r="J123" s="319"/>
      <c r="K123" s="319"/>
      <c r="L123" s="319"/>
      <c r="M123" s="319"/>
      <c r="N123" s="319"/>
      <c r="O123" s="322"/>
      <c r="P123" s="322"/>
      <c r="Q123" s="320"/>
      <c r="R123" s="320"/>
      <c r="S123" s="320"/>
      <c r="T123" s="320"/>
      <c r="U123" s="321"/>
      <c r="V123" s="320"/>
      <c r="W123" s="392"/>
    </row>
    <row r="124" spans="1:23">
      <c r="A124" s="317"/>
      <c r="B124" s="317"/>
      <c r="C124" s="317"/>
      <c r="D124" s="317"/>
      <c r="E124" s="317"/>
      <c r="F124" s="318"/>
      <c r="G124" s="317"/>
      <c r="H124" s="317"/>
      <c r="I124" s="322"/>
      <c r="J124" s="319"/>
      <c r="K124" s="319"/>
      <c r="L124" s="319"/>
      <c r="M124" s="319"/>
      <c r="N124" s="319"/>
      <c r="O124" s="322"/>
      <c r="P124" s="322"/>
      <c r="Q124" s="320"/>
      <c r="R124" s="320"/>
      <c r="S124" s="320"/>
      <c r="T124" s="320"/>
      <c r="U124" s="321"/>
      <c r="V124" s="320"/>
      <c r="W124" s="392"/>
    </row>
    <row r="125" spans="1:23">
      <c r="A125" s="317"/>
      <c r="B125" s="317"/>
      <c r="C125" s="317"/>
      <c r="D125" s="317"/>
      <c r="E125" s="317"/>
      <c r="F125" s="318"/>
      <c r="G125" s="317"/>
      <c r="H125" s="317"/>
      <c r="I125" s="322"/>
      <c r="J125" s="319"/>
      <c r="K125" s="319"/>
      <c r="L125" s="319"/>
      <c r="M125" s="319"/>
      <c r="N125" s="319"/>
      <c r="O125" s="322"/>
      <c r="P125" s="322"/>
      <c r="Q125" s="320"/>
      <c r="R125" s="320"/>
      <c r="S125" s="320"/>
      <c r="T125" s="320"/>
      <c r="U125" s="321"/>
      <c r="V125" s="320"/>
      <c r="W125" s="392"/>
    </row>
    <row r="126" spans="1:23">
      <c r="A126" s="317"/>
      <c r="B126" s="317"/>
      <c r="C126" s="317"/>
      <c r="D126" s="317"/>
      <c r="E126" s="317"/>
      <c r="F126" s="318"/>
      <c r="G126" s="317"/>
      <c r="H126" s="317"/>
      <c r="I126" s="322"/>
      <c r="J126" s="319"/>
      <c r="K126" s="319"/>
      <c r="L126" s="319"/>
      <c r="M126" s="319"/>
      <c r="N126" s="319"/>
      <c r="O126" s="322"/>
      <c r="P126" s="322"/>
      <c r="Q126" s="320"/>
      <c r="R126" s="320"/>
      <c r="S126" s="320"/>
      <c r="T126" s="320"/>
      <c r="U126" s="321"/>
      <c r="V126" s="320"/>
      <c r="W126" s="392"/>
    </row>
    <row r="127" spans="1:23">
      <c r="A127" s="317"/>
      <c r="B127" s="317"/>
      <c r="C127" s="317"/>
      <c r="D127" s="317"/>
      <c r="E127" s="317"/>
      <c r="F127" s="318"/>
      <c r="G127" s="317"/>
      <c r="H127" s="317"/>
      <c r="I127" s="322"/>
      <c r="J127" s="319"/>
      <c r="K127" s="319"/>
      <c r="L127" s="319"/>
      <c r="M127" s="319"/>
      <c r="N127" s="319"/>
      <c r="O127" s="322"/>
      <c r="P127" s="322"/>
      <c r="Q127" s="320"/>
      <c r="R127" s="320"/>
      <c r="S127" s="320"/>
      <c r="T127" s="320"/>
      <c r="U127" s="321"/>
      <c r="V127" s="320"/>
      <c r="W127" s="392"/>
    </row>
    <row r="128" spans="1:23">
      <c r="A128" s="317"/>
      <c r="B128" s="317"/>
      <c r="C128" s="317"/>
      <c r="D128" s="317"/>
      <c r="E128" s="317"/>
      <c r="F128" s="318"/>
      <c r="G128" s="317"/>
      <c r="H128" s="317"/>
      <c r="I128" s="322"/>
      <c r="J128" s="319"/>
      <c r="K128" s="319"/>
      <c r="L128" s="319"/>
      <c r="M128" s="319"/>
      <c r="N128" s="319"/>
      <c r="O128" s="322"/>
      <c r="P128" s="322"/>
      <c r="Q128" s="320"/>
      <c r="R128" s="320"/>
      <c r="S128" s="320"/>
      <c r="T128" s="320"/>
      <c r="U128" s="321"/>
      <c r="V128" s="320"/>
      <c r="W128" s="392"/>
    </row>
    <row r="129" spans="1:23">
      <c r="A129" s="317"/>
      <c r="B129" s="317"/>
      <c r="C129" s="317"/>
      <c r="D129" s="317"/>
      <c r="E129" s="317"/>
      <c r="F129" s="318"/>
      <c r="G129" s="317"/>
      <c r="H129" s="317"/>
      <c r="I129" s="322"/>
      <c r="J129" s="319"/>
      <c r="K129" s="319"/>
      <c r="L129" s="319"/>
      <c r="M129" s="319"/>
      <c r="N129" s="319"/>
      <c r="O129" s="322"/>
      <c r="P129" s="322"/>
      <c r="Q129" s="320"/>
      <c r="R129" s="320"/>
      <c r="S129" s="320"/>
      <c r="T129" s="320"/>
      <c r="U129" s="321"/>
      <c r="V129" s="320"/>
      <c r="W129" s="392"/>
    </row>
    <row r="130" spans="1:23">
      <c r="A130" s="317"/>
      <c r="B130" s="317"/>
      <c r="C130" s="317"/>
      <c r="D130" s="317"/>
      <c r="E130" s="317"/>
      <c r="F130" s="318"/>
      <c r="G130" s="317"/>
      <c r="H130" s="317"/>
      <c r="I130" s="322"/>
      <c r="J130" s="319"/>
      <c r="K130" s="319"/>
      <c r="L130" s="319"/>
      <c r="M130" s="319"/>
      <c r="N130" s="319"/>
      <c r="O130" s="322"/>
      <c r="P130" s="322"/>
      <c r="Q130" s="320"/>
      <c r="R130" s="320"/>
      <c r="S130" s="320"/>
      <c r="T130" s="320"/>
      <c r="U130" s="321"/>
      <c r="V130" s="320"/>
      <c r="W130" s="392"/>
    </row>
    <row r="131" spans="1:23">
      <c r="A131" s="317"/>
      <c r="B131" s="317"/>
      <c r="C131" s="317"/>
      <c r="D131" s="317"/>
      <c r="E131" s="317"/>
      <c r="F131" s="318"/>
      <c r="G131" s="317"/>
      <c r="H131" s="317"/>
      <c r="I131" s="319"/>
      <c r="J131" s="319"/>
      <c r="K131" s="319"/>
      <c r="L131" s="319"/>
      <c r="M131" s="319"/>
      <c r="N131" s="319"/>
      <c r="O131" s="322"/>
      <c r="P131" s="322"/>
      <c r="Q131" s="320"/>
      <c r="R131" s="320"/>
      <c r="S131" s="320"/>
      <c r="T131" s="320"/>
      <c r="U131" s="321"/>
      <c r="V131" s="320"/>
      <c r="W131" s="392"/>
    </row>
    <row r="132" spans="1:23">
      <c r="A132" s="317"/>
      <c r="B132" s="317"/>
      <c r="C132" s="317"/>
      <c r="D132" s="317"/>
      <c r="E132" s="317"/>
      <c r="F132" s="318"/>
      <c r="G132" s="317"/>
      <c r="H132" s="317"/>
      <c r="I132" s="319"/>
      <c r="J132" s="319"/>
      <c r="K132" s="319"/>
      <c r="L132" s="319"/>
      <c r="M132" s="319"/>
      <c r="N132" s="319"/>
      <c r="O132" s="322"/>
      <c r="P132" s="322"/>
      <c r="Q132" s="320"/>
      <c r="R132" s="320"/>
      <c r="S132" s="320"/>
      <c r="T132" s="320"/>
      <c r="U132" s="321"/>
      <c r="V132" s="320"/>
      <c r="W132" s="392"/>
    </row>
    <row r="133" spans="1:23">
      <c r="A133" s="317"/>
      <c r="B133" s="317"/>
      <c r="C133" s="317"/>
      <c r="D133" s="317"/>
      <c r="E133" s="317"/>
      <c r="F133" s="318"/>
      <c r="G133" s="317"/>
      <c r="H133" s="317"/>
      <c r="I133" s="322"/>
      <c r="J133" s="319"/>
      <c r="K133" s="319"/>
      <c r="L133" s="319"/>
      <c r="M133" s="319"/>
      <c r="N133" s="319"/>
      <c r="O133" s="322"/>
      <c r="P133" s="322"/>
      <c r="Q133" s="320"/>
      <c r="R133" s="320"/>
      <c r="S133" s="320"/>
      <c r="T133" s="320"/>
      <c r="U133" s="321"/>
      <c r="V133" s="320"/>
      <c r="W133" s="392"/>
    </row>
    <row r="134" spans="1:23">
      <c r="A134" s="317"/>
      <c r="B134" s="317"/>
      <c r="C134" s="317"/>
      <c r="D134" s="317"/>
      <c r="E134" s="317"/>
      <c r="F134" s="318"/>
      <c r="G134" s="317"/>
      <c r="H134" s="317"/>
      <c r="I134" s="322"/>
      <c r="J134" s="319"/>
      <c r="K134" s="319"/>
      <c r="L134" s="319"/>
      <c r="M134" s="319"/>
      <c r="N134" s="319"/>
      <c r="O134" s="322"/>
      <c r="P134" s="322"/>
      <c r="Q134" s="320"/>
      <c r="R134" s="320"/>
      <c r="S134" s="320"/>
      <c r="T134" s="320"/>
      <c r="U134" s="321"/>
      <c r="V134" s="320"/>
      <c r="W134" s="392"/>
    </row>
    <row r="135" spans="1:23">
      <c r="A135" s="317"/>
      <c r="B135" s="317"/>
      <c r="C135" s="317"/>
      <c r="D135" s="317"/>
      <c r="E135" s="317"/>
      <c r="F135" s="318"/>
      <c r="G135" s="317"/>
      <c r="H135" s="317"/>
      <c r="I135" s="322"/>
      <c r="J135" s="319"/>
      <c r="K135" s="319"/>
      <c r="L135" s="319"/>
      <c r="M135" s="319"/>
      <c r="N135" s="319"/>
      <c r="O135" s="322"/>
      <c r="P135" s="322"/>
      <c r="Q135" s="320"/>
      <c r="R135" s="320"/>
      <c r="S135" s="320"/>
      <c r="T135" s="320"/>
      <c r="U135" s="321"/>
      <c r="V135" s="320"/>
      <c r="W135" s="392"/>
    </row>
    <row r="136" spans="1:23">
      <c r="A136" s="317"/>
      <c r="B136" s="317"/>
      <c r="C136" s="317"/>
      <c r="D136" s="317"/>
      <c r="E136" s="317"/>
      <c r="F136" s="318"/>
      <c r="G136" s="317"/>
      <c r="H136" s="317"/>
      <c r="I136" s="319"/>
      <c r="J136" s="319"/>
      <c r="K136" s="319"/>
      <c r="L136" s="319"/>
      <c r="M136" s="319"/>
      <c r="N136" s="319"/>
      <c r="O136" s="322"/>
      <c r="P136" s="322"/>
      <c r="Q136" s="320"/>
      <c r="R136" s="320"/>
      <c r="S136" s="320"/>
      <c r="T136" s="320"/>
      <c r="U136" s="321"/>
      <c r="V136" s="320"/>
      <c r="W136" s="392"/>
    </row>
    <row r="137" spans="1:23">
      <c r="A137" s="317"/>
      <c r="B137" s="317"/>
      <c r="C137" s="317"/>
      <c r="D137" s="317"/>
      <c r="E137" s="317"/>
      <c r="F137" s="318"/>
      <c r="G137" s="317"/>
      <c r="H137" s="317"/>
      <c r="I137" s="322"/>
      <c r="J137" s="319"/>
      <c r="K137" s="319"/>
      <c r="L137" s="319"/>
      <c r="M137" s="319"/>
      <c r="N137" s="319"/>
      <c r="O137" s="322"/>
      <c r="P137" s="322"/>
      <c r="Q137" s="320"/>
      <c r="R137" s="320"/>
      <c r="S137" s="320"/>
      <c r="T137" s="320"/>
      <c r="U137" s="321"/>
      <c r="V137" s="320"/>
      <c r="W137" s="392"/>
    </row>
    <row r="138" spans="1:23">
      <c r="A138" s="317"/>
      <c r="B138" s="317"/>
      <c r="C138" s="317"/>
      <c r="D138" s="317"/>
      <c r="E138" s="317"/>
      <c r="F138" s="318"/>
      <c r="G138" s="317"/>
      <c r="H138" s="317"/>
      <c r="I138" s="322"/>
      <c r="J138" s="319"/>
      <c r="K138" s="319"/>
      <c r="L138" s="319"/>
      <c r="M138" s="319"/>
      <c r="N138" s="319"/>
      <c r="O138" s="322"/>
      <c r="P138" s="322"/>
      <c r="Q138" s="320"/>
      <c r="R138" s="320"/>
      <c r="S138" s="320"/>
      <c r="T138" s="320"/>
      <c r="U138" s="321"/>
      <c r="V138" s="320"/>
      <c r="W138" s="392"/>
    </row>
    <row r="139" spans="1:23">
      <c r="A139" s="317"/>
      <c r="B139" s="317"/>
      <c r="C139" s="317"/>
      <c r="D139" s="317"/>
      <c r="E139" s="317"/>
      <c r="F139" s="318"/>
      <c r="G139" s="317"/>
      <c r="H139" s="317"/>
      <c r="I139" s="322"/>
      <c r="J139" s="319"/>
      <c r="K139" s="319"/>
      <c r="L139" s="319"/>
      <c r="M139" s="319"/>
      <c r="N139" s="319"/>
      <c r="O139" s="322"/>
      <c r="P139" s="322"/>
      <c r="Q139" s="320"/>
      <c r="R139" s="320"/>
      <c r="S139" s="320"/>
      <c r="T139" s="320"/>
      <c r="U139" s="321"/>
      <c r="V139" s="320"/>
      <c r="W139" s="392"/>
    </row>
    <row r="140" spans="1:23">
      <c r="A140" s="317"/>
      <c r="B140" s="317"/>
      <c r="C140" s="317"/>
      <c r="D140" s="317"/>
      <c r="E140" s="317"/>
      <c r="F140" s="318"/>
      <c r="G140" s="317"/>
      <c r="H140" s="317"/>
      <c r="I140" s="322"/>
      <c r="J140" s="319"/>
      <c r="K140" s="319"/>
      <c r="L140" s="319"/>
      <c r="M140" s="319"/>
      <c r="N140" s="319"/>
      <c r="O140" s="322"/>
      <c r="P140" s="322"/>
      <c r="Q140" s="320"/>
      <c r="R140" s="320"/>
      <c r="S140" s="320"/>
      <c r="T140" s="320"/>
      <c r="U140" s="321"/>
      <c r="V140" s="320"/>
      <c r="W140" s="392"/>
    </row>
    <row r="141" spans="1:23">
      <c r="A141" s="317"/>
      <c r="B141" s="317"/>
      <c r="C141" s="317"/>
      <c r="D141" s="317"/>
      <c r="E141" s="317"/>
      <c r="F141" s="318"/>
      <c r="G141" s="317"/>
      <c r="H141" s="317"/>
      <c r="I141" s="322"/>
      <c r="J141" s="319"/>
      <c r="K141" s="319"/>
      <c r="L141" s="319"/>
      <c r="M141" s="319"/>
      <c r="N141" s="319"/>
      <c r="O141" s="322"/>
      <c r="P141" s="322"/>
      <c r="Q141" s="320"/>
      <c r="R141" s="320"/>
      <c r="S141" s="320"/>
      <c r="T141" s="320"/>
      <c r="U141" s="321"/>
      <c r="V141" s="320"/>
      <c r="W141" s="392"/>
    </row>
    <row r="142" spans="1:23">
      <c r="A142" s="317"/>
      <c r="B142" s="317"/>
      <c r="C142" s="317"/>
      <c r="D142" s="317"/>
      <c r="E142" s="317"/>
      <c r="F142" s="318"/>
      <c r="G142" s="317"/>
      <c r="H142" s="317"/>
      <c r="I142" s="322"/>
      <c r="J142" s="319"/>
      <c r="K142" s="319"/>
      <c r="L142" s="319"/>
      <c r="M142" s="319"/>
      <c r="N142" s="319"/>
      <c r="O142" s="322"/>
      <c r="P142" s="322"/>
      <c r="Q142" s="320"/>
      <c r="R142" s="320"/>
      <c r="S142" s="320"/>
      <c r="T142" s="320"/>
      <c r="U142" s="321"/>
      <c r="V142" s="320"/>
      <c r="W142" s="392"/>
    </row>
    <row r="143" spans="1:23">
      <c r="A143" s="317"/>
      <c r="B143" s="317"/>
      <c r="C143" s="317"/>
      <c r="D143" s="317"/>
      <c r="E143" s="317"/>
      <c r="F143" s="318"/>
      <c r="G143" s="317"/>
      <c r="H143" s="317"/>
      <c r="I143" s="322"/>
      <c r="J143" s="319"/>
      <c r="K143" s="319"/>
      <c r="L143" s="319"/>
      <c r="M143" s="319"/>
      <c r="N143" s="319"/>
      <c r="O143" s="322"/>
      <c r="P143" s="322"/>
      <c r="Q143" s="320"/>
      <c r="R143" s="320"/>
      <c r="S143" s="320"/>
      <c r="T143" s="320"/>
      <c r="U143" s="321"/>
      <c r="V143" s="320"/>
      <c r="W143" s="392"/>
    </row>
    <row r="144" spans="1:23">
      <c r="A144" s="317"/>
      <c r="B144" s="317"/>
      <c r="C144" s="317"/>
      <c r="D144" s="317"/>
      <c r="E144" s="317"/>
      <c r="F144" s="318"/>
      <c r="G144" s="317"/>
      <c r="H144" s="317"/>
      <c r="I144" s="319"/>
      <c r="J144" s="319"/>
      <c r="K144" s="319"/>
      <c r="L144" s="319"/>
      <c r="M144" s="319"/>
      <c r="N144" s="319"/>
      <c r="O144" s="322"/>
      <c r="P144" s="322"/>
      <c r="Q144" s="320"/>
      <c r="R144" s="320"/>
      <c r="S144" s="320"/>
      <c r="T144" s="320"/>
      <c r="U144" s="321"/>
      <c r="V144" s="320"/>
      <c r="W144" s="392"/>
    </row>
    <row r="145" spans="1:23">
      <c r="A145" s="317"/>
      <c r="B145" s="317"/>
      <c r="C145" s="317"/>
      <c r="D145" s="317"/>
      <c r="E145" s="317"/>
      <c r="F145" s="318"/>
      <c r="G145" s="317"/>
      <c r="H145" s="317"/>
      <c r="I145" s="322"/>
      <c r="J145" s="319"/>
      <c r="K145" s="319"/>
      <c r="L145" s="319"/>
      <c r="M145" s="319"/>
      <c r="N145" s="319"/>
      <c r="O145" s="322"/>
      <c r="P145" s="322"/>
      <c r="Q145" s="320"/>
      <c r="R145" s="320"/>
      <c r="S145" s="320"/>
      <c r="T145" s="320"/>
      <c r="U145" s="321"/>
      <c r="V145" s="320"/>
      <c r="W145" s="392"/>
    </row>
    <row r="146" spans="1:23">
      <c r="A146" s="317"/>
      <c r="B146" s="317"/>
      <c r="C146" s="317"/>
      <c r="D146" s="317"/>
      <c r="E146" s="317"/>
      <c r="F146" s="318"/>
      <c r="G146" s="317"/>
      <c r="H146" s="317"/>
      <c r="I146" s="322"/>
      <c r="J146" s="319"/>
      <c r="K146" s="319"/>
      <c r="L146" s="319"/>
      <c r="M146" s="319"/>
      <c r="N146" s="319"/>
      <c r="O146" s="322"/>
      <c r="P146" s="322"/>
      <c r="Q146" s="320"/>
      <c r="R146" s="320"/>
      <c r="S146" s="320"/>
      <c r="T146" s="320"/>
      <c r="U146" s="321"/>
      <c r="V146" s="320"/>
      <c r="W146" s="392"/>
    </row>
    <row r="147" spans="1:23">
      <c r="A147" s="317"/>
      <c r="B147" s="317"/>
      <c r="C147" s="317"/>
      <c r="D147" s="317"/>
      <c r="E147" s="317"/>
      <c r="F147" s="318"/>
      <c r="G147" s="317"/>
      <c r="H147" s="317"/>
      <c r="I147" s="322"/>
      <c r="J147" s="319"/>
      <c r="K147" s="319"/>
      <c r="L147" s="319"/>
      <c r="M147" s="319"/>
      <c r="N147" s="319"/>
      <c r="O147" s="322"/>
      <c r="P147" s="322"/>
      <c r="Q147" s="320"/>
      <c r="R147" s="320"/>
      <c r="S147" s="320"/>
      <c r="T147" s="320"/>
      <c r="U147" s="321"/>
      <c r="V147" s="320"/>
      <c r="W147" s="392"/>
    </row>
    <row r="148" spans="1:23">
      <c r="A148" s="317"/>
      <c r="B148" s="317"/>
      <c r="C148" s="317"/>
      <c r="D148" s="317"/>
      <c r="E148" s="317"/>
      <c r="F148" s="318"/>
      <c r="G148" s="317"/>
      <c r="H148" s="317"/>
      <c r="I148" s="322"/>
      <c r="J148" s="319"/>
      <c r="K148" s="319"/>
      <c r="L148" s="319"/>
      <c r="M148" s="319"/>
      <c r="N148" s="319"/>
      <c r="O148" s="322"/>
      <c r="P148" s="322"/>
      <c r="Q148" s="320"/>
      <c r="R148" s="320"/>
      <c r="S148" s="320"/>
      <c r="T148" s="320"/>
      <c r="U148" s="321"/>
      <c r="V148" s="320"/>
      <c r="W148" s="392"/>
    </row>
    <row r="149" spans="1:23">
      <c r="A149" s="317"/>
      <c r="B149" s="317"/>
      <c r="C149" s="317"/>
      <c r="D149" s="317"/>
      <c r="E149" s="317"/>
      <c r="F149" s="318"/>
      <c r="G149" s="317"/>
      <c r="H149" s="317"/>
      <c r="I149" s="322"/>
      <c r="J149" s="319"/>
      <c r="K149" s="319"/>
      <c r="L149" s="319"/>
      <c r="M149" s="319"/>
      <c r="N149" s="319"/>
      <c r="O149" s="322"/>
      <c r="P149" s="322"/>
      <c r="Q149" s="320"/>
      <c r="R149" s="320"/>
      <c r="S149" s="320"/>
      <c r="T149" s="320"/>
      <c r="U149" s="321"/>
      <c r="V149" s="320"/>
      <c r="W149" s="392"/>
    </row>
    <row r="150" spans="1:23">
      <c r="A150" s="317"/>
      <c r="B150" s="317"/>
      <c r="C150" s="317"/>
      <c r="D150" s="317"/>
      <c r="E150" s="317"/>
      <c r="F150" s="318"/>
      <c r="G150" s="317"/>
      <c r="H150" s="317"/>
      <c r="I150" s="322"/>
      <c r="J150" s="319"/>
      <c r="K150" s="319"/>
      <c r="L150" s="319"/>
      <c r="M150" s="319"/>
      <c r="N150" s="319"/>
      <c r="O150" s="322"/>
      <c r="P150" s="322"/>
      <c r="Q150" s="320"/>
      <c r="R150" s="320"/>
      <c r="S150" s="320"/>
      <c r="T150" s="320"/>
      <c r="U150" s="321"/>
      <c r="V150" s="320"/>
      <c r="W150" s="392"/>
    </row>
    <row r="151" spans="1:23">
      <c r="A151" s="317"/>
      <c r="B151" s="317"/>
      <c r="C151" s="317"/>
      <c r="D151" s="317"/>
      <c r="E151" s="317"/>
      <c r="F151" s="318"/>
      <c r="G151" s="317"/>
      <c r="H151" s="317"/>
      <c r="I151" s="322"/>
      <c r="J151" s="319"/>
      <c r="K151" s="319"/>
      <c r="L151" s="319"/>
      <c r="M151" s="319"/>
      <c r="N151" s="319"/>
      <c r="O151" s="322"/>
      <c r="P151" s="322"/>
      <c r="Q151" s="320"/>
      <c r="R151" s="320"/>
      <c r="S151" s="320"/>
      <c r="T151" s="320"/>
      <c r="U151" s="321"/>
      <c r="V151" s="320"/>
      <c r="W151" s="392"/>
    </row>
    <row r="152" spans="1:23">
      <c r="A152" s="317"/>
      <c r="B152" s="317"/>
      <c r="C152" s="317"/>
      <c r="D152" s="317"/>
      <c r="E152" s="317"/>
      <c r="F152" s="318"/>
      <c r="G152" s="317"/>
      <c r="H152" s="317"/>
      <c r="I152" s="322"/>
      <c r="J152" s="319"/>
      <c r="K152" s="319"/>
      <c r="L152" s="319"/>
      <c r="M152" s="319"/>
      <c r="N152" s="319"/>
      <c r="O152" s="322"/>
      <c r="P152" s="322"/>
      <c r="Q152" s="320"/>
      <c r="R152" s="320"/>
      <c r="S152" s="320"/>
      <c r="T152" s="320"/>
      <c r="U152" s="321"/>
      <c r="V152" s="320"/>
      <c r="W152" s="392"/>
    </row>
    <row r="153" spans="1:23">
      <c r="A153" s="317"/>
      <c r="B153" s="317"/>
      <c r="C153" s="317"/>
      <c r="D153" s="317"/>
      <c r="E153" s="317"/>
      <c r="F153" s="318"/>
      <c r="G153" s="317"/>
      <c r="H153" s="317"/>
      <c r="I153" s="322"/>
      <c r="J153" s="319"/>
      <c r="K153" s="319"/>
      <c r="L153" s="319"/>
      <c r="M153" s="319"/>
      <c r="N153" s="319"/>
      <c r="O153" s="322"/>
      <c r="P153" s="322"/>
      <c r="Q153" s="320"/>
      <c r="R153" s="320"/>
      <c r="S153" s="320"/>
      <c r="T153" s="320"/>
      <c r="U153" s="321"/>
      <c r="V153" s="320"/>
      <c r="W153" s="392"/>
    </row>
    <row r="154" spans="1:23">
      <c r="A154" s="317"/>
      <c r="B154" s="317"/>
      <c r="C154" s="317"/>
      <c r="D154" s="317"/>
      <c r="E154" s="317"/>
      <c r="F154" s="318"/>
      <c r="G154" s="317"/>
      <c r="H154" s="317"/>
      <c r="I154" s="322"/>
      <c r="J154" s="322"/>
      <c r="K154" s="319"/>
      <c r="L154" s="319"/>
      <c r="M154" s="319"/>
      <c r="N154" s="319"/>
      <c r="O154" s="322"/>
      <c r="P154" s="322"/>
      <c r="Q154" s="320"/>
      <c r="R154" s="320"/>
      <c r="S154" s="320"/>
      <c r="T154" s="320"/>
      <c r="U154" s="321"/>
      <c r="V154" s="320"/>
      <c r="W154" s="392"/>
    </row>
    <row r="155" spans="1:23">
      <c r="A155" s="317"/>
      <c r="B155" s="317"/>
      <c r="C155" s="317"/>
      <c r="D155" s="317"/>
      <c r="E155" s="317"/>
      <c r="F155" s="318"/>
      <c r="G155" s="317"/>
      <c r="H155" s="317"/>
      <c r="I155" s="322"/>
      <c r="J155" s="319"/>
      <c r="K155" s="319"/>
      <c r="L155" s="319"/>
      <c r="M155" s="319"/>
      <c r="N155" s="319"/>
      <c r="O155" s="322"/>
      <c r="P155" s="322"/>
      <c r="Q155" s="320"/>
      <c r="R155" s="320"/>
      <c r="S155" s="320"/>
      <c r="T155" s="320"/>
      <c r="U155" s="321"/>
      <c r="V155" s="320"/>
      <c r="W155" s="392"/>
    </row>
    <row r="156" spans="1:23">
      <c r="A156" s="317"/>
      <c r="B156" s="317"/>
      <c r="C156" s="317"/>
      <c r="D156" s="317"/>
      <c r="E156" s="317"/>
      <c r="F156" s="318"/>
      <c r="G156" s="317"/>
      <c r="H156" s="317"/>
      <c r="I156" s="322"/>
      <c r="J156" s="319"/>
      <c r="K156" s="319"/>
      <c r="L156" s="319"/>
      <c r="M156" s="319"/>
      <c r="N156" s="319"/>
      <c r="O156" s="322"/>
      <c r="P156" s="322"/>
      <c r="Q156" s="320"/>
      <c r="R156" s="320"/>
      <c r="S156" s="320"/>
      <c r="T156" s="320"/>
      <c r="U156" s="321"/>
      <c r="V156" s="320"/>
      <c r="W156" s="392"/>
    </row>
    <row r="157" spans="1:23">
      <c r="A157" s="317"/>
      <c r="B157" s="317"/>
      <c r="C157" s="317"/>
      <c r="D157" s="317"/>
      <c r="E157" s="317"/>
      <c r="F157" s="318"/>
      <c r="G157" s="317"/>
      <c r="H157" s="317"/>
      <c r="I157" s="322"/>
      <c r="J157" s="319"/>
      <c r="K157" s="319"/>
      <c r="L157" s="319"/>
      <c r="M157" s="319"/>
      <c r="N157" s="319"/>
      <c r="O157" s="322"/>
      <c r="P157" s="322"/>
      <c r="Q157" s="320"/>
      <c r="R157" s="320"/>
      <c r="S157" s="320"/>
      <c r="T157" s="320"/>
      <c r="U157" s="321"/>
      <c r="V157" s="320"/>
      <c r="W157" s="392"/>
    </row>
    <row r="158" spans="1:23">
      <c r="A158" s="317"/>
      <c r="B158" s="317"/>
      <c r="C158" s="317"/>
      <c r="D158" s="317"/>
      <c r="E158" s="317"/>
      <c r="F158" s="318"/>
      <c r="G158" s="317"/>
      <c r="H158" s="317"/>
      <c r="I158" s="322"/>
      <c r="J158" s="319"/>
      <c r="K158" s="319"/>
      <c r="L158" s="319"/>
      <c r="M158" s="319"/>
      <c r="N158" s="319"/>
      <c r="O158" s="322"/>
      <c r="P158" s="322"/>
      <c r="Q158" s="320"/>
      <c r="R158" s="320"/>
      <c r="S158" s="320"/>
      <c r="T158" s="320"/>
      <c r="U158" s="321"/>
      <c r="V158" s="320"/>
      <c r="W158" s="392"/>
    </row>
    <row r="159" spans="1:23">
      <c r="A159" s="317"/>
      <c r="B159" s="317"/>
      <c r="C159" s="317"/>
      <c r="D159" s="317"/>
      <c r="E159" s="317"/>
      <c r="F159" s="318"/>
      <c r="G159" s="317"/>
      <c r="H159" s="317"/>
      <c r="I159" s="322"/>
      <c r="J159" s="319"/>
      <c r="K159" s="319"/>
      <c r="L159" s="319"/>
      <c r="M159" s="319"/>
      <c r="N159" s="319"/>
      <c r="O159" s="322"/>
      <c r="P159" s="322"/>
      <c r="Q159" s="320"/>
      <c r="R159" s="320"/>
      <c r="S159" s="320"/>
      <c r="T159" s="320"/>
      <c r="U159" s="321"/>
      <c r="V159" s="320"/>
      <c r="W159" s="392"/>
    </row>
    <row r="160" spans="1:23">
      <c r="A160" s="317"/>
      <c r="B160" s="317"/>
      <c r="C160" s="317"/>
      <c r="D160" s="317"/>
      <c r="E160" s="317"/>
      <c r="F160" s="318"/>
      <c r="G160" s="317"/>
      <c r="H160" s="319"/>
      <c r="I160" s="319"/>
      <c r="J160" s="319"/>
      <c r="K160" s="322"/>
      <c r="L160" s="327"/>
      <c r="M160" s="319"/>
      <c r="N160" s="319"/>
      <c r="O160" s="319"/>
      <c r="P160" s="319"/>
      <c r="Q160" s="320"/>
      <c r="R160" s="320"/>
      <c r="S160" s="320"/>
      <c r="T160" s="320"/>
      <c r="U160" s="321"/>
      <c r="V160" s="320"/>
      <c r="W160" s="392"/>
    </row>
    <row r="161" spans="1:23">
      <c r="A161" s="317"/>
      <c r="B161" s="317"/>
      <c r="C161" s="317"/>
      <c r="D161" s="317"/>
      <c r="E161" s="317"/>
      <c r="F161" s="318"/>
      <c r="G161" s="317"/>
      <c r="H161" s="317"/>
      <c r="I161" s="322"/>
      <c r="J161" s="319"/>
      <c r="K161" s="319"/>
      <c r="L161" s="319"/>
      <c r="M161" s="319"/>
      <c r="N161" s="319"/>
      <c r="O161" s="322"/>
      <c r="P161" s="322"/>
      <c r="Q161" s="320"/>
      <c r="R161" s="320"/>
      <c r="S161" s="320"/>
      <c r="T161" s="320"/>
      <c r="U161" s="321"/>
      <c r="V161" s="320"/>
      <c r="W161" s="392"/>
    </row>
    <row r="162" spans="1:23">
      <c r="A162" s="317"/>
      <c r="B162" s="317"/>
      <c r="C162" s="317"/>
      <c r="D162" s="317"/>
      <c r="E162" s="317"/>
      <c r="F162" s="318"/>
      <c r="G162" s="317"/>
      <c r="H162" s="317"/>
      <c r="I162" s="322"/>
      <c r="J162" s="319"/>
      <c r="K162" s="319"/>
      <c r="L162" s="319"/>
      <c r="M162" s="319"/>
      <c r="N162" s="319"/>
      <c r="O162" s="322"/>
      <c r="P162" s="322"/>
      <c r="Q162" s="320"/>
      <c r="R162" s="320"/>
      <c r="S162" s="320"/>
      <c r="T162" s="320"/>
      <c r="U162" s="321"/>
      <c r="V162" s="320"/>
      <c r="W162" s="392"/>
    </row>
    <row r="163" spans="1:23">
      <c r="A163" s="317"/>
      <c r="B163" s="317"/>
      <c r="C163" s="317"/>
      <c r="D163" s="317"/>
      <c r="E163" s="317"/>
      <c r="F163" s="318"/>
      <c r="G163" s="317"/>
      <c r="H163" s="317"/>
      <c r="I163" s="322"/>
      <c r="J163" s="319"/>
      <c r="K163" s="319"/>
      <c r="L163" s="319"/>
      <c r="M163" s="319"/>
      <c r="N163" s="319"/>
      <c r="O163" s="322"/>
      <c r="P163" s="322"/>
      <c r="Q163" s="320"/>
      <c r="R163" s="320"/>
      <c r="S163" s="320"/>
      <c r="T163" s="320"/>
      <c r="U163" s="321"/>
      <c r="V163" s="320"/>
      <c r="W163" s="392"/>
    </row>
    <row r="164" spans="1:23">
      <c r="A164" s="317"/>
      <c r="B164" s="317"/>
      <c r="C164" s="317"/>
      <c r="D164" s="317"/>
      <c r="E164" s="317"/>
      <c r="F164" s="318"/>
      <c r="G164" s="317"/>
      <c r="H164" s="317"/>
      <c r="I164" s="322"/>
      <c r="J164" s="319"/>
      <c r="K164" s="319"/>
      <c r="L164" s="319"/>
      <c r="M164" s="319"/>
      <c r="N164" s="319"/>
      <c r="O164" s="322"/>
      <c r="P164" s="322"/>
      <c r="Q164" s="320"/>
      <c r="R164" s="320"/>
      <c r="S164" s="320"/>
      <c r="T164" s="320"/>
      <c r="U164" s="321"/>
      <c r="V164" s="320"/>
      <c r="W164" s="392"/>
    </row>
    <row r="165" spans="1:23">
      <c r="A165" s="317"/>
      <c r="B165" s="317"/>
      <c r="C165" s="317"/>
      <c r="D165" s="317"/>
      <c r="E165" s="317"/>
      <c r="F165" s="318"/>
      <c r="G165" s="317"/>
      <c r="H165" s="317"/>
      <c r="I165" s="322"/>
      <c r="J165" s="319"/>
      <c r="K165" s="319"/>
      <c r="L165" s="319"/>
      <c r="M165" s="319"/>
      <c r="N165" s="319"/>
      <c r="O165" s="322"/>
      <c r="P165" s="322"/>
      <c r="Q165" s="320"/>
      <c r="R165" s="320"/>
      <c r="S165" s="320"/>
      <c r="T165" s="320"/>
      <c r="U165" s="321"/>
      <c r="V165" s="320"/>
      <c r="W165" s="392"/>
    </row>
    <row r="166" spans="1:23">
      <c r="A166" s="317"/>
      <c r="B166" s="317"/>
      <c r="C166" s="317"/>
      <c r="D166" s="317"/>
      <c r="E166" s="317"/>
      <c r="F166" s="318"/>
      <c r="G166" s="317"/>
      <c r="H166" s="317"/>
      <c r="I166" s="322"/>
      <c r="J166" s="319"/>
      <c r="K166" s="319"/>
      <c r="L166" s="319"/>
      <c r="M166" s="319"/>
      <c r="N166" s="319"/>
      <c r="O166" s="322"/>
      <c r="P166" s="322"/>
      <c r="Q166" s="320"/>
      <c r="R166" s="320"/>
      <c r="S166" s="320"/>
      <c r="T166" s="320"/>
      <c r="U166" s="321"/>
      <c r="V166" s="320"/>
      <c r="W166" s="392"/>
    </row>
    <row r="167" spans="1:23">
      <c r="A167" s="317"/>
      <c r="B167" s="317"/>
      <c r="C167" s="317"/>
      <c r="D167" s="317"/>
      <c r="E167" s="317"/>
      <c r="F167" s="318"/>
      <c r="G167" s="317"/>
      <c r="H167" s="317"/>
      <c r="I167" s="322"/>
      <c r="J167" s="319"/>
      <c r="K167" s="319"/>
      <c r="L167" s="319"/>
      <c r="M167" s="319"/>
      <c r="N167" s="319"/>
      <c r="O167" s="322"/>
      <c r="P167" s="322"/>
      <c r="Q167" s="320"/>
      <c r="R167" s="320"/>
      <c r="S167" s="320"/>
      <c r="T167" s="320"/>
      <c r="U167" s="321"/>
      <c r="V167" s="320"/>
      <c r="W167" s="392"/>
    </row>
    <row r="168" spans="1:23">
      <c r="A168" s="317"/>
      <c r="B168" s="317"/>
      <c r="C168" s="317"/>
      <c r="D168" s="317"/>
      <c r="E168" s="317"/>
      <c r="F168" s="318"/>
      <c r="G168" s="317"/>
      <c r="H168" s="317"/>
      <c r="I168" s="322"/>
      <c r="J168" s="319"/>
      <c r="K168" s="319"/>
      <c r="L168" s="319"/>
      <c r="M168" s="319"/>
      <c r="N168" s="319"/>
      <c r="O168" s="322"/>
      <c r="P168" s="322"/>
      <c r="Q168" s="320"/>
      <c r="R168" s="320"/>
      <c r="S168" s="320"/>
      <c r="T168" s="320"/>
      <c r="U168" s="321"/>
      <c r="V168" s="320"/>
      <c r="W168" s="392"/>
    </row>
    <row r="169" spans="1:23">
      <c r="A169" s="317"/>
      <c r="B169" s="317"/>
      <c r="C169" s="317"/>
      <c r="D169" s="317"/>
      <c r="E169" s="317"/>
      <c r="F169" s="318"/>
      <c r="G169" s="317"/>
      <c r="H169" s="317"/>
      <c r="I169" s="322"/>
      <c r="J169" s="319"/>
      <c r="K169" s="319"/>
      <c r="L169" s="319"/>
      <c r="M169" s="319"/>
      <c r="N169" s="319"/>
      <c r="O169" s="322"/>
      <c r="P169" s="322"/>
      <c r="Q169" s="320"/>
      <c r="R169" s="320"/>
      <c r="S169" s="320"/>
      <c r="T169" s="320"/>
      <c r="U169" s="321"/>
      <c r="V169" s="320"/>
      <c r="W169" s="392"/>
    </row>
    <row r="170" spans="1:23">
      <c r="A170" s="317"/>
      <c r="B170" s="317"/>
      <c r="C170" s="317"/>
      <c r="D170" s="317"/>
      <c r="E170" s="317"/>
      <c r="F170" s="318"/>
      <c r="G170" s="317"/>
      <c r="H170" s="317"/>
      <c r="I170" s="322"/>
      <c r="J170" s="319"/>
      <c r="K170" s="319"/>
      <c r="L170" s="319"/>
      <c r="M170" s="319"/>
      <c r="N170" s="319"/>
      <c r="O170" s="322"/>
      <c r="P170" s="322"/>
      <c r="Q170" s="320"/>
      <c r="R170" s="320"/>
      <c r="S170" s="320"/>
      <c r="T170" s="320"/>
      <c r="U170" s="321"/>
      <c r="V170" s="320"/>
      <c r="W170" s="392"/>
    </row>
    <row r="171" spans="1:23">
      <c r="A171" s="317"/>
      <c r="B171" s="317"/>
      <c r="C171" s="317"/>
      <c r="D171" s="317"/>
      <c r="E171" s="317"/>
      <c r="F171" s="318"/>
      <c r="G171" s="317"/>
      <c r="H171" s="317"/>
      <c r="I171" s="322"/>
      <c r="J171" s="319"/>
      <c r="K171" s="319"/>
      <c r="L171" s="319"/>
      <c r="M171" s="319"/>
      <c r="N171" s="319"/>
      <c r="O171" s="322"/>
      <c r="P171" s="322"/>
      <c r="Q171" s="320"/>
      <c r="R171" s="320"/>
      <c r="S171" s="320"/>
      <c r="T171" s="320"/>
      <c r="U171" s="321"/>
      <c r="V171" s="320"/>
      <c r="W171" s="392"/>
    </row>
    <row r="172" spans="1:23">
      <c r="A172" s="317"/>
      <c r="B172" s="317"/>
      <c r="C172" s="317"/>
      <c r="D172" s="317"/>
      <c r="E172" s="317"/>
      <c r="F172" s="318"/>
      <c r="G172" s="317"/>
      <c r="H172" s="317"/>
      <c r="I172" s="322"/>
      <c r="J172" s="319"/>
      <c r="K172" s="319"/>
      <c r="L172" s="319"/>
      <c r="M172" s="319"/>
      <c r="N172" s="319"/>
      <c r="O172" s="322"/>
      <c r="P172" s="322"/>
      <c r="Q172" s="320"/>
      <c r="R172" s="320"/>
      <c r="S172" s="320"/>
      <c r="T172" s="320"/>
      <c r="U172" s="321"/>
      <c r="V172" s="320"/>
      <c r="W172" s="392"/>
    </row>
    <row r="173" spans="1:23">
      <c r="A173" s="317"/>
      <c r="B173" s="317"/>
      <c r="C173" s="317"/>
      <c r="D173" s="317"/>
      <c r="E173" s="317"/>
      <c r="F173" s="318"/>
      <c r="G173" s="317"/>
      <c r="H173" s="319"/>
      <c r="I173" s="319"/>
      <c r="J173" s="319"/>
      <c r="K173" s="322"/>
      <c r="L173" s="327"/>
      <c r="M173" s="322"/>
      <c r="N173" s="327"/>
      <c r="O173" s="319"/>
      <c r="P173" s="319"/>
      <c r="Q173" s="320"/>
      <c r="R173" s="320"/>
      <c r="S173" s="320"/>
      <c r="T173" s="320"/>
      <c r="U173" s="321"/>
      <c r="V173" s="320"/>
      <c r="W173" s="392"/>
    </row>
    <row r="174" spans="1:23">
      <c r="A174" s="317"/>
      <c r="B174" s="317"/>
      <c r="C174" s="317"/>
      <c r="D174" s="317"/>
      <c r="E174" s="317"/>
      <c r="F174" s="318"/>
      <c r="G174" s="317"/>
      <c r="H174" s="319"/>
      <c r="I174" s="319"/>
      <c r="J174" s="319"/>
      <c r="K174" s="319"/>
      <c r="L174" s="319"/>
      <c r="M174" s="319"/>
      <c r="N174" s="319"/>
      <c r="O174" s="319"/>
      <c r="P174" s="319"/>
      <c r="Q174" s="320"/>
      <c r="R174" s="320"/>
      <c r="S174" s="320"/>
      <c r="T174" s="320"/>
      <c r="U174" s="321"/>
      <c r="V174" s="320"/>
      <c r="W174" s="392"/>
    </row>
    <row r="175" spans="1:23">
      <c r="A175" s="317"/>
      <c r="B175" s="317"/>
      <c r="C175" s="317"/>
      <c r="D175" s="317"/>
      <c r="E175" s="317"/>
      <c r="F175" s="318"/>
      <c r="G175" s="317"/>
      <c r="H175" s="317"/>
      <c r="I175" s="322"/>
      <c r="J175" s="319"/>
      <c r="K175" s="319"/>
      <c r="L175" s="319"/>
      <c r="M175" s="319"/>
      <c r="N175" s="319"/>
      <c r="O175" s="322"/>
      <c r="P175" s="322"/>
      <c r="Q175" s="320"/>
      <c r="R175" s="320"/>
      <c r="S175" s="320"/>
      <c r="T175" s="320"/>
      <c r="U175" s="321"/>
      <c r="V175" s="320"/>
      <c r="W175" s="392"/>
    </row>
    <row r="176" spans="1:23">
      <c r="A176" s="317"/>
      <c r="B176" s="317"/>
      <c r="C176" s="317"/>
      <c r="D176" s="317"/>
      <c r="E176" s="317"/>
      <c r="F176" s="318"/>
      <c r="G176" s="317"/>
      <c r="H176" s="317"/>
      <c r="I176" s="322"/>
      <c r="J176" s="319"/>
      <c r="K176" s="319"/>
      <c r="L176" s="319"/>
      <c r="M176" s="319"/>
      <c r="N176" s="319"/>
      <c r="O176" s="322"/>
      <c r="P176" s="322"/>
      <c r="Q176" s="320"/>
      <c r="R176" s="320"/>
      <c r="S176" s="320"/>
      <c r="T176" s="320"/>
      <c r="U176" s="321"/>
      <c r="V176" s="320"/>
      <c r="W176" s="392"/>
    </row>
    <row r="177" spans="1:23">
      <c r="A177" s="317"/>
      <c r="B177" s="317"/>
      <c r="C177" s="317"/>
      <c r="D177" s="317"/>
      <c r="E177" s="317"/>
      <c r="F177" s="318"/>
      <c r="G177" s="317"/>
      <c r="H177" s="317"/>
      <c r="I177" s="322"/>
      <c r="J177" s="319"/>
      <c r="K177" s="319"/>
      <c r="L177" s="319"/>
      <c r="M177" s="319"/>
      <c r="N177" s="319"/>
      <c r="O177" s="322"/>
      <c r="P177" s="322"/>
      <c r="Q177" s="320"/>
      <c r="R177" s="320"/>
      <c r="S177" s="320"/>
      <c r="T177" s="320"/>
      <c r="U177" s="321"/>
      <c r="V177" s="320"/>
      <c r="W177" s="392"/>
    </row>
    <row r="178" spans="1:23">
      <c r="A178" s="317"/>
      <c r="B178" s="317"/>
      <c r="C178" s="317"/>
      <c r="D178" s="317"/>
      <c r="E178" s="317"/>
      <c r="F178" s="318"/>
      <c r="G178" s="317"/>
      <c r="H178" s="317"/>
      <c r="I178" s="322"/>
      <c r="J178" s="319"/>
      <c r="K178" s="319"/>
      <c r="L178" s="319"/>
      <c r="M178" s="319"/>
      <c r="N178" s="319"/>
      <c r="O178" s="322"/>
      <c r="P178" s="322"/>
      <c r="Q178" s="320"/>
      <c r="R178" s="320"/>
      <c r="S178" s="320"/>
      <c r="T178" s="320"/>
      <c r="U178" s="321"/>
      <c r="V178" s="320"/>
      <c r="W178" s="392"/>
    </row>
    <row r="179" spans="1:23">
      <c r="A179" s="317"/>
      <c r="B179" s="317"/>
      <c r="C179" s="317"/>
      <c r="D179" s="317"/>
      <c r="E179" s="317"/>
      <c r="F179" s="318"/>
      <c r="G179" s="317"/>
      <c r="H179" s="317"/>
      <c r="I179" s="322"/>
      <c r="J179" s="319"/>
      <c r="K179" s="319"/>
      <c r="L179" s="319"/>
      <c r="M179" s="319"/>
      <c r="N179" s="319"/>
      <c r="O179" s="322"/>
      <c r="P179" s="322"/>
      <c r="Q179" s="320"/>
      <c r="R179" s="320"/>
      <c r="S179" s="320"/>
      <c r="T179" s="320"/>
      <c r="U179" s="321"/>
      <c r="V179" s="320"/>
      <c r="W179" s="392"/>
    </row>
    <row r="180" spans="1:23">
      <c r="A180" s="317"/>
      <c r="B180" s="317"/>
      <c r="C180" s="317"/>
      <c r="D180" s="317"/>
      <c r="E180" s="317"/>
      <c r="F180" s="318"/>
      <c r="G180" s="317"/>
      <c r="H180" s="317"/>
      <c r="I180" s="322"/>
      <c r="J180" s="319"/>
      <c r="K180" s="319"/>
      <c r="L180" s="319"/>
      <c r="M180" s="319"/>
      <c r="N180" s="319"/>
      <c r="O180" s="322"/>
      <c r="P180" s="322"/>
      <c r="Q180" s="320"/>
      <c r="R180" s="320"/>
      <c r="S180" s="320"/>
      <c r="T180" s="320"/>
      <c r="U180" s="321"/>
      <c r="V180" s="320"/>
      <c r="W180" s="392"/>
    </row>
    <row r="181" spans="1:23">
      <c r="A181" s="317"/>
      <c r="B181" s="317"/>
      <c r="C181" s="317"/>
      <c r="D181" s="317"/>
      <c r="E181" s="317"/>
      <c r="F181" s="318"/>
      <c r="G181" s="317"/>
      <c r="H181" s="317"/>
      <c r="I181" s="322"/>
      <c r="J181" s="319"/>
      <c r="K181" s="319"/>
      <c r="L181" s="319"/>
      <c r="M181" s="319"/>
      <c r="N181" s="319"/>
      <c r="O181" s="322"/>
      <c r="P181" s="322"/>
      <c r="Q181" s="320"/>
      <c r="R181" s="320"/>
      <c r="S181" s="320"/>
      <c r="T181" s="320"/>
      <c r="U181" s="321"/>
      <c r="V181" s="320"/>
      <c r="W181" s="392"/>
    </row>
    <row r="182" spans="1:23">
      <c r="A182" s="317"/>
      <c r="B182" s="317"/>
      <c r="C182" s="317"/>
      <c r="D182" s="317"/>
      <c r="E182" s="317"/>
      <c r="F182" s="318"/>
      <c r="G182" s="317"/>
      <c r="H182" s="319"/>
      <c r="I182" s="319"/>
      <c r="J182" s="319"/>
      <c r="K182" s="322"/>
      <c r="L182" s="327"/>
      <c r="M182" s="319"/>
      <c r="N182" s="319"/>
      <c r="O182" s="319"/>
      <c r="P182" s="319"/>
      <c r="Q182" s="320"/>
      <c r="R182" s="320"/>
      <c r="S182" s="320"/>
      <c r="T182" s="320"/>
      <c r="U182" s="321"/>
      <c r="V182" s="320"/>
      <c r="W182" s="392"/>
    </row>
    <row r="183" spans="1:23">
      <c r="A183" s="317"/>
      <c r="B183" s="317"/>
      <c r="C183" s="317"/>
      <c r="D183" s="317"/>
      <c r="E183" s="317"/>
      <c r="F183" s="318"/>
      <c r="G183" s="317"/>
      <c r="H183" s="319"/>
      <c r="I183" s="319"/>
      <c r="J183" s="319"/>
      <c r="K183" s="322"/>
      <c r="L183" s="327"/>
      <c r="M183" s="319"/>
      <c r="N183" s="319"/>
      <c r="O183" s="319"/>
      <c r="P183" s="319"/>
      <c r="Q183" s="320"/>
      <c r="R183" s="320"/>
      <c r="S183" s="320"/>
      <c r="T183" s="320"/>
      <c r="U183" s="321"/>
      <c r="V183" s="320"/>
      <c r="W183" s="392"/>
    </row>
    <row r="184" spans="1:23">
      <c r="A184" s="317"/>
      <c r="B184" s="317"/>
      <c r="C184" s="317"/>
      <c r="D184" s="317"/>
      <c r="E184" s="317"/>
      <c r="F184" s="318"/>
      <c r="G184" s="317"/>
      <c r="H184" s="319"/>
      <c r="I184" s="319"/>
      <c r="J184" s="319"/>
      <c r="K184" s="322"/>
      <c r="L184" s="327"/>
      <c r="M184" s="322"/>
      <c r="N184" s="327"/>
      <c r="O184" s="319"/>
      <c r="P184" s="319"/>
      <c r="Q184" s="320"/>
      <c r="R184" s="320"/>
      <c r="S184" s="320"/>
      <c r="T184" s="320"/>
      <c r="U184" s="321"/>
      <c r="V184" s="320"/>
      <c r="W184" s="392"/>
    </row>
    <row r="185" spans="1:23">
      <c r="A185" s="317"/>
      <c r="B185" s="317"/>
      <c r="C185" s="317"/>
      <c r="D185" s="317"/>
      <c r="E185" s="317"/>
      <c r="F185" s="318"/>
      <c r="G185" s="317"/>
      <c r="H185" s="317"/>
      <c r="I185" s="322"/>
      <c r="J185" s="319"/>
      <c r="K185" s="319"/>
      <c r="L185" s="319"/>
      <c r="M185" s="319"/>
      <c r="N185" s="319"/>
      <c r="O185" s="322"/>
      <c r="P185" s="322"/>
      <c r="Q185" s="320"/>
      <c r="R185" s="320"/>
      <c r="S185" s="320"/>
      <c r="T185" s="320"/>
      <c r="U185" s="321"/>
      <c r="V185" s="320"/>
      <c r="W185" s="392"/>
    </row>
    <row r="186" spans="1:23">
      <c r="A186" s="317"/>
      <c r="B186" s="317"/>
      <c r="C186" s="317"/>
      <c r="D186" s="317"/>
      <c r="E186" s="317"/>
      <c r="F186" s="318"/>
      <c r="G186" s="317"/>
      <c r="H186" s="317"/>
      <c r="I186" s="322"/>
      <c r="J186" s="319"/>
      <c r="K186" s="319"/>
      <c r="L186" s="319"/>
      <c r="M186" s="319"/>
      <c r="N186" s="319"/>
      <c r="O186" s="322"/>
      <c r="P186" s="322"/>
      <c r="Q186" s="320"/>
      <c r="R186" s="320"/>
      <c r="S186" s="320"/>
      <c r="T186" s="320"/>
      <c r="U186" s="321"/>
      <c r="V186" s="320"/>
      <c r="W186" s="392"/>
    </row>
    <row r="187" spans="1:23">
      <c r="A187" s="317"/>
      <c r="B187" s="317"/>
      <c r="C187" s="317"/>
      <c r="D187" s="317"/>
      <c r="E187" s="317"/>
      <c r="F187" s="318"/>
      <c r="G187" s="317"/>
      <c r="H187" s="317"/>
      <c r="I187" s="322"/>
      <c r="J187" s="319"/>
      <c r="K187" s="319"/>
      <c r="L187" s="319"/>
      <c r="M187" s="319"/>
      <c r="N187" s="319"/>
      <c r="O187" s="322"/>
      <c r="P187" s="322"/>
      <c r="Q187" s="320"/>
      <c r="R187" s="320"/>
      <c r="S187" s="320"/>
      <c r="T187" s="320"/>
      <c r="U187" s="321"/>
      <c r="V187" s="320"/>
      <c r="W187" s="392"/>
    </row>
    <row r="188" spans="1:23">
      <c r="A188" s="317"/>
      <c r="B188" s="317"/>
      <c r="C188" s="317"/>
      <c r="D188" s="317"/>
      <c r="E188" s="317"/>
      <c r="F188" s="318"/>
      <c r="G188" s="317"/>
      <c r="H188" s="317"/>
      <c r="I188" s="322"/>
      <c r="J188" s="319"/>
      <c r="K188" s="319"/>
      <c r="L188" s="319"/>
      <c r="M188" s="319"/>
      <c r="N188" s="319"/>
      <c r="O188" s="322"/>
      <c r="P188" s="322"/>
      <c r="Q188" s="320"/>
      <c r="R188" s="320"/>
      <c r="S188" s="320"/>
      <c r="T188" s="320"/>
      <c r="U188" s="321"/>
      <c r="V188" s="320"/>
      <c r="W188" s="392"/>
    </row>
    <row r="189" spans="1:23">
      <c r="A189" s="317"/>
      <c r="B189" s="317"/>
      <c r="C189" s="317"/>
      <c r="D189" s="317"/>
      <c r="E189" s="317"/>
      <c r="F189" s="318"/>
      <c r="G189" s="317"/>
      <c r="H189" s="317"/>
      <c r="I189" s="322"/>
      <c r="J189" s="319"/>
      <c r="K189" s="319"/>
      <c r="L189" s="319"/>
      <c r="M189" s="319"/>
      <c r="N189" s="319"/>
      <c r="O189" s="322"/>
      <c r="P189" s="322"/>
      <c r="Q189" s="320"/>
      <c r="R189" s="320"/>
      <c r="S189" s="320"/>
      <c r="T189" s="320"/>
      <c r="U189" s="321"/>
      <c r="V189" s="320"/>
      <c r="W189" s="392"/>
    </row>
    <row r="190" spans="1:23">
      <c r="A190" s="317"/>
      <c r="B190" s="317"/>
      <c r="C190" s="317"/>
      <c r="D190" s="317"/>
      <c r="E190" s="317"/>
      <c r="F190" s="318"/>
      <c r="G190" s="317"/>
      <c r="H190" s="317"/>
      <c r="I190" s="322"/>
      <c r="J190" s="319"/>
      <c r="K190" s="319"/>
      <c r="L190" s="319"/>
      <c r="M190" s="319"/>
      <c r="N190" s="319"/>
      <c r="O190" s="322"/>
      <c r="P190" s="322"/>
      <c r="Q190" s="320"/>
      <c r="R190" s="320"/>
      <c r="S190" s="320"/>
      <c r="T190" s="320"/>
      <c r="U190" s="321"/>
      <c r="V190" s="320"/>
      <c r="W190" s="392"/>
    </row>
    <row r="191" spans="1:23">
      <c r="A191" s="317"/>
      <c r="B191" s="317"/>
      <c r="C191" s="317"/>
      <c r="D191" s="317"/>
      <c r="E191" s="317"/>
      <c r="F191" s="318"/>
      <c r="G191" s="317"/>
      <c r="H191" s="317"/>
      <c r="I191" s="322"/>
      <c r="J191" s="319"/>
      <c r="K191" s="319"/>
      <c r="L191" s="319"/>
      <c r="M191" s="319"/>
      <c r="N191" s="319"/>
      <c r="O191" s="322"/>
      <c r="P191" s="322"/>
      <c r="Q191" s="320"/>
      <c r="R191" s="320"/>
      <c r="S191" s="320"/>
      <c r="T191" s="320"/>
      <c r="U191" s="321"/>
      <c r="V191" s="320"/>
      <c r="W191" s="392"/>
    </row>
    <row r="192" spans="1:23">
      <c r="A192" s="317"/>
      <c r="B192" s="317"/>
      <c r="C192" s="317"/>
      <c r="D192" s="317"/>
      <c r="E192" s="317"/>
      <c r="F192" s="318"/>
      <c r="G192" s="317"/>
      <c r="H192" s="317"/>
      <c r="I192" s="322"/>
      <c r="J192" s="319"/>
      <c r="K192" s="319"/>
      <c r="L192" s="319"/>
      <c r="M192" s="319"/>
      <c r="N192" s="319"/>
      <c r="O192" s="322"/>
      <c r="P192" s="322"/>
      <c r="Q192" s="320"/>
      <c r="R192" s="320"/>
      <c r="S192" s="320"/>
      <c r="T192" s="320"/>
      <c r="U192" s="321"/>
      <c r="V192" s="320"/>
      <c r="W192" s="392"/>
    </row>
    <row r="193" spans="1:23">
      <c r="A193" s="317"/>
      <c r="B193" s="317"/>
      <c r="C193" s="317"/>
      <c r="D193" s="317"/>
      <c r="E193" s="317"/>
      <c r="F193" s="318"/>
      <c r="G193" s="317"/>
      <c r="H193" s="317"/>
      <c r="I193" s="322"/>
      <c r="J193" s="319"/>
      <c r="K193" s="319"/>
      <c r="L193" s="319"/>
      <c r="M193" s="319"/>
      <c r="N193" s="319"/>
      <c r="O193" s="322"/>
      <c r="P193" s="322"/>
      <c r="Q193" s="320"/>
      <c r="R193" s="320"/>
      <c r="S193" s="320"/>
      <c r="T193" s="320"/>
      <c r="U193" s="321"/>
      <c r="V193" s="320"/>
      <c r="W193" s="392"/>
    </row>
    <row r="194" spans="1:23">
      <c r="A194" s="317"/>
      <c r="B194" s="317"/>
      <c r="C194" s="317"/>
      <c r="D194" s="317"/>
      <c r="E194" s="317"/>
      <c r="F194" s="318"/>
      <c r="G194" s="317"/>
      <c r="H194" s="317"/>
      <c r="I194" s="322"/>
      <c r="J194" s="319"/>
      <c r="K194" s="319"/>
      <c r="L194" s="319"/>
      <c r="M194" s="319"/>
      <c r="N194" s="319"/>
      <c r="O194" s="322"/>
      <c r="P194" s="322"/>
      <c r="Q194" s="320"/>
      <c r="R194" s="320"/>
      <c r="S194" s="320"/>
      <c r="T194" s="320"/>
      <c r="U194" s="321"/>
      <c r="V194" s="320"/>
      <c r="W194" s="392"/>
    </row>
    <row r="195" spans="1:23">
      <c r="A195" s="317"/>
      <c r="B195" s="317"/>
      <c r="C195" s="317"/>
      <c r="D195" s="317"/>
      <c r="E195" s="317"/>
      <c r="F195" s="318"/>
      <c r="G195" s="317"/>
      <c r="H195" s="317"/>
      <c r="I195" s="322"/>
      <c r="J195" s="319"/>
      <c r="K195" s="319"/>
      <c r="L195" s="319"/>
      <c r="M195" s="319"/>
      <c r="N195" s="319"/>
      <c r="O195" s="322"/>
      <c r="P195" s="322"/>
      <c r="Q195" s="320"/>
      <c r="R195" s="320"/>
      <c r="S195" s="320"/>
      <c r="T195" s="320"/>
      <c r="U195" s="321"/>
      <c r="V195" s="320"/>
      <c r="W195" s="392"/>
    </row>
    <row r="196" spans="1:23">
      <c r="A196" s="317"/>
      <c r="B196" s="317"/>
      <c r="C196" s="317"/>
      <c r="D196" s="317"/>
      <c r="E196" s="317"/>
      <c r="F196" s="318"/>
      <c r="G196" s="317"/>
      <c r="H196" s="317"/>
      <c r="I196" s="322"/>
      <c r="J196" s="319"/>
      <c r="K196" s="319"/>
      <c r="L196" s="319"/>
      <c r="M196" s="319"/>
      <c r="N196" s="319"/>
      <c r="O196" s="322"/>
      <c r="P196" s="322"/>
      <c r="Q196" s="320"/>
      <c r="R196" s="320"/>
      <c r="S196" s="320"/>
      <c r="T196" s="320"/>
      <c r="U196" s="321"/>
      <c r="V196" s="320"/>
      <c r="W196" s="392"/>
    </row>
    <row r="197" spans="1:23">
      <c r="A197" s="317"/>
      <c r="B197" s="317"/>
      <c r="C197" s="317"/>
      <c r="D197" s="317"/>
      <c r="E197" s="317"/>
      <c r="F197" s="318"/>
      <c r="G197" s="317"/>
      <c r="H197" s="317"/>
      <c r="I197" s="322"/>
      <c r="J197" s="319"/>
      <c r="K197" s="319"/>
      <c r="L197" s="319"/>
      <c r="M197" s="319"/>
      <c r="N197" s="319"/>
      <c r="O197" s="322"/>
      <c r="P197" s="322"/>
      <c r="Q197" s="320"/>
      <c r="R197" s="320"/>
      <c r="S197" s="320"/>
      <c r="T197" s="320"/>
      <c r="U197" s="321"/>
      <c r="V197" s="320"/>
      <c r="W197" s="392"/>
    </row>
    <row r="198" spans="1:23">
      <c r="A198" s="317"/>
      <c r="B198" s="317"/>
      <c r="C198" s="317"/>
      <c r="D198" s="317"/>
      <c r="E198" s="317"/>
      <c r="F198" s="318"/>
      <c r="G198" s="317"/>
      <c r="H198" s="317"/>
      <c r="I198" s="322"/>
      <c r="J198" s="319"/>
      <c r="K198" s="319"/>
      <c r="L198" s="319"/>
      <c r="M198" s="319"/>
      <c r="N198" s="319"/>
      <c r="O198" s="322"/>
      <c r="P198" s="322"/>
      <c r="Q198" s="320"/>
      <c r="R198" s="320"/>
      <c r="S198" s="320"/>
      <c r="T198" s="320"/>
      <c r="U198" s="321"/>
      <c r="V198" s="320"/>
      <c r="W198" s="392"/>
    </row>
    <row r="199" spans="1:23">
      <c r="A199" s="317"/>
      <c r="B199" s="317"/>
      <c r="C199" s="317"/>
      <c r="D199" s="317"/>
      <c r="E199" s="317"/>
      <c r="F199" s="318"/>
      <c r="G199" s="317"/>
      <c r="H199" s="317"/>
      <c r="I199" s="322"/>
      <c r="J199" s="319"/>
      <c r="K199" s="319"/>
      <c r="L199" s="319"/>
      <c r="M199" s="319"/>
      <c r="N199" s="319"/>
      <c r="O199" s="322"/>
      <c r="P199" s="322"/>
      <c r="Q199" s="320"/>
      <c r="R199" s="320"/>
      <c r="S199" s="320"/>
      <c r="T199" s="320"/>
      <c r="U199" s="321"/>
      <c r="V199" s="320"/>
      <c r="W199" s="392"/>
    </row>
    <row r="200" spans="1:23">
      <c r="A200" s="317"/>
      <c r="B200" s="317"/>
      <c r="C200" s="317"/>
      <c r="D200" s="317"/>
      <c r="E200" s="317"/>
      <c r="F200" s="318"/>
      <c r="G200" s="317"/>
      <c r="H200" s="317"/>
      <c r="I200" s="322"/>
      <c r="J200" s="319"/>
      <c r="K200" s="319"/>
      <c r="L200" s="319"/>
      <c r="M200" s="319"/>
      <c r="N200" s="319"/>
      <c r="O200" s="322"/>
      <c r="P200" s="322"/>
      <c r="Q200" s="320"/>
      <c r="R200" s="320"/>
      <c r="S200" s="320"/>
      <c r="T200" s="320"/>
      <c r="U200" s="321"/>
      <c r="V200" s="320"/>
      <c r="W200" s="392"/>
    </row>
    <row r="201" spans="1:23">
      <c r="A201" s="317"/>
      <c r="B201" s="317"/>
      <c r="C201" s="317"/>
      <c r="D201" s="317"/>
      <c r="E201" s="317"/>
      <c r="F201" s="318"/>
      <c r="G201" s="317"/>
      <c r="H201" s="317"/>
      <c r="I201" s="322"/>
      <c r="J201" s="319"/>
      <c r="K201" s="319"/>
      <c r="L201" s="319"/>
      <c r="M201" s="319"/>
      <c r="N201" s="319"/>
      <c r="O201" s="322"/>
      <c r="P201" s="322"/>
      <c r="Q201" s="320"/>
      <c r="R201" s="320"/>
      <c r="S201" s="320"/>
      <c r="T201" s="320"/>
      <c r="U201" s="321"/>
      <c r="V201" s="320"/>
      <c r="W201" s="392"/>
    </row>
    <row r="202" spans="1:23">
      <c r="A202" s="317"/>
      <c r="B202" s="317"/>
      <c r="C202" s="317"/>
      <c r="D202" s="317"/>
      <c r="E202" s="317"/>
      <c r="F202" s="318"/>
      <c r="G202" s="317"/>
      <c r="H202" s="317"/>
      <c r="I202" s="322"/>
      <c r="J202" s="319"/>
      <c r="K202" s="319"/>
      <c r="L202" s="319"/>
      <c r="M202" s="319"/>
      <c r="N202" s="319"/>
      <c r="O202" s="322"/>
      <c r="P202" s="322"/>
      <c r="Q202" s="320"/>
      <c r="R202" s="320"/>
      <c r="S202" s="320"/>
      <c r="T202" s="320"/>
      <c r="U202" s="321"/>
      <c r="V202" s="320"/>
      <c r="W202" s="392"/>
    </row>
    <row r="203" spans="1:23">
      <c r="A203" s="317"/>
      <c r="B203" s="317"/>
      <c r="C203" s="317"/>
      <c r="D203" s="317"/>
      <c r="E203" s="317"/>
      <c r="F203" s="318"/>
      <c r="G203" s="317"/>
      <c r="H203" s="317"/>
      <c r="I203" s="322"/>
      <c r="J203" s="319"/>
      <c r="K203" s="319"/>
      <c r="L203" s="319"/>
      <c r="M203" s="319"/>
      <c r="N203" s="319"/>
      <c r="O203" s="322"/>
      <c r="P203" s="322"/>
      <c r="Q203" s="320"/>
      <c r="R203" s="320"/>
      <c r="S203" s="320"/>
      <c r="T203" s="320"/>
      <c r="U203" s="321"/>
      <c r="V203" s="320"/>
      <c r="W203" s="392"/>
    </row>
    <row r="204" spans="1:23">
      <c r="A204" s="317"/>
      <c r="B204" s="317"/>
      <c r="C204" s="317"/>
      <c r="D204" s="317"/>
      <c r="E204" s="317"/>
      <c r="F204" s="318"/>
      <c r="G204" s="317"/>
      <c r="H204" s="317"/>
      <c r="I204" s="322"/>
      <c r="J204" s="319"/>
      <c r="K204" s="319"/>
      <c r="L204" s="319"/>
      <c r="M204" s="319"/>
      <c r="N204" s="319"/>
      <c r="O204" s="322"/>
      <c r="P204" s="322"/>
      <c r="Q204" s="320"/>
      <c r="R204" s="320"/>
      <c r="S204" s="320"/>
      <c r="T204" s="320"/>
      <c r="U204" s="321"/>
      <c r="V204" s="320"/>
      <c r="W204" s="392"/>
    </row>
    <row r="205" spans="1:23">
      <c r="A205" s="317"/>
      <c r="B205" s="317"/>
      <c r="C205" s="317"/>
      <c r="D205" s="317"/>
      <c r="E205" s="317"/>
      <c r="F205" s="318"/>
      <c r="G205" s="317"/>
      <c r="H205" s="317"/>
      <c r="I205" s="319"/>
      <c r="J205" s="319"/>
      <c r="K205" s="319"/>
      <c r="L205" s="319"/>
      <c r="M205" s="319"/>
      <c r="N205" s="319"/>
      <c r="O205" s="322"/>
      <c r="P205" s="322"/>
      <c r="Q205" s="320"/>
      <c r="R205" s="320"/>
      <c r="S205" s="320"/>
      <c r="T205" s="320"/>
      <c r="U205" s="321"/>
      <c r="V205" s="320"/>
      <c r="W205" s="392"/>
    </row>
    <row r="206" spans="1:23">
      <c r="A206" s="317"/>
      <c r="B206" s="317"/>
      <c r="C206" s="317"/>
      <c r="D206" s="317"/>
      <c r="E206" s="317"/>
      <c r="F206" s="318"/>
      <c r="G206" s="317"/>
      <c r="H206" s="317"/>
      <c r="I206" s="322"/>
      <c r="J206" s="319"/>
      <c r="K206" s="319"/>
      <c r="L206" s="319"/>
      <c r="M206" s="319"/>
      <c r="N206" s="319"/>
      <c r="O206" s="322"/>
      <c r="P206" s="322"/>
      <c r="Q206" s="320"/>
      <c r="R206" s="320"/>
      <c r="S206" s="320"/>
      <c r="T206" s="320"/>
      <c r="U206" s="321"/>
      <c r="V206" s="320"/>
      <c r="W206" s="392"/>
    </row>
    <row r="207" spans="1:23">
      <c r="A207" s="317"/>
      <c r="B207" s="317"/>
      <c r="C207" s="317"/>
      <c r="D207" s="317"/>
      <c r="E207" s="317"/>
      <c r="F207" s="318"/>
      <c r="G207" s="317"/>
      <c r="H207" s="317"/>
      <c r="I207" s="322"/>
      <c r="J207" s="322"/>
      <c r="K207" s="319"/>
      <c r="L207" s="319"/>
      <c r="M207" s="319"/>
      <c r="N207" s="319"/>
      <c r="O207" s="322"/>
      <c r="P207" s="322"/>
      <c r="Q207" s="320"/>
      <c r="R207" s="320"/>
      <c r="S207" s="320"/>
      <c r="T207" s="320"/>
      <c r="U207" s="321"/>
      <c r="V207" s="320"/>
      <c r="W207" s="392"/>
    </row>
    <row r="208" spans="1:23">
      <c r="A208" s="317"/>
      <c r="B208" s="317"/>
      <c r="C208" s="317"/>
      <c r="D208" s="317"/>
      <c r="E208" s="317"/>
      <c r="F208" s="318"/>
      <c r="G208" s="317"/>
      <c r="H208" s="317"/>
      <c r="I208" s="322"/>
      <c r="J208" s="319"/>
      <c r="K208" s="319"/>
      <c r="L208" s="319"/>
      <c r="M208" s="319"/>
      <c r="N208" s="319"/>
      <c r="O208" s="322"/>
      <c r="P208" s="322"/>
      <c r="Q208" s="320"/>
      <c r="R208" s="320"/>
      <c r="S208" s="320"/>
      <c r="T208" s="320"/>
      <c r="U208" s="321"/>
      <c r="V208" s="320"/>
      <c r="W208" s="392"/>
    </row>
    <row r="209" spans="1:23">
      <c r="A209" s="317"/>
      <c r="B209" s="317"/>
      <c r="C209" s="317"/>
      <c r="D209" s="317"/>
      <c r="E209" s="317"/>
      <c r="F209" s="318"/>
      <c r="G209" s="317"/>
      <c r="H209" s="317"/>
      <c r="I209" s="322"/>
      <c r="J209" s="319"/>
      <c r="K209" s="319"/>
      <c r="L209" s="319"/>
      <c r="M209" s="319"/>
      <c r="N209" s="319"/>
      <c r="O209" s="322"/>
      <c r="P209" s="322"/>
      <c r="Q209" s="320"/>
      <c r="R209" s="320"/>
      <c r="S209" s="320"/>
      <c r="T209" s="320"/>
      <c r="U209" s="321"/>
      <c r="V209" s="320"/>
      <c r="W209" s="392"/>
    </row>
    <row r="210" spans="1:23">
      <c r="A210" s="317"/>
      <c r="B210" s="317"/>
      <c r="C210" s="317"/>
      <c r="D210" s="317"/>
      <c r="E210" s="317"/>
      <c r="F210" s="318"/>
      <c r="G210" s="317"/>
      <c r="H210" s="317"/>
      <c r="I210" s="322"/>
      <c r="J210" s="322"/>
      <c r="K210" s="319"/>
      <c r="L210" s="319"/>
      <c r="M210" s="319"/>
      <c r="N210" s="319"/>
      <c r="O210" s="322"/>
      <c r="P210" s="322"/>
      <c r="Q210" s="320"/>
      <c r="R210" s="320"/>
      <c r="S210" s="320"/>
      <c r="T210" s="320"/>
      <c r="U210" s="321"/>
      <c r="V210" s="320"/>
      <c r="W210" s="392"/>
    </row>
    <row r="211" spans="1:23">
      <c r="A211" s="317"/>
      <c r="B211" s="317"/>
      <c r="C211" s="317"/>
      <c r="D211" s="317"/>
      <c r="E211" s="317"/>
      <c r="F211" s="318"/>
      <c r="G211" s="317"/>
      <c r="H211" s="317"/>
      <c r="I211" s="322"/>
      <c r="J211" s="319"/>
      <c r="K211" s="319"/>
      <c r="L211" s="319"/>
      <c r="M211" s="319"/>
      <c r="N211" s="319"/>
      <c r="O211" s="322"/>
      <c r="P211" s="322"/>
      <c r="Q211" s="320"/>
      <c r="R211" s="320"/>
      <c r="S211" s="320"/>
      <c r="T211" s="320"/>
      <c r="U211" s="321"/>
      <c r="V211" s="320"/>
      <c r="W211" s="392"/>
    </row>
    <row r="212" spans="1:23">
      <c r="A212" s="317"/>
      <c r="B212" s="317"/>
      <c r="C212" s="317"/>
      <c r="D212" s="317"/>
      <c r="E212" s="317"/>
      <c r="F212" s="318"/>
      <c r="G212" s="317"/>
      <c r="H212" s="317"/>
      <c r="I212" s="322"/>
      <c r="J212" s="319"/>
      <c r="K212" s="319"/>
      <c r="L212" s="319"/>
      <c r="M212" s="319"/>
      <c r="N212" s="319"/>
      <c r="O212" s="322"/>
      <c r="P212" s="322"/>
      <c r="Q212" s="320"/>
      <c r="R212" s="320"/>
      <c r="S212" s="320"/>
      <c r="T212" s="320"/>
      <c r="U212" s="321"/>
      <c r="V212" s="320"/>
      <c r="W212" s="392"/>
    </row>
    <row r="213" spans="1:23">
      <c r="A213" s="317"/>
      <c r="B213" s="317"/>
      <c r="C213" s="317"/>
      <c r="D213" s="317"/>
      <c r="E213" s="317"/>
      <c r="F213" s="318"/>
      <c r="G213" s="317"/>
      <c r="H213" s="317"/>
      <c r="I213" s="322"/>
      <c r="J213" s="319"/>
      <c r="K213" s="319"/>
      <c r="L213" s="319"/>
      <c r="M213" s="319"/>
      <c r="N213" s="319"/>
      <c r="O213" s="322"/>
      <c r="P213" s="322"/>
      <c r="Q213" s="320"/>
      <c r="R213" s="320"/>
      <c r="S213" s="320"/>
      <c r="T213" s="320"/>
      <c r="U213" s="321"/>
      <c r="V213" s="320"/>
      <c r="W213" s="392"/>
    </row>
    <row r="214" spans="1:23">
      <c r="A214" s="317"/>
      <c r="B214" s="317"/>
      <c r="C214" s="317"/>
      <c r="D214" s="317"/>
      <c r="E214" s="317"/>
      <c r="F214" s="318"/>
      <c r="G214" s="317"/>
      <c r="H214" s="317"/>
      <c r="I214" s="322"/>
      <c r="J214" s="319"/>
      <c r="K214" s="319"/>
      <c r="L214" s="319"/>
      <c r="M214" s="319"/>
      <c r="N214" s="319"/>
      <c r="O214" s="322"/>
      <c r="P214" s="322"/>
      <c r="Q214" s="320"/>
      <c r="R214" s="320"/>
      <c r="S214" s="320"/>
      <c r="T214" s="320"/>
      <c r="U214" s="321"/>
      <c r="V214" s="320"/>
      <c r="W214" s="392"/>
    </row>
    <row r="215" spans="1:23">
      <c r="A215" s="317"/>
      <c r="B215" s="317"/>
      <c r="C215" s="317"/>
      <c r="D215" s="317"/>
      <c r="E215" s="317"/>
      <c r="F215" s="318"/>
      <c r="G215" s="317"/>
      <c r="H215" s="317"/>
      <c r="I215" s="322"/>
      <c r="J215" s="319"/>
      <c r="K215" s="319"/>
      <c r="L215" s="319"/>
      <c r="M215" s="319"/>
      <c r="N215" s="319"/>
      <c r="O215" s="322"/>
      <c r="P215" s="322"/>
      <c r="Q215" s="320"/>
      <c r="R215" s="320"/>
      <c r="S215" s="320"/>
      <c r="T215" s="320"/>
      <c r="U215" s="321"/>
      <c r="V215" s="320"/>
      <c r="W215" s="392"/>
    </row>
    <row r="216" spans="1:23">
      <c r="A216" s="317"/>
      <c r="B216" s="317"/>
      <c r="C216" s="317"/>
      <c r="D216" s="317"/>
      <c r="E216" s="317"/>
      <c r="F216" s="318"/>
      <c r="G216" s="317"/>
      <c r="H216" s="317"/>
      <c r="I216" s="322"/>
      <c r="J216" s="319"/>
      <c r="K216" s="319"/>
      <c r="L216" s="319"/>
      <c r="M216" s="319"/>
      <c r="N216" s="319"/>
      <c r="O216" s="322"/>
      <c r="P216" s="322"/>
      <c r="Q216" s="320"/>
      <c r="R216" s="320"/>
      <c r="S216" s="320"/>
      <c r="T216" s="320"/>
      <c r="U216" s="321"/>
      <c r="V216" s="320"/>
      <c r="W216" s="392"/>
    </row>
    <row r="217" spans="1:23">
      <c r="A217" s="317"/>
      <c r="B217" s="317"/>
      <c r="C217" s="317"/>
      <c r="D217" s="317"/>
      <c r="E217" s="317"/>
      <c r="F217" s="318"/>
      <c r="G217" s="317"/>
      <c r="H217" s="317"/>
      <c r="I217" s="322"/>
      <c r="J217" s="319"/>
      <c r="K217" s="319"/>
      <c r="L217" s="319"/>
      <c r="M217" s="319"/>
      <c r="N217" s="319"/>
      <c r="O217" s="322"/>
      <c r="P217" s="322"/>
      <c r="Q217" s="320"/>
      <c r="R217" s="320"/>
      <c r="S217" s="320"/>
      <c r="T217" s="320"/>
      <c r="U217" s="321"/>
      <c r="V217" s="320"/>
      <c r="W217" s="392"/>
    </row>
    <row r="218" spans="1:23">
      <c r="A218" s="317"/>
      <c r="B218" s="317"/>
      <c r="C218" s="317"/>
      <c r="D218" s="317"/>
      <c r="E218" s="317"/>
      <c r="F218" s="318"/>
      <c r="G218" s="317"/>
      <c r="H218" s="317"/>
      <c r="I218" s="322"/>
      <c r="J218" s="319"/>
      <c r="K218" s="319"/>
      <c r="L218" s="319"/>
      <c r="M218" s="319"/>
      <c r="N218" s="319"/>
      <c r="O218" s="322"/>
      <c r="P218" s="322"/>
      <c r="Q218" s="320"/>
      <c r="R218" s="320"/>
      <c r="S218" s="320"/>
      <c r="T218" s="320"/>
      <c r="U218" s="321"/>
      <c r="V218" s="320"/>
      <c r="W218" s="392"/>
    </row>
    <row r="219" spans="1:23">
      <c r="A219" s="317"/>
      <c r="B219" s="317"/>
      <c r="C219" s="317"/>
      <c r="D219" s="317"/>
      <c r="E219" s="317"/>
      <c r="F219" s="318"/>
      <c r="G219" s="317"/>
      <c r="H219" s="317"/>
      <c r="I219" s="322"/>
      <c r="J219" s="319"/>
      <c r="K219" s="319"/>
      <c r="L219" s="319"/>
      <c r="M219" s="319"/>
      <c r="N219" s="319"/>
      <c r="O219" s="322"/>
      <c r="P219" s="322"/>
      <c r="Q219" s="320"/>
      <c r="R219" s="320"/>
      <c r="S219" s="320"/>
      <c r="T219" s="320"/>
      <c r="U219" s="321"/>
      <c r="V219" s="320"/>
      <c r="W219" s="392"/>
    </row>
    <row r="220" spans="1:23">
      <c r="A220" s="317"/>
      <c r="B220" s="317"/>
      <c r="C220" s="317"/>
      <c r="D220" s="317"/>
      <c r="E220" s="317"/>
      <c r="F220" s="318"/>
      <c r="G220" s="317"/>
      <c r="H220" s="317"/>
      <c r="I220" s="322"/>
      <c r="J220" s="319"/>
      <c r="K220" s="319"/>
      <c r="L220" s="319"/>
      <c r="M220" s="319"/>
      <c r="N220" s="319"/>
      <c r="O220" s="322"/>
      <c r="P220" s="322"/>
      <c r="Q220" s="320"/>
      <c r="R220" s="320"/>
      <c r="S220" s="320"/>
      <c r="T220" s="320"/>
      <c r="U220" s="321"/>
      <c r="V220" s="320"/>
      <c r="W220" s="392"/>
    </row>
    <row r="221" spans="1:23">
      <c r="A221" s="317"/>
      <c r="B221" s="317"/>
      <c r="C221" s="317"/>
      <c r="D221" s="317"/>
      <c r="E221" s="317"/>
      <c r="F221" s="318"/>
      <c r="G221" s="317"/>
      <c r="H221" s="317"/>
      <c r="I221" s="322"/>
      <c r="J221" s="319"/>
      <c r="K221" s="319"/>
      <c r="L221" s="319"/>
      <c r="M221" s="319"/>
      <c r="N221" s="319"/>
      <c r="O221" s="322"/>
      <c r="P221" s="322"/>
      <c r="Q221" s="320"/>
      <c r="R221" s="320"/>
      <c r="S221" s="320"/>
      <c r="T221" s="320"/>
      <c r="U221" s="321"/>
      <c r="V221" s="320"/>
      <c r="W221" s="392"/>
    </row>
    <row r="222" spans="1:23">
      <c r="A222" s="317"/>
      <c r="B222" s="317"/>
      <c r="C222" s="317"/>
      <c r="D222" s="317"/>
      <c r="E222" s="317"/>
      <c r="F222" s="318"/>
      <c r="G222" s="317"/>
      <c r="H222" s="317"/>
      <c r="I222" s="322"/>
      <c r="J222" s="319"/>
      <c r="K222" s="319"/>
      <c r="L222" s="319"/>
      <c r="M222" s="319"/>
      <c r="N222" s="319"/>
      <c r="O222" s="322"/>
      <c r="P222" s="322"/>
      <c r="Q222" s="320"/>
      <c r="R222" s="320"/>
      <c r="S222" s="320"/>
      <c r="T222" s="320"/>
      <c r="U222" s="321"/>
      <c r="V222" s="320"/>
      <c r="W222" s="392"/>
    </row>
    <row r="223" spans="1:23">
      <c r="A223" s="317"/>
      <c r="B223" s="317"/>
      <c r="C223" s="317"/>
      <c r="D223" s="317"/>
      <c r="E223" s="317"/>
      <c r="F223" s="318"/>
      <c r="G223" s="317"/>
      <c r="H223" s="317"/>
      <c r="I223" s="322"/>
      <c r="J223" s="319"/>
      <c r="K223" s="319"/>
      <c r="L223" s="319"/>
      <c r="M223" s="319"/>
      <c r="N223" s="319"/>
      <c r="O223" s="322"/>
      <c r="P223" s="322"/>
      <c r="Q223" s="320"/>
      <c r="R223" s="320"/>
      <c r="S223" s="320"/>
      <c r="T223" s="320"/>
      <c r="U223" s="321"/>
      <c r="V223" s="320"/>
      <c r="W223" s="392"/>
    </row>
    <row r="224" spans="1:23">
      <c r="A224" s="317"/>
      <c r="B224" s="317"/>
      <c r="C224" s="317"/>
      <c r="D224" s="317"/>
      <c r="E224" s="317"/>
      <c r="F224" s="318"/>
      <c r="G224" s="317"/>
      <c r="H224" s="317"/>
      <c r="I224" s="322"/>
      <c r="J224" s="319"/>
      <c r="K224" s="319"/>
      <c r="L224" s="319"/>
      <c r="M224" s="319"/>
      <c r="N224" s="319"/>
      <c r="O224" s="322"/>
      <c r="P224" s="322"/>
      <c r="Q224" s="320"/>
      <c r="R224" s="320"/>
      <c r="S224" s="320"/>
      <c r="T224" s="320"/>
      <c r="U224" s="321"/>
      <c r="V224" s="320"/>
      <c r="W224" s="392"/>
    </row>
    <row r="225" spans="1:23">
      <c r="A225" s="317"/>
      <c r="B225" s="317"/>
      <c r="C225" s="317"/>
      <c r="D225" s="317"/>
      <c r="E225" s="317"/>
      <c r="F225" s="318"/>
      <c r="G225" s="317"/>
      <c r="H225" s="317"/>
      <c r="I225" s="322"/>
      <c r="J225" s="319"/>
      <c r="K225" s="319"/>
      <c r="L225" s="319"/>
      <c r="M225" s="319"/>
      <c r="N225" s="319"/>
      <c r="O225" s="322"/>
      <c r="P225" s="322"/>
      <c r="Q225" s="320"/>
      <c r="R225" s="320"/>
      <c r="S225" s="320"/>
      <c r="T225" s="320"/>
      <c r="U225" s="321"/>
      <c r="V225" s="320"/>
      <c r="W225" s="392"/>
    </row>
    <row r="226" spans="1:23">
      <c r="A226" s="317"/>
      <c r="B226" s="317"/>
      <c r="C226" s="317"/>
      <c r="D226" s="317"/>
      <c r="E226" s="317"/>
      <c r="F226" s="318"/>
      <c r="G226" s="317"/>
      <c r="H226" s="317"/>
      <c r="I226" s="322"/>
      <c r="J226" s="319"/>
      <c r="K226" s="319"/>
      <c r="L226" s="319"/>
      <c r="M226" s="319"/>
      <c r="N226" s="319"/>
      <c r="O226" s="322"/>
      <c r="P226" s="322"/>
      <c r="Q226" s="320"/>
      <c r="R226" s="320"/>
      <c r="S226" s="320"/>
      <c r="T226" s="320"/>
      <c r="U226" s="321"/>
      <c r="V226" s="320"/>
      <c r="W226" s="392"/>
    </row>
    <row r="227" spans="1:23">
      <c r="A227" s="317"/>
      <c r="B227" s="317"/>
      <c r="C227" s="317"/>
      <c r="D227" s="317"/>
      <c r="E227" s="317"/>
      <c r="F227" s="318"/>
      <c r="G227" s="317"/>
      <c r="H227" s="319"/>
      <c r="I227" s="319"/>
      <c r="J227" s="319"/>
      <c r="K227" s="322"/>
      <c r="L227" s="327"/>
      <c r="M227" s="322"/>
      <c r="N227" s="327"/>
      <c r="O227" s="319"/>
      <c r="P227" s="319"/>
      <c r="Q227" s="320"/>
      <c r="R227" s="320"/>
      <c r="S227" s="320"/>
      <c r="T227" s="320"/>
      <c r="U227" s="321"/>
      <c r="V227" s="320"/>
      <c r="W227" s="392"/>
    </row>
    <row r="228" spans="1:23">
      <c r="A228" s="317"/>
      <c r="B228" s="317"/>
      <c r="C228" s="317"/>
      <c r="D228" s="317"/>
      <c r="E228" s="317"/>
      <c r="F228" s="318"/>
      <c r="G228" s="317"/>
      <c r="H228" s="319"/>
      <c r="I228" s="319"/>
      <c r="J228" s="319"/>
      <c r="K228" s="322"/>
      <c r="L228" s="327"/>
      <c r="M228" s="322"/>
      <c r="N228" s="327"/>
      <c r="O228" s="319"/>
      <c r="P228" s="319"/>
      <c r="Q228" s="320"/>
      <c r="R228" s="320"/>
      <c r="S228" s="320"/>
      <c r="T228" s="320"/>
      <c r="U228" s="321"/>
      <c r="V228" s="320"/>
      <c r="W228" s="392"/>
    </row>
    <row r="229" spans="1:23">
      <c r="A229" s="317"/>
      <c r="B229" s="317"/>
      <c r="C229" s="317"/>
      <c r="D229" s="317"/>
      <c r="E229" s="317"/>
      <c r="F229" s="318"/>
      <c r="G229" s="317"/>
      <c r="H229" s="317"/>
      <c r="I229" s="322"/>
      <c r="J229" s="319"/>
      <c r="K229" s="319"/>
      <c r="L229" s="319"/>
      <c r="M229" s="319"/>
      <c r="N229" s="319"/>
      <c r="O229" s="322"/>
      <c r="P229" s="322"/>
      <c r="Q229" s="320"/>
      <c r="R229" s="320"/>
      <c r="S229" s="320"/>
      <c r="T229" s="320"/>
      <c r="U229" s="321"/>
      <c r="V229" s="320"/>
      <c r="W229" s="392"/>
    </row>
    <row r="230" spans="1:23">
      <c r="A230" s="317"/>
      <c r="B230" s="317"/>
      <c r="C230" s="317"/>
      <c r="D230" s="317"/>
      <c r="E230" s="317"/>
      <c r="F230" s="318"/>
      <c r="G230" s="317"/>
      <c r="H230" s="317"/>
      <c r="I230" s="322"/>
      <c r="J230" s="319"/>
      <c r="K230" s="319"/>
      <c r="L230" s="319"/>
      <c r="M230" s="319"/>
      <c r="N230" s="319"/>
      <c r="O230" s="322"/>
      <c r="P230" s="322"/>
      <c r="Q230" s="320"/>
      <c r="R230" s="320"/>
      <c r="S230" s="320"/>
      <c r="T230" s="320"/>
      <c r="U230" s="321"/>
      <c r="V230" s="320"/>
      <c r="W230" s="392"/>
    </row>
    <row r="231" spans="1:23">
      <c r="A231" s="317"/>
      <c r="B231" s="317"/>
      <c r="C231" s="317"/>
      <c r="D231" s="317"/>
      <c r="E231" s="317"/>
      <c r="F231" s="318"/>
      <c r="G231" s="317"/>
      <c r="H231" s="317"/>
      <c r="I231" s="319"/>
      <c r="J231" s="319"/>
      <c r="K231" s="319"/>
      <c r="L231" s="319"/>
      <c r="M231" s="319"/>
      <c r="N231" s="319"/>
      <c r="O231" s="322"/>
      <c r="P231" s="322"/>
      <c r="Q231" s="320"/>
      <c r="R231" s="320"/>
      <c r="S231" s="320"/>
      <c r="T231" s="320"/>
      <c r="U231" s="321"/>
      <c r="V231" s="320"/>
      <c r="W231" s="392"/>
    </row>
    <row r="232" spans="1:23">
      <c r="A232" s="317"/>
      <c r="B232" s="317"/>
      <c r="C232" s="317"/>
      <c r="D232" s="317"/>
      <c r="E232" s="317"/>
      <c r="F232" s="318"/>
      <c r="G232" s="317"/>
      <c r="H232" s="317"/>
      <c r="I232" s="322"/>
      <c r="J232" s="319"/>
      <c r="K232" s="319"/>
      <c r="L232" s="319"/>
      <c r="M232" s="319"/>
      <c r="N232" s="319"/>
      <c r="O232" s="322"/>
      <c r="P232" s="322"/>
      <c r="Q232" s="320"/>
      <c r="R232" s="320"/>
      <c r="S232" s="320"/>
      <c r="T232" s="320"/>
      <c r="U232" s="321"/>
      <c r="V232" s="320"/>
      <c r="W232" s="392"/>
    </row>
    <row r="233" spans="1:23">
      <c r="A233" s="317"/>
      <c r="B233" s="317"/>
      <c r="C233" s="317"/>
      <c r="D233" s="317"/>
      <c r="E233" s="317"/>
      <c r="F233" s="318"/>
      <c r="G233" s="317"/>
      <c r="H233" s="317"/>
      <c r="I233" s="322"/>
      <c r="J233" s="319"/>
      <c r="K233" s="319"/>
      <c r="L233" s="319"/>
      <c r="M233" s="319"/>
      <c r="N233" s="319"/>
      <c r="O233" s="322"/>
      <c r="P233" s="322"/>
      <c r="Q233" s="320"/>
      <c r="R233" s="320"/>
      <c r="S233" s="320"/>
      <c r="T233" s="320"/>
      <c r="U233" s="321"/>
      <c r="V233" s="320"/>
      <c r="W233" s="392"/>
    </row>
    <row r="234" spans="1:23">
      <c r="A234" s="317"/>
      <c r="B234" s="317"/>
      <c r="C234" s="317"/>
      <c r="D234" s="317"/>
      <c r="E234" s="317"/>
      <c r="F234" s="318"/>
      <c r="G234" s="317"/>
      <c r="H234" s="319"/>
      <c r="I234" s="319"/>
      <c r="J234" s="319"/>
      <c r="K234" s="322"/>
      <c r="L234" s="327"/>
      <c r="M234" s="319"/>
      <c r="N234" s="319"/>
      <c r="O234" s="319"/>
      <c r="P234" s="319"/>
      <c r="Q234" s="320"/>
      <c r="R234" s="320"/>
      <c r="S234" s="320"/>
      <c r="T234" s="320"/>
      <c r="U234" s="321"/>
      <c r="V234" s="320"/>
      <c r="W234" s="392"/>
    </row>
    <row r="235" spans="1:23">
      <c r="A235" s="317"/>
      <c r="B235" s="317"/>
      <c r="C235" s="317"/>
      <c r="D235" s="317"/>
      <c r="E235" s="317"/>
      <c r="F235" s="318"/>
      <c r="G235" s="317"/>
      <c r="H235" s="317"/>
      <c r="I235" s="322"/>
      <c r="J235" s="319"/>
      <c r="K235" s="319"/>
      <c r="L235" s="319"/>
      <c r="M235" s="319"/>
      <c r="N235" s="319"/>
      <c r="O235" s="322"/>
      <c r="P235" s="322"/>
      <c r="Q235" s="320"/>
      <c r="R235" s="320"/>
      <c r="S235" s="320"/>
      <c r="T235" s="320"/>
      <c r="U235" s="321"/>
      <c r="V235" s="320"/>
      <c r="W235" s="392"/>
    </row>
    <row r="236" spans="1:23">
      <c r="A236" s="317"/>
      <c r="B236" s="317"/>
      <c r="C236" s="317"/>
      <c r="D236" s="317"/>
      <c r="E236" s="317"/>
      <c r="F236" s="318"/>
      <c r="G236" s="317"/>
      <c r="H236" s="317"/>
      <c r="I236" s="322"/>
      <c r="J236" s="319"/>
      <c r="K236" s="319"/>
      <c r="L236" s="319"/>
      <c r="M236" s="319"/>
      <c r="N236" s="319"/>
      <c r="O236" s="322"/>
      <c r="P236" s="322"/>
      <c r="Q236" s="320"/>
      <c r="R236" s="320"/>
      <c r="S236" s="320"/>
      <c r="T236" s="320"/>
      <c r="U236" s="321"/>
      <c r="V236" s="320"/>
      <c r="W236" s="392"/>
    </row>
    <row r="237" spans="1:23">
      <c r="A237" s="317"/>
      <c r="B237" s="317"/>
      <c r="C237" s="317"/>
      <c r="D237" s="317"/>
      <c r="E237" s="317"/>
      <c r="F237" s="318"/>
      <c r="G237" s="317"/>
      <c r="H237" s="317"/>
      <c r="I237" s="322"/>
      <c r="J237" s="319"/>
      <c r="K237" s="319"/>
      <c r="L237" s="319"/>
      <c r="M237" s="319"/>
      <c r="N237" s="319"/>
      <c r="O237" s="322"/>
      <c r="P237" s="322"/>
      <c r="Q237" s="320"/>
      <c r="R237" s="320"/>
      <c r="S237" s="320"/>
      <c r="T237" s="320"/>
      <c r="U237" s="321"/>
      <c r="V237" s="320"/>
      <c r="W237" s="392"/>
    </row>
    <row r="238" spans="1:23">
      <c r="A238" s="317"/>
      <c r="B238" s="317"/>
      <c r="C238" s="317"/>
      <c r="D238" s="317"/>
      <c r="E238" s="317"/>
      <c r="F238" s="318"/>
      <c r="G238" s="317"/>
      <c r="H238" s="317"/>
      <c r="I238" s="322"/>
      <c r="J238" s="319"/>
      <c r="K238" s="319"/>
      <c r="L238" s="319"/>
      <c r="M238" s="319"/>
      <c r="N238" s="319"/>
      <c r="O238" s="322"/>
      <c r="P238" s="322"/>
      <c r="Q238" s="320"/>
      <c r="R238" s="320"/>
      <c r="S238" s="320"/>
      <c r="T238" s="320"/>
      <c r="U238" s="321"/>
      <c r="V238" s="320"/>
      <c r="W238" s="392"/>
    </row>
    <row r="239" spans="1:23">
      <c r="A239" s="317"/>
      <c r="B239" s="317"/>
      <c r="C239" s="317"/>
      <c r="D239" s="317"/>
      <c r="E239" s="317"/>
      <c r="F239" s="318"/>
      <c r="G239" s="317"/>
      <c r="H239" s="317"/>
      <c r="I239" s="322"/>
      <c r="J239" s="319"/>
      <c r="K239" s="319"/>
      <c r="L239" s="319"/>
      <c r="M239" s="319"/>
      <c r="N239" s="319"/>
      <c r="O239" s="322"/>
      <c r="P239" s="322"/>
      <c r="Q239" s="320"/>
      <c r="R239" s="320"/>
      <c r="S239" s="320"/>
      <c r="T239" s="320"/>
      <c r="U239" s="321"/>
      <c r="V239" s="320"/>
      <c r="W239" s="392"/>
    </row>
    <row r="240" spans="1:23">
      <c r="A240" s="317"/>
      <c r="B240" s="317"/>
      <c r="C240" s="317"/>
      <c r="D240" s="317"/>
      <c r="E240" s="317"/>
      <c r="F240" s="318"/>
      <c r="G240" s="317"/>
      <c r="H240" s="317"/>
      <c r="I240" s="322"/>
      <c r="J240" s="319"/>
      <c r="K240" s="319"/>
      <c r="L240" s="319"/>
      <c r="M240" s="319"/>
      <c r="N240" s="319"/>
      <c r="O240" s="322"/>
      <c r="P240" s="322"/>
      <c r="Q240" s="320"/>
      <c r="R240" s="320"/>
      <c r="S240" s="320"/>
      <c r="T240" s="320"/>
      <c r="U240" s="321"/>
      <c r="V240" s="320"/>
      <c r="W240" s="392"/>
    </row>
    <row r="241" spans="1:23">
      <c r="A241" s="317"/>
      <c r="B241" s="317"/>
      <c r="C241" s="317"/>
      <c r="D241" s="317"/>
      <c r="E241" s="317"/>
      <c r="F241" s="318"/>
      <c r="G241" s="317"/>
      <c r="H241" s="317"/>
      <c r="I241" s="322"/>
      <c r="J241" s="319"/>
      <c r="K241" s="319"/>
      <c r="L241" s="319"/>
      <c r="M241" s="319"/>
      <c r="N241" s="319"/>
      <c r="O241" s="322"/>
      <c r="P241" s="322"/>
      <c r="Q241" s="320"/>
      <c r="R241" s="320"/>
      <c r="S241" s="320"/>
      <c r="T241" s="320"/>
      <c r="U241" s="321"/>
      <c r="V241" s="320"/>
      <c r="W241" s="392"/>
    </row>
    <row r="242" spans="1:23">
      <c r="A242" s="317"/>
      <c r="B242" s="317"/>
      <c r="C242" s="317"/>
      <c r="D242" s="317"/>
      <c r="E242" s="317"/>
      <c r="F242" s="318"/>
      <c r="G242" s="317"/>
      <c r="H242" s="317"/>
      <c r="I242" s="322"/>
      <c r="J242" s="322"/>
      <c r="K242" s="319"/>
      <c r="L242" s="319"/>
      <c r="M242" s="319"/>
      <c r="N242" s="319"/>
      <c r="O242" s="322"/>
      <c r="P242" s="322"/>
      <c r="Q242" s="320"/>
      <c r="R242" s="320"/>
      <c r="S242" s="320"/>
      <c r="T242" s="320"/>
      <c r="U242" s="321"/>
      <c r="V242" s="320"/>
      <c r="W242" s="392"/>
    </row>
    <row r="243" spans="1:23">
      <c r="A243" s="317"/>
      <c r="B243" s="317"/>
      <c r="C243" s="317"/>
      <c r="D243" s="317"/>
      <c r="E243" s="317"/>
      <c r="F243" s="318"/>
      <c r="G243" s="317"/>
      <c r="H243" s="317"/>
      <c r="I243" s="322"/>
      <c r="J243" s="319"/>
      <c r="K243" s="319"/>
      <c r="L243" s="319"/>
      <c r="M243" s="319"/>
      <c r="N243" s="319"/>
      <c r="O243" s="322"/>
      <c r="P243" s="322"/>
      <c r="Q243" s="320"/>
      <c r="R243" s="320"/>
      <c r="S243" s="320"/>
      <c r="T243" s="320"/>
      <c r="U243" s="321"/>
      <c r="V243" s="320"/>
      <c r="W243" s="392"/>
    </row>
    <row r="244" spans="1:23">
      <c r="A244" s="317"/>
      <c r="B244" s="317"/>
      <c r="C244" s="317"/>
      <c r="D244" s="317"/>
      <c r="E244" s="317"/>
      <c r="F244" s="318"/>
      <c r="G244" s="317"/>
      <c r="H244" s="317"/>
      <c r="I244" s="322"/>
      <c r="J244" s="319"/>
      <c r="K244" s="319"/>
      <c r="L244" s="319"/>
      <c r="M244" s="319"/>
      <c r="N244" s="319"/>
      <c r="O244" s="322"/>
      <c r="P244" s="322"/>
      <c r="Q244" s="320"/>
      <c r="R244" s="320"/>
      <c r="S244" s="320"/>
      <c r="T244" s="320"/>
      <c r="U244" s="321"/>
      <c r="V244" s="320"/>
      <c r="W244" s="392"/>
    </row>
    <row r="245" spans="1:23">
      <c r="A245" s="317"/>
      <c r="B245" s="317"/>
      <c r="C245" s="317"/>
      <c r="D245" s="317"/>
      <c r="E245" s="317"/>
      <c r="F245" s="318"/>
      <c r="G245" s="317"/>
      <c r="H245" s="317"/>
      <c r="I245" s="322"/>
      <c r="J245" s="319"/>
      <c r="K245" s="319"/>
      <c r="L245" s="319"/>
      <c r="M245" s="319"/>
      <c r="N245" s="319"/>
      <c r="O245" s="322"/>
      <c r="P245" s="322"/>
      <c r="Q245" s="320"/>
      <c r="R245" s="320"/>
      <c r="S245" s="320"/>
      <c r="T245" s="320"/>
      <c r="U245" s="321"/>
      <c r="V245" s="320"/>
      <c r="W245" s="392"/>
    </row>
    <row r="246" spans="1:23">
      <c r="A246" s="317"/>
      <c r="B246" s="317"/>
      <c r="C246" s="317"/>
      <c r="D246" s="317"/>
      <c r="E246" s="317"/>
      <c r="F246" s="318"/>
      <c r="G246" s="317"/>
      <c r="H246" s="317"/>
      <c r="I246" s="322"/>
      <c r="J246" s="319"/>
      <c r="K246" s="319"/>
      <c r="L246" s="319"/>
      <c r="M246" s="319"/>
      <c r="N246" s="319"/>
      <c r="O246" s="322"/>
      <c r="P246" s="322"/>
      <c r="Q246" s="320"/>
      <c r="R246" s="320"/>
      <c r="S246" s="320"/>
      <c r="T246" s="320"/>
      <c r="U246" s="321"/>
      <c r="V246" s="320"/>
      <c r="W246" s="392"/>
    </row>
    <row r="247" spans="1:23">
      <c r="A247" s="317"/>
      <c r="B247" s="317"/>
      <c r="C247" s="317"/>
      <c r="D247" s="317"/>
      <c r="E247" s="317"/>
      <c r="F247" s="318"/>
      <c r="G247" s="317"/>
      <c r="H247" s="319"/>
      <c r="I247" s="319"/>
      <c r="J247" s="319"/>
      <c r="K247" s="322"/>
      <c r="L247" s="327"/>
      <c r="M247" s="322"/>
      <c r="N247" s="327"/>
      <c r="O247" s="319"/>
      <c r="P247" s="319"/>
      <c r="Q247" s="320"/>
      <c r="R247" s="320"/>
      <c r="S247" s="320"/>
      <c r="T247" s="320"/>
      <c r="U247" s="321"/>
      <c r="V247" s="320"/>
      <c r="W247" s="392"/>
    </row>
    <row r="248" spans="1:23">
      <c r="A248" s="317"/>
      <c r="B248" s="317"/>
      <c r="C248" s="317"/>
      <c r="D248" s="317"/>
      <c r="E248" s="317"/>
      <c r="F248" s="318"/>
      <c r="G248" s="317"/>
      <c r="H248" s="317"/>
      <c r="I248" s="322"/>
      <c r="J248" s="319"/>
      <c r="K248" s="319"/>
      <c r="L248" s="319"/>
      <c r="M248" s="319"/>
      <c r="N248" s="319"/>
      <c r="O248" s="322"/>
      <c r="P248" s="322"/>
      <c r="Q248" s="320"/>
      <c r="R248" s="320"/>
      <c r="S248" s="320"/>
      <c r="T248" s="320"/>
      <c r="U248" s="321"/>
      <c r="V248" s="320"/>
      <c r="W248" s="392"/>
    </row>
    <row r="249" spans="1:23">
      <c r="A249" s="317"/>
      <c r="B249" s="317"/>
      <c r="C249" s="317"/>
      <c r="D249" s="317"/>
      <c r="E249" s="317"/>
      <c r="F249" s="318"/>
      <c r="G249" s="317"/>
      <c r="H249" s="317"/>
      <c r="I249" s="322"/>
      <c r="J249" s="319"/>
      <c r="K249" s="319"/>
      <c r="L249" s="319"/>
      <c r="M249" s="319"/>
      <c r="N249" s="319"/>
      <c r="O249" s="322"/>
      <c r="P249" s="322"/>
      <c r="Q249" s="320"/>
      <c r="R249" s="320"/>
      <c r="S249" s="320"/>
      <c r="T249" s="320"/>
      <c r="U249" s="321"/>
      <c r="V249" s="320"/>
      <c r="W249" s="392"/>
    </row>
    <row r="250" spans="1:23">
      <c r="A250" s="317"/>
      <c r="B250" s="317"/>
      <c r="C250" s="317"/>
      <c r="D250" s="317"/>
      <c r="E250" s="317"/>
      <c r="F250" s="318"/>
      <c r="G250" s="317"/>
      <c r="H250" s="317"/>
      <c r="I250" s="322"/>
      <c r="J250" s="319"/>
      <c r="K250" s="319"/>
      <c r="L250" s="319"/>
      <c r="M250" s="319"/>
      <c r="N250" s="319"/>
      <c r="O250" s="322"/>
      <c r="P250" s="322"/>
      <c r="Q250" s="320"/>
      <c r="R250" s="320"/>
      <c r="S250" s="320"/>
      <c r="T250" s="320"/>
      <c r="U250" s="321"/>
      <c r="V250" s="320"/>
      <c r="W250" s="392"/>
    </row>
    <row r="251" spans="1:23">
      <c r="A251" s="317"/>
      <c r="B251" s="317"/>
      <c r="C251" s="317"/>
      <c r="D251" s="317"/>
      <c r="E251" s="317"/>
      <c r="F251" s="318"/>
      <c r="G251" s="317"/>
      <c r="H251" s="317"/>
      <c r="I251" s="322"/>
      <c r="J251" s="319"/>
      <c r="K251" s="319"/>
      <c r="L251" s="319"/>
      <c r="M251" s="319"/>
      <c r="N251" s="319"/>
      <c r="O251" s="322"/>
      <c r="P251" s="322"/>
      <c r="Q251" s="320"/>
      <c r="R251" s="320"/>
      <c r="S251" s="320"/>
      <c r="T251" s="320"/>
      <c r="U251" s="321"/>
      <c r="V251" s="320"/>
      <c r="W251" s="392"/>
    </row>
    <row r="252" spans="1:23">
      <c r="A252" s="317"/>
      <c r="B252" s="317"/>
      <c r="C252" s="317"/>
      <c r="D252" s="317"/>
      <c r="E252" s="317"/>
      <c r="F252" s="318"/>
      <c r="G252" s="317"/>
      <c r="H252" s="317"/>
      <c r="I252" s="322"/>
      <c r="J252" s="319"/>
      <c r="K252" s="319"/>
      <c r="L252" s="319"/>
      <c r="M252" s="319"/>
      <c r="N252" s="319"/>
      <c r="O252" s="322"/>
      <c r="P252" s="322"/>
      <c r="Q252" s="320"/>
      <c r="R252" s="320"/>
      <c r="S252" s="320"/>
      <c r="T252" s="320"/>
      <c r="U252" s="321"/>
      <c r="V252" s="320"/>
      <c r="W252" s="392"/>
    </row>
    <row r="253" spans="1:23">
      <c r="A253" s="317"/>
      <c r="B253" s="317"/>
      <c r="C253" s="317"/>
      <c r="D253" s="317"/>
      <c r="E253" s="317"/>
      <c r="F253" s="318"/>
      <c r="G253" s="317"/>
      <c r="H253" s="317"/>
      <c r="I253" s="322"/>
      <c r="J253" s="319"/>
      <c r="K253" s="319"/>
      <c r="L253" s="319"/>
      <c r="M253" s="319"/>
      <c r="N253" s="319"/>
      <c r="O253" s="322"/>
      <c r="P253" s="322"/>
      <c r="Q253" s="320"/>
      <c r="R253" s="320"/>
      <c r="S253" s="320"/>
      <c r="T253" s="320"/>
      <c r="U253" s="321"/>
      <c r="V253" s="320"/>
      <c r="W253" s="392"/>
    </row>
    <row r="254" spans="1:23">
      <c r="A254" s="317"/>
      <c r="B254" s="317"/>
      <c r="C254" s="317"/>
      <c r="D254" s="317"/>
      <c r="E254" s="317"/>
      <c r="F254" s="318"/>
      <c r="G254" s="317"/>
      <c r="H254" s="317"/>
      <c r="I254" s="322"/>
      <c r="J254" s="322"/>
      <c r="K254" s="319"/>
      <c r="L254" s="319"/>
      <c r="M254" s="319"/>
      <c r="N254" s="319"/>
      <c r="O254" s="322"/>
      <c r="P254" s="322"/>
      <c r="Q254" s="320"/>
      <c r="R254" s="320"/>
      <c r="S254" s="320"/>
      <c r="T254" s="320"/>
      <c r="U254" s="321"/>
      <c r="V254" s="320"/>
      <c r="W254" s="392"/>
    </row>
    <row r="255" spans="1:23">
      <c r="A255" s="317"/>
      <c r="B255" s="317"/>
      <c r="C255" s="317"/>
      <c r="D255" s="317"/>
      <c r="E255" s="317"/>
      <c r="F255" s="318"/>
      <c r="G255" s="317"/>
      <c r="H255" s="317"/>
      <c r="I255" s="322"/>
      <c r="J255" s="319"/>
      <c r="K255" s="319"/>
      <c r="L255" s="319"/>
      <c r="M255" s="319"/>
      <c r="N255" s="319"/>
      <c r="O255" s="322"/>
      <c r="P255" s="322"/>
      <c r="Q255" s="320"/>
      <c r="R255" s="320"/>
      <c r="S255" s="320"/>
      <c r="T255" s="320"/>
      <c r="U255" s="321"/>
      <c r="V255" s="320"/>
      <c r="W255" s="392"/>
    </row>
    <row r="256" spans="1:23">
      <c r="A256" s="317"/>
      <c r="B256" s="317"/>
      <c r="C256" s="317"/>
      <c r="D256" s="317"/>
      <c r="E256" s="317"/>
      <c r="F256" s="318"/>
      <c r="G256" s="317"/>
      <c r="H256" s="317"/>
      <c r="I256" s="322"/>
      <c r="J256" s="322"/>
      <c r="K256" s="319"/>
      <c r="L256" s="319"/>
      <c r="M256" s="319"/>
      <c r="N256" s="319"/>
      <c r="O256" s="322"/>
      <c r="P256" s="322"/>
      <c r="Q256" s="320"/>
      <c r="R256" s="320"/>
      <c r="S256" s="320"/>
      <c r="T256" s="320"/>
      <c r="U256" s="321"/>
      <c r="V256" s="320"/>
      <c r="W256" s="392"/>
    </row>
    <row r="257" spans="1:23">
      <c r="A257" s="317"/>
      <c r="B257" s="317"/>
      <c r="C257" s="317"/>
      <c r="D257" s="317"/>
      <c r="E257" s="317"/>
      <c r="F257" s="318"/>
      <c r="G257" s="317"/>
      <c r="H257" s="317"/>
      <c r="I257" s="322"/>
      <c r="J257" s="319"/>
      <c r="K257" s="319"/>
      <c r="L257" s="319"/>
      <c r="M257" s="319"/>
      <c r="N257" s="319"/>
      <c r="O257" s="322"/>
      <c r="P257" s="322"/>
      <c r="Q257" s="320"/>
      <c r="R257" s="320"/>
      <c r="S257" s="320"/>
      <c r="T257" s="320"/>
      <c r="U257" s="321"/>
      <c r="V257" s="320"/>
      <c r="W257" s="392"/>
    </row>
    <row r="258" spans="1:23">
      <c r="A258" s="317"/>
      <c r="B258" s="317"/>
      <c r="C258" s="317"/>
      <c r="D258" s="317"/>
      <c r="E258" s="317"/>
      <c r="F258" s="318"/>
      <c r="G258" s="317"/>
      <c r="H258" s="317"/>
      <c r="I258" s="322"/>
      <c r="J258" s="319"/>
      <c r="K258" s="319"/>
      <c r="L258" s="319"/>
      <c r="M258" s="319"/>
      <c r="N258" s="319"/>
      <c r="O258" s="322"/>
      <c r="P258" s="322"/>
      <c r="Q258" s="320"/>
      <c r="R258" s="320"/>
      <c r="S258" s="320"/>
      <c r="T258" s="320"/>
      <c r="U258" s="321"/>
      <c r="V258" s="320"/>
      <c r="W258" s="392"/>
    </row>
    <row r="259" spans="1:23">
      <c r="A259" s="317"/>
      <c r="B259" s="317"/>
      <c r="C259" s="317"/>
      <c r="D259" s="317"/>
      <c r="E259" s="317"/>
      <c r="F259" s="318"/>
      <c r="G259" s="317"/>
      <c r="H259" s="317"/>
      <c r="I259" s="322"/>
      <c r="J259" s="319"/>
      <c r="K259" s="319"/>
      <c r="L259" s="319"/>
      <c r="M259" s="319"/>
      <c r="N259" s="319"/>
      <c r="O259" s="322"/>
      <c r="P259" s="322"/>
      <c r="Q259" s="320"/>
      <c r="R259" s="320"/>
      <c r="S259" s="320"/>
      <c r="T259" s="320"/>
      <c r="U259" s="321"/>
      <c r="V259" s="320"/>
      <c r="W259" s="392"/>
    </row>
    <row r="260" spans="1:23">
      <c r="A260" s="317"/>
      <c r="B260" s="317"/>
      <c r="C260" s="317"/>
      <c r="D260" s="317"/>
      <c r="E260" s="317"/>
      <c r="F260" s="318"/>
      <c r="G260" s="317"/>
      <c r="H260" s="317"/>
      <c r="I260" s="322"/>
      <c r="J260" s="319"/>
      <c r="K260" s="319"/>
      <c r="L260" s="319"/>
      <c r="M260" s="319"/>
      <c r="N260" s="319"/>
      <c r="O260" s="322"/>
      <c r="P260" s="322"/>
      <c r="Q260" s="320"/>
      <c r="R260" s="320"/>
      <c r="S260" s="320"/>
      <c r="T260" s="320"/>
      <c r="U260" s="321"/>
      <c r="V260" s="320"/>
      <c r="W260" s="392"/>
    </row>
    <row r="261" spans="1:23">
      <c r="A261" s="317"/>
      <c r="B261" s="317"/>
      <c r="C261" s="317"/>
      <c r="D261" s="317"/>
      <c r="E261" s="317"/>
      <c r="F261" s="318"/>
      <c r="G261" s="317"/>
      <c r="H261" s="317"/>
      <c r="I261" s="322"/>
      <c r="J261" s="319"/>
      <c r="K261" s="319"/>
      <c r="L261" s="319"/>
      <c r="M261" s="319"/>
      <c r="N261" s="319"/>
      <c r="O261" s="322"/>
      <c r="P261" s="322"/>
      <c r="Q261" s="320"/>
      <c r="R261" s="320"/>
      <c r="S261" s="320"/>
      <c r="T261" s="320"/>
      <c r="U261" s="321"/>
      <c r="V261" s="320"/>
      <c r="W261" s="392"/>
    </row>
    <row r="262" spans="1:23">
      <c r="A262" s="317"/>
      <c r="B262" s="317"/>
      <c r="C262" s="317"/>
      <c r="D262" s="317"/>
      <c r="E262" s="317"/>
      <c r="F262" s="318"/>
      <c r="G262" s="317"/>
      <c r="H262" s="317"/>
      <c r="I262" s="322"/>
      <c r="J262" s="319"/>
      <c r="K262" s="319"/>
      <c r="L262" s="319"/>
      <c r="M262" s="319"/>
      <c r="N262" s="319"/>
      <c r="O262" s="322"/>
      <c r="P262" s="322"/>
      <c r="Q262" s="320"/>
      <c r="R262" s="320"/>
      <c r="S262" s="320"/>
      <c r="T262" s="320"/>
      <c r="U262" s="321"/>
      <c r="V262" s="320"/>
      <c r="W262" s="392"/>
    </row>
    <row r="263" spans="1:23">
      <c r="A263" s="317"/>
      <c r="B263" s="317"/>
      <c r="C263" s="317"/>
      <c r="D263" s="317"/>
      <c r="E263" s="317"/>
      <c r="F263" s="318"/>
      <c r="G263" s="317"/>
      <c r="H263" s="317"/>
      <c r="I263" s="322"/>
      <c r="J263" s="319"/>
      <c r="K263" s="319"/>
      <c r="L263" s="319"/>
      <c r="M263" s="319"/>
      <c r="N263" s="319"/>
      <c r="O263" s="322"/>
      <c r="P263" s="322"/>
      <c r="Q263" s="320"/>
      <c r="R263" s="320"/>
      <c r="S263" s="320"/>
      <c r="T263" s="320"/>
      <c r="U263" s="321"/>
      <c r="V263" s="320"/>
      <c r="W263" s="392"/>
    </row>
    <row r="264" spans="1:23">
      <c r="A264" s="317"/>
      <c r="B264" s="317"/>
      <c r="C264" s="317"/>
      <c r="D264" s="317"/>
      <c r="E264" s="317"/>
      <c r="F264" s="318"/>
      <c r="G264" s="317"/>
      <c r="H264" s="317"/>
      <c r="I264" s="322"/>
      <c r="J264" s="319"/>
      <c r="K264" s="319"/>
      <c r="L264" s="319"/>
      <c r="M264" s="319"/>
      <c r="N264" s="319"/>
      <c r="O264" s="322"/>
      <c r="P264" s="322"/>
      <c r="Q264" s="320"/>
      <c r="R264" s="320"/>
      <c r="S264" s="320"/>
      <c r="T264" s="320"/>
      <c r="U264" s="321"/>
      <c r="V264" s="320"/>
      <c r="W264" s="392"/>
    </row>
    <row r="265" spans="1:23">
      <c r="A265" s="317"/>
      <c r="B265" s="317"/>
      <c r="C265" s="317"/>
      <c r="D265" s="317"/>
      <c r="E265" s="317"/>
      <c r="F265" s="318"/>
      <c r="G265" s="317"/>
      <c r="H265" s="317"/>
      <c r="I265" s="322"/>
      <c r="J265" s="322"/>
      <c r="K265" s="319"/>
      <c r="L265" s="319"/>
      <c r="M265" s="319"/>
      <c r="N265" s="319"/>
      <c r="O265" s="322"/>
      <c r="P265" s="322"/>
      <c r="Q265" s="320"/>
      <c r="R265" s="320"/>
      <c r="S265" s="320"/>
      <c r="T265" s="320"/>
      <c r="U265" s="321"/>
      <c r="V265" s="320"/>
      <c r="W265" s="392"/>
    </row>
    <row r="266" spans="1:23">
      <c r="A266" s="317"/>
      <c r="B266" s="317"/>
      <c r="C266" s="317"/>
      <c r="D266" s="317"/>
      <c r="E266" s="317"/>
      <c r="F266" s="318"/>
      <c r="G266" s="317"/>
      <c r="H266" s="317"/>
      <c r="I266" s="322"/>
      <c r="J266" s="319"/>
      <c r="K266" s="319"/>
      <c r="L266" s="319"/>
      <c r="M266" s="319"/>
      <c r="N266" s="319"/>
      <c r="O266" s="322"/>
      <c r="P266" s="322"/>
      <c r="Q266" s="320"/>
      <c r="R266" s="320"/>
      <c r="S266" s="320"/>
      <c r="T266" s="320"/>
      <c r="U266" s="321"/>
      <c r="V266" s="320"/>
      <c r="W266" s="392"/>
    </row>
    <row r="267" spans="1:23">
      <c r="A267" s="317"/>
      <c r="B267" s="317"/>
      <c r="C267" s="317"/>
      <c r="D267" s="317"/>
      <c r="E267" s="317"/>
      <c r="F267" s="318"/>
      <c r="G267" s="317"/>
      <c r="H267" s="317"/>
      <c r="I267" s="319"/>
      <c r="J267" s="319"/>
      <c r="K267" s="319"/>
      <c r="L267" s="319"/>
      <c r="M267" s="319"/>
      <c r="N267" s="319"/>
      <c r="O267" s="322"/>
      <c r="P267" s="322"/>
      <c r="Q267" s="320"/>
      <c r="R267" s="320"/>
      <c r="S267" s="320"/>
      <c r="T267" s="320"/>
      <c r="U267" s="321"/>
      <c r="V267" s="320"/>
      <c r="W267" s="392"/>
    </row>
    <row r="268" spans="1:23">
      <c r="A268" s="317"/>
      <c r="B268" s="317"/>
      <c r="C268" s="317"/>
      <c r="D268" s="317"/>
      <c r="E268" s="317"/>
      <c r="F268" s="318"/>
      <c r="G268" s="317"/>
      <c r="H268" s="317"/>
      <c r="I268" s="322"/>
      <c r="J268" s="319"/>
      <c r="K268" s="319"/>
      <c r="L268" s="319"/>
      <c r="M268" s="319"/>
      <c r="N268" s="319"/>
      <c r="O268" s="322"/>
      <c r="P268" s="322"/>
      <c r="Q268" s="320"/>
      <c r="R268" s="320"/>
      <c r="S268" s="320"/>
      <c r="T268" s="320"/>
      <c r="U268" s="321"/>
      <c r="V268" s="320"/>
      <c r="W268" s="392"/>
    </row>
    <row r="269" spans="1:23">
      <c r="A269" s="317"/>
      <c r="B269" s="317"/>
      <c r="C269" s="317"/>
      <c r="D269" s="317"/>
      <c r="E269" s="317"/>
      <c r="F269" s="318"/>
      <c r="G269" s="317"/>
      <c r="H269" s="317"/>
      <c r="I269" s="322"/>
      <c r="J269" s="319"/>
      <c r="K269" s="319"/>
      <c r="L269" s="319"/>
      <c r="M269" s="319"/>
      <c r="N269" s="319"/>
      <c r="O269" s="322"/>
      <c r="P269" s="322"/>
      <c r="Q269" s="320"/>
      <c r="R269" s="320"/>
      <c r="S269" s="320"/>
      <c r="T269" s="320"/>
      <c r="U269" s="321"/>
      <c r="V269" s="320"/>
      <c r="W269" s="392"/>
    </row>
    <row r="270" spans="1:23">
      <c r="A270" s="317"/>
      <c r="B270" s="317"/>
      <c r="C270" s="317"/>
      <c r="D270" s="317"/>
      <c r="E270" s="317"/>
      <c r="F270" s="318"/>
      <c r="G270" s="317"/>
      <c r="H270" s="317"/>
      <c r="I270" s="322"/>
      <c r="J270" s="319"/>
      <c r="K270" s="319"/>
      <c r="L270" s="319"/>
      <c r="M270" s="319"/>
      <c r="N270" s="319"/>
      <c r="O270" s="322"/>
      <c r="P270" s="322"/>
      <c r="Q270" s="320"/>
      <c r="R270" s="320"/>
      <c r="S270" s="320"/>
      <c r="T270" s="320"/>
      <c r="U270" s="321"/>
      <c r="V270" s="320"/>
      <c r="W270" s="392"/>
    </row>
    <row r="271" spans="1:23">
      <c r="A271" s="317"/>
      <c r="B271" s="317"/>
      <c r="C271" s="317"/>
      <c r="D271" s="317"/>
      <c r="E271" s="317"/>
      <c r="F271" s="318"/>
      <c r="G271" s="317"/>
      <c r="H271" s="317"/>
      <c r="I271" s="322"/>
      <c r="J271" s="319"/>
      <c r="K271" s="319"/>
      <c r="L271" s="319"/>
      <c r="M271" s="319"/>
      <c r="N271" s="319"/>
      <c r="O271" s="322"/>
      <c r="P271" s="322"/>
      <c r="Q271" s="320"/>
      <c r="R271" s="320"/>
      <c r="S271" s="320"/>
      <c r="T271" s="320"/>
      <c r="U271" s="321"/>
      <c r="V271" s="320"/>
      <c r="W271" s="392"/>
    </row>
    <row r="272" spans="1:23">
      <c r="A272" s="317"/>
      <c r="B272" s="317"/>
      <c r="C272" s="317"/>
      <c r="D272" s="317"/>
      <c r="E272" s="317"/>
      <c r="F272" s="318"/>
      <c r="G272" s="317"/>
      <c r="H272" s="317"/>
      <c r="I272" s="322"/>
      <c r="J272" s="319"/>
      <c r="K272" s="319"/>
      <c r="L272" s="319"/>
      <c r="M272" s="319"/>
      <c r="N272" s="319"/>
      <c r="O272" s="322"/>
      <c r="P272" s="322"/>
      <c r="Q272" s="320"/>
      <c r="R272" s="320"/>
      <c r="S272" s="320"/>
      <c r="T272" s="320"/>
      <c r="U272" s="321"/>
      <c r="V272" s="320"/>
      <c r="W272" s="392"/>
    </row>
    <row r="273" spans="1:23">
      <c r="A273" s="317"/>
      <c r="B273" s="317"/>
      <c r="C273" s="317"/>
      <c r="D273" s="317"/>
      <c r="E273" s="317"/>
      <c r="F273" s="318"/>
      <c r="G273" s="317"/>
      <c r="H273" s="317"/>
      <c r="I273" s="322"/>
      <c r="J273" s="319"/>
      <c r="K273" s="319"/>
      <c r="L273" s="319"/>
      <c r="M273" s="319"/>
      <c r="N273" s="319"/>
      <c r="O273" s="322"/>
      <c r="P273" s="322"/>
      <c r="Q273" s="320"/>
      <c r="R273" s="320"/>
      <c r="S273" s="320"/>
      <c r="T273" s="320"/>
      <c r="U273" s="321"/>
      <c r="V273" s="320"/>
      <c r="W273" s="392"/>
    </row>
    <row r="274" spans="1:23">
      <c r="A274" s="317"/>
      <c r="B274" s="317"/>
      <c r="C274" s="317"/>
      <c r="D274" s="317"/>
      <c r="E274" s="317"/>
      <c r="F274" s="318"/>
      <c r="G274" s="317"/>
      <c r="H274" s="319"/>
      <c r="I274" s="319"/>
      <c r="J274" s="319"/>
      <c r="K274" s="322"/>
      <c r="L274" s="327"/>
      <c r="M274" s="322"/>
      <c r="N274" s="327"/>
      <c r="O274" s="319"/>
      <c r="P274" s="319"/>
      <c r="Q274" s="320"/>
      <c r="R274" s="320"/>
      <c r="S274" s="320"/>
      <c r="T274" s="320"/>
      <c r="U274" s="321"/>
      <c r="V274" s="320"/>
      <c r="W274" s="392"/>
    </row>
    <row r="275" spans="1:23">
      <c r="A275" s="317"/>
      <c r="B275" s="317"/>
      <c r="C275" s="317"/>
      <c r="D275" s="317"/>
      <c r="E275" s="317"/>
      <c r="F275" s="318"/>
      <c r="G275" s="317"/>
      <c r="H275" s="317"/>
      <c r="I275" s="322"/>
      <c r="J275" s="319"/>
      <c r="K275" s="319"/>
      <c r="L275" s="319"/>
      <c r="M275" s="319"/>
      <c r="N275" s="319"/>
      <c r="O275" s="322"/>
      <c r="P275" s="322"/>
      <c r="Q275" s="320"/>
      <c r="R275" s="320"/>
      <c r="S275" s="320"/>
      <c r="T275" s="320"/>
      <c r="U275" s="321"/>
      <c r="V275" s="320"/>
      <c r="W275" s="392"/>
    </row>
    <row r="276" spans="1:23">
      <c r="A276" s="317"/>
      <c r="B276" s="317"/>
      <c r="C276" s="317"/>
      <c r="D276" s="317"/>
      <c r="E276" s="317"/>
      <c r="F276" s="318"/>
      <c r="G276" s="317"/>
      <c r="H276" s="319"/>
      <c r="I276" s="319"/>
      <c r="J276" s="319"/>
      <c r="K276" s="322"/>
      <c r="L276" s="327"/>
      <c r="M276" s="319"/>
      <c r="N276" s="319"/>
      <c r="O276" s="319"/>
      <c r="P276" s="319"/>
      <c r="Q276" s="320"/>
      <c r="R276" s="320"/>
      <c r="S276" s="320"/>
      <c r="T276" s="320"/>
      <c r="U276" s="321"/>
      <c r="V276" s="320"/>
      <c r="W276" s="392"/>
    </row>
    <row r="277" spans="1:23">
      <c r="A277" s="317"/>
      <c r="B277" s="317"/>
      <c r="C277" s="317"/>
      <c r="D277" s="317"/>
      <c r="E277" s="317"/>
      <c r="F277" s="318"/>
      <c r="G277" s="317"/>
      <c r="H277" s="317"/>
      <c r="I277" s="322"/>
      <c r="J277" s="319"/>
      <c r="K277" s="319"/>
      <c r="L277" s="319"/>
      <c r="M277" s="319"/>
      <c r="N277" s="319"/>
      <c r="O277" s="322"/>
      <c r="P277" s="322"/>
      <c r="Q277" s="320"/>
      <c r="R277" s="320"/>
      <c r="S277" s="320"/>
      <c r="T277" s="320"/>
      <c r="U277" s="321"/>
      <c r="V277" s="320"/>
      <c r="W277" s="392"/>
    </row>
    <row r="278" spans="1:23">
      <c r="A278" s="317"/>
      <c r="B278" s="317"/>
      <c r="C278" s="317"/>
      <c r="D278" s="317"/>
      <c r="E278" s="317"/>
      <c r="F278" s="318"/>
      <c r="G278" s="317"/>
      <c r="H278" s="317"/>
      <c r="I278" s="322"/>
      <c r="J278" s="319"/>
      <c r="K278" s="319"/>
      <c r="L278" s="319"/>
      <c r="M278" s="319"/>
      <c r="N278" s="319"/>
      <c r="O278" s="322"/>
      <c r="P278" s="322"/>
      <c r="Q278" s="320"/>
      <c r="R278" s="320"/>
      <c r="S278" s="320"/>
      <c r="T278" s="320"/>
      <c r="U278" s="321"/>
      <c r="V278" s="320"/>
      <c r="W278" s="392"/>
    </row>
    <row r="279" spans="1:23">
      <c r="A279" s="317"/>
      <c r="B279" s="317"/>
      <c r="C279" s="317"/>
      <c r="D279" s="317"/>
      <c r="E279" s="317"/>
      <c r="F279" s="318"/>
      <c r="G279" s="317"/>
      <c r="H279" s="317"/>
      <c r="I279" s="322"/>
      <c r="J279" s="319"/>
      <c r="K279" s="319"/>
      <c r="L279" s="319"/>
      <c r="M279" s="319"/>
      <c r="N279" s="319"/>
      <c r="O279" s="322"/>
      <c r="P279" s="322"/>
      <c r="Q279" s="320"/>
      <c r="R279" s="320"/>
      <c r="S279" s="320"/>
      <c r="T279" s="320"/>
      <c r="U279" s="321"/>
      <c r="V279" s="320"/>
      <c r="W279" s="392"/>
    </row>
    <row r="280" spans="1:23">
      <c r="A280" s="317"/>
      <c r="B280" s="317"/>
      <c r="C280" s="317"/>
      <c r="D280" s="317"/>
      <c r="E280" s="317"/>
      <c r="F280" s="318"/>
      <c r="G280" s="317"/>
      <c r="H280" s="317"/>
      <c r="I280" s="322"/>
      <c r="J280" s="319"/>
      <c r="K280" s="319"/>
      <c r="L280" s="319"/>
      <c r="M280" s="319"/>
      <c r="N280" s="319"/>
      <c r="O280" s="322"/>
      <c r="P280" s="322"/>
      <c r="Q280" s="320"/>
      <c r="R280" s="320"/>
      <c r="S280" s="320"/>
      <c r="T280" s="320"/>
      <c r="U280" s="321"/>
      <c r="V280" s="320"/>
      <c r="W280" s="392"/>
    </row>
    <row r="281" spans="1:23">
      <c r="A281" s="317"/>
      <c r="B281" s="317"/>
      <c r="C281" s="317"/>
      <c r="D281" s="317"/>
      <c r="E281" s="317"/>
      <c r="F281" s="318"/>
      <c r="G281" s="317"/>
      <c r="H281" s="317"/>
      <c r="I281" s="322"/>
      <c r="J281" s="319"/>
      <c r="K281" s="319"/>
      <c r="L281" s="319"/>
      <c r="M281" s="319"/>
      <c r="N281" s="319"/>
      <c r="O281" s="322"/>
      <c r="P281" s="322"/>
      <c r="Q281" s="320"/>
      <c r="R281" s="320"/>
      <c r="S281" s="320"/>
      <c r="T281" s="320"/>
      <c r="U281" s="321"/>
      <c r="V281" s="320"/>
      <c r="W281" s="392"/>
    </row>
    <row r="282" spans="1:23">
      <c r="A282" s="317"/>
      <c r="B282" s="317"/>
      <c r="C282" s="317"/>
      <c r="D282" s="317"/>
      <c r="E282" s="317"/>
      <c r="F282" s="318"/>
      <c r="G282" s="317"/>
      <c r="H282" s="317"/>
      <c r="I282" s="322"/>
      <c r="J282" s="319"/>
      <c r="K282" s="319"/>
      <c r="L282" s="319"/>
      <c r="M282" s="319"/>
      <c r="N282" s="319"/>
      <c r="O282" s="322"/>
      <c r="P282" s="322"/>
      <c r="Q282" s="320"/>
      <c r="R282" s="320"/>
      <c r="S282" s="320"/>
      <c r="T282" s="320"/>
      <c r="U282" s="321"/>
      <c r="V282" s="320"/>
      <c r="W282" s="392"/>
    </row>
    <row r="283" spans="1:23">
      <c r="A283" s="317"/>
      <c r="B283" s="317"/>
      <c r="C283" s="317"/>
      <c r="D283" s="317"/>
      <c r="E283" s="317"/>
      <c r="F283" s="318"/>
      <c r="G283" s="317"/>
      <c r="H283" s="317"/>
      <c r="I283" s="322"/>
      <c r="J283" s="319"/>
      <c r="K283" s="319"/>
      <c r="L283" s="319"/>
      <c r="M283" s="319"/>
      <c r="N283" s="319"/>
      <c r="O283" s="322"/>
      <c r="P283" s="322"/>
      <c r="Q283" s="320"/>
      <c r="R283" s="320"/>
      <c r="S283" s="320"/>
      <c r="T283" s="320"/>
      <c r="U283" s="321"/>
      <c r="V283" s="320"/>
      <c r="W283" s="392"/>
    </row>
    <row r="284" spans="1:23">
      <c r="A284" s="317"/>
      <c r="B284" s="317"/>
      <c r="C284" s="317"/>
      <c r="D284" s="317"/>
      <c r="E284" s="317"/>
      <c r="F284" s="318"/>
      <c r="G284" s="317"/>
      <c r="H284" s="317"/>
      <c r="I284" s="322"/>
      <c r="J284" s="319"/>
      <c r="K284" s="319"/>
      <c r="L284" s="319"/>
      <c r="M284" s="319"/>
      <c r="N284" s="319"/>
      <c r="O284" s="322"/>
      <c r="P284" s="322"/>
      <c r="Q284" s="320"/>
      <c r="R284" s="320"/>
      <c r="S284" s="320"/>
      <c r="T284" s="320"/>
      <c r="U284" s="321"/>
      <c r="V284" s="320"/>
      <c r="W284" s="392"/>
    </row>
    <row r="285" spans="1:23">
      <c r="A285" s="317"/>
      <c r="B285" s="317"/>
      <c r="C285" s="317"/>
      <c r="D285" s="317"/>
      <c r="E285" s="317"/>
      <c r="F285" s="318"/>
      <c r="G285" s="317"/>
      <c r="H285" s="317"/>
      <c r="I285" s="322"/>
      <c r="J285" s="319"/>
      <c r="K285" s="319"/>
      <c r="L285" s="319"/>
      <c r="M285" s="319"/>
      <c r="N285" s="319"/>
      <c r="O285" s="322"/>
      <c r="P285" s="322"/>
      <c r="Q285" s="320"/>
      <c r="R285" s="320"/>
      <c r="S285" s="320"/>
      <c r="T285" s="320"/>
      <c r="U285" s="321"/>
      <c r="V285" s="320"/>
      <c r="W285" s="392"/>
    </row>
    <row r="286" spans="1:23">
      <c r="A286" s="317"/>
      <c r="B286" s="317"/>
      <c r="C286" s="317"/>
      <c r="D286" s="317"/>
      <c r="E286" s="317"/>
      <c r="F286" s="318"/>
      <c r="G286" s="317"/>
      <c r="H286" s="317"/>
      <c r="I286" s="322"/>
      <c r="J286" s="319"/>
      <c r="K286" s="319"/>
      <c r="L286" s="319"/>
      <c r="M286" s="319"/>
      <c r="N286" s="319"/>
      <c r="O286" s="322"/>
      <c r="P286" s="322"/>
      <c r="Q286" s="320"/>
      <c r="R286" s="320"/>
      <c r="S286" s="320"/>
      <c r="T286" s="320"/>
      <c r="U286" s="321"/>
      <c r="V286" s="320"/>
      <c r="W286" s="392"/>
    </row>
    <row r="287" spans="1:23">
      <c r="A287" s="317"/>
      <c r="B287" s="317"/>
      <c r="C287" s="317"/>
      <c r="D287" s="317"/>
      <c r="E287" s="317"/>
      <c r="F287" s="318"/>
      <c r="G287" s="317"/>
      <c r="H287" s="317"/>
      <c r="I287" s="322"/>
      <c r="J287" s="319"/>
      <c r="K287" s="319"/>
      <c r="L287" s="319"/>
      <c r="M287" s="319"/>
      <c r="N287" s="319"/>
      <c r="O287" s="322"/>
      <c r="P287" s="322"/>
      <c r="Q287" s="320"/>
      <c r="R287" s="320"/>
      <c r="S287" s="320"/>
      <c r="T287" s="320"/>
      <c r="U287" s="321"/>
      <c r="V287" s="320"/>
      <c r="W287" s="392"/>
    </row>
    <row r="288" spans="1:23">
      <c r="A288" s="317"/>
      <c r="B288" s="317"/>
      <c r="C288" s="317"/>
      <c r="D288" s="317"/>
      <c r="E288" s="317"/>
      <c r="F288" s="318"/>
      <c r="G288" s="317"/>
      <c r="H288" s="317"/>
      <c r="I288" s="322"/>
      <c r="J288" s="319"/>
      <c r="K288" s="319"/>
      <c r="L288" s="319"/>
      <c r="M288" s="319"/>
      <c r="N288" s="319"/>
      <c r="O288" s="322"/>
      <c r="P288" s="322"/>
      <c r="Q288" s="320"/>
      <c r="R288" s="320"/>
      <c r="S288" s="320"/>
      <c r="T288" s="320"/>
      <c r="U288" s="321"/>
      <c r="V288" s="320"/>
      <c r="W288" s="392"/>
    </row>
    <row r="289" spans="1:23">
      <c r="A289" s="317"/>
      <c r="B289" s="317"/>
      <c r="C289" s="317"/>
      <c r="D289" s="317"/>
      <c r="E289" s="317"/>
      <c r="F289" s="318"/>
      <c r="G289" s="317"/>
      <c r="H289" s="317"/>
      <c r="I289" s="322"/>
      <c r="J289" s="319"/>
      <c r="K289" s="319"/>
      <c r="L289" s="319"/>
      <c r="M289" s="319"/>
      <c r="N289" s="319"/>
      <c r="O289" s="322"/>
      <c r="P289" s="322"/>
      <c r="Q289" s="320"/>
      <c r="R289" s="320"/>
      <c r="S289" s="320"/>
      <c r="T289" s="320"/>
      <c r="U289" s="321"/>
      <c r="V289" s="320"/>
      <c r="W289" s="392"/>
    </row>
    <row r="290" spans="1:23">
      <c r="A290" s="317"/>
      <c r="B290" s="317"/>
      <c r="C290" s="317"/>
      <c r="D290" s="317"/>
      <c r="E290" s="317"/>
      <c r="F290" s="318"/>
      <c r="G290" s="317"/>
      <c r="H290" s="317"/>
      <c r="I290" s="322"/>
      <c r="J290" s="319"/>
      <c r="K290" s="319"/>
      <c r="L290" s="319"/>
      <c r="M290" s="319"/>
      <c r="N290" s="319"/>
      <c r="O290" s="322"/>
      <c r="P290" s="322"/>
      <c r="Q290" s="320"/>
      <c r="R290" s="320"/>
      <c r="S290" s="320"/>
      <c r="T290" s="320"/>
      <c r="U290" s="321"/>
      <c r="V290" s="320"/>
      <c r="W290" s="392"/>
    </row>
    <row r="291" spans="1:23">
      <c r="A291" s="317"/>
      <c r="B291" s="317"/>
      <c r="C291" s="317"/>
      <c r="D291" s="317"/>
      <c r="E291" s="317"/>
      <c r="F291" s="318"/>
      <c r="G291" s="317"/>
      <c r="H291" s="317"/>
      <c r="I291" s="322"/>
      <c r="J291" s="319"/>
      <c r="K291" s="319"/>
      <c r="L291" s="319"/>
      <c r="M291" s="319"/>
      <c r="N291" s="319"/>
      <c r="O291" s="322"/>
      <c r="P291" s="322"/>
      <c r="Q291" s="320"/>
      <c r="R291" s="320"/>
      <c r="S291" s="320"/>
      <c r="T291" s="320"/>
      <c r="U291" s="321"/>
      <c r="V291" s="320"/>
      <c r="W291" s="392"/>
    </row>
    <row r="292" spans="1:23">
      <c r="A292" s="317"/>
      <c r="B292" s="317"/>
      <c r="C292" s="317"/>
      <c r="D292" s="317"/>
      <c r="E292" s="317"/>
      <c r="F292" s="318"/>
      <c r="G292" s="317"/>
      <c r="H292" s="317"/>
      <c r="I292" s="322"/>
      <c r="J292" s="319"/>
      <c r="K292" s="319"/>
      <c r="L292" s="319"/>
      <c r="M292" s="319"/>
      <c r="N292" s="319"/>
      <c r="O292" s="322"/>
      <c r="P292" s="322"/>
      <c r="Q292" s="320"/>
      <c r="R292" s="320"/>
      <c r="S292" s="320"/>
      <c r="T292" s="320"/>
      <c r="U292" s="321"/>
      <c r="V292" s="320"/>
      <c r="W292" s="392"/>
    </row>
    <row r="293" spans="1:23">
      <c r="A293" s="317"/>
      <c r="B293" s="317"/>
      <c r="C293" s="317"/>
      <c r="D293" s="317"/>
      <c r="E293" s="317"/>
      <c r="F293" s="318"/>
      <c r="G293" s="317"/>
      <c r="H293" s="319"/>
      <c r="I293" s="319"/>
      <c r="J293" s="319"/>
      <c r="K293" s="322"/>
      <c r="L293" s="327"/>
      <c r="M293" s="319"/>
      <c r="N293" s="319"/>
      <c r="O293" s="319"/>
      <c r="P293" s="319"/>
      <c r="Q293" s="320"/>
      <c r="R293" s="320"/>
      <c r="S293" s="320"/>
      <c r="T293" s="320"/>
      <c r="U293" s="321"/>
      <c r="V293" s="320"/>
      <c r="W293" s="392"/>
    </row>
    <row r="294" spans="1:23">
      <c r="A294" s="317"/>
      <c r="B294" s="317"/>
      <c r="C294" s="317"/>
      <c r="D294" s="317"/>
      <c r="E294" s="317"/>
      <c r="F294" s="318"/>
      <c r="G294" s="317"/>
      <c r="H294" s="317"/>
      <c r="I294" s="322"/>
      <c r="J294" s="319"/>
      <c r="K294" s="319"/>
      <c r="L294" s="319"/>
      <c r="M294" s="319"/>
      <c r="N294" s="319"/>
      <c r="O294" s="322"/>
      <c r="P294" s="322"/>
      <c r="Q294" s="320"/>
      <c r="R294" s="320"/>
      <c r="S294" s="320"/>
      <c r="T294" s="320"/>
      <c r="U294" s="321"/>
      <c r="V294" s="320"/>
      <c r="W294" s="392"/>
    </row>
    <row r="295" spans="1:23">
      <c r="A295" s="317"/>
      <c r="B295" s="317"/>
      <c r="C295" s="317"/>
      <c r="D295" s="317"/>
      <c r="E295" s="317"/>
      <c r="F295" s="318"/>
      <c r="G295" s="317"/>
      <c r="H295" s="317"/>
      <c r="I295" s="322"/>
      <c r="J295" s="319"/>
      <c r="K295" s="319"/>
      <c r="L295" s="319"/>
      <c r="M295" s="319"/>
      <c r="N295" s="319"/>
      <c r="O295" s="322"/>
      <c r="P295" s="322"/>
      <c r="Q295" s="320"/>
      <c r="R295" s="320"/>
      <c r="S295" s="320"/>
      <c r="T295" s="320"/>
      <c r="U295" s="321"/>
      <c r="V295" s="320"/>
      <c r="W295" s="392"/>
    </row>
    <row r="296" spans="1:23">
      <c r="A296" s="317"/>
      <c r="B296" s="317"/>
      <c r="C296" s="317"/>
      <c r="D296" s="317"/>
      <c r="E296" s="317"/>
      <c r="F296" s="318"/>
      <c r="G296" s="317"/>
      <c r="H296" s="317"/>
      <c r="I296" s="322"/>
      <c r="J296" s="319"/>
      <c r="K296" s="319"/>
      <c r="L296" s="319"/>
      <c r="M296" s="319"/>
      <c r="N296" s="319"/>
      <c r="O296" s="322"/>
      <c r="P296" s="322"/>
      <c r="Q296" s="320"/>
      <c r="R296" s="320"/>
      <c r="S296" s="320"/>
      <c r="T296" s="320"/>
      <c r="U296" s="321"/>
      <c r="V296" s="320"/>
      <c r="W296" s="392"/>
    </row>
    <row r="297" spans="1:23">
      <c r="A297" s="317"/>
      <c r="B297" s="317"/>
      <c r="C297" s="317"/>
      <c r="D297" s="317"/>
      <c r="E297" s="317"/>
      <c r="F297" s="318"/>
      <c r="G297" s="317"/>
      <c r="H297" s="317"/>
      <c r="I297" s="322"/>
      <c r="J297" s="319"/>
      <c r="K297" s="319"/>
      <c r="L297" s="319"/>
      <c r="M297" s="319"/>
      <c r="N297" s="319"/>
      <c r="O297" s="322"/>
      <c r="P297" s="322"/>
      <c r="Q297" s="320"/>
      <c r="R297" s="320"/>
      <c r="S297" s="320"/>
      <c r="T297" s="320"/>
      <c r="U297" s="321"/>
      <c r="V297" s="320"/>
      <c r="W297" s="392"/>
    </row>
    <row r="298" spans="1:23">
      <c r="A298" s="317"/>
      <c r="B298" s="317"/>
      <c r="C298" s="317"/>
      <c r="D298" s="317"/>
      <c r="E298" s="317"/>
      <c r="F298" s="318"/>
      <c r="G298" s="317"/>
      <c r="H298" s="317"/>
      <c r="I298" s="322"/>
      <c r="J298" s="319"/>
      <c r="K298" s="319"/>
      <c r="L298" s="319"/>
      <c r="M298" s="319"/>
      <c r="N298" s="319"/>
      <c r="O298" s="322"/>
      <c r="P298" s="322"/>
      <c r="Q298" s="320"/>
      <c r="R298" s="320"/>
      <c r="S298" s="320"/>
      <c r="T298" s="320"/>
      <c r="U298" s="321"/>
      <c r="V298" s="320"/>
      <c r="W298" s="392"/>
    </row>
    <row r="299" spans="1:23">
      <c r="A299" s="317"/>
      <c r="B299" s="317"/>
      <c r="C299" s="317"/>
      <c r="D299" s="317"/>
      <c r="E299" s="317"/>
      <c r="F299" s="318"/>
      <c r="G299" s="317"/>
      <c r="H299" s="317"/>
      <c r="I299" s="322"/>
      <c r="J299" s="319"/>
      <c r="K299" s="319"/>
      <c r="L299" s="319"/>
      <c r="M299" s="319"/>
      <c r="N299" s="319"/>
      <c r="O299" s="322"/>
      <c r="P299" s="322"/>
      <c r="Q299" s="320"/>
      <c r="R299" s="320"/>
      <c r="S299" s="320"/>
      <c r="T299" s="320"/>
      <c r="U299" s="321"/>
      <c r="V299" s="320"/>
      <c r="W299" s="392"/>
    </row>
    <row r="300" spans="1:23">
      <c r="A300" s="317"/>
      <c r="B300" s="317"/>
      <c r="C300" s="317"/>
      <c r="D300" s="317"/>
      <c r="E300" s="317"/>
      <c r="F300" s="318"/>
      <c r="G300" s="317"/>
      <c r="H300" s="317"/>
      <c r="I300" s="322"/>
      <c r="J300" s="319"/>
      <c r="K300" s="319"/>
      <c r="L300" s="319"/>
      <c r="M300" s="319"/>
      <c r="N300" s="319"/>
      <c r="O300" s="322"/>
      <c r="P300" s="322"/>
      <c r="Q300" s="320"/>
      <c r="R300" s="320"/>
      <c r="S300" s="320"/>
      <c r="T300" s="320"/>
      <c r="U300" s="321"/>
      <c r="V300" s="320"/>
      <c r="W300" s="392"/>
    </row>
    <row r="301" spans="1:23">
      <c r="A301" s="317"/>
      <c r="B301" s="317"/>
      <c r="C301" s="317"/>
      <c r="D301" s="317"/>
      <c r="E301" s="317"/>
      <c r="F301" s="318"/>
      <c r="G301" s="317"/>
      <c r="H301" s="317"/>
      <c r="I301" s="322"/>
      <c r="J301" s="319"/>
      <c r="K301" s="319"/>
      <c r="L301" s="319"/>
      <c r="M301" s="319"/>
      <c r="N301" s="319"/>
      <c r="O301" s="322"/>
      <c r="P301" s="322"/>
      <c r="Q301" s="320"/>
      <c r="R301" s="320"/>
      <c r="S301" s="320"/>
      <c r="T301" s="320"/>
      <c r="U301" s="321"/>
      <c r="V301" s="320"/>
      <c r="W301" s="392"/>
    </row>
    <row r="302" spans="1:23">
      <c r="A302" s="317"/>
      <c r="B302" s="317"/>
      <c r="C302" s="317"/>
      <c r="D302" s="317"/>
      <c r="E302" s="317"/>
      <c r="F302" s="318"/>
      <c r="G302" s="317"/>
      <c r="H302" s="317"/>
      <c r="I302" s="322"/>
      <c r="J302" s="319"/>
      <c r="K302" s="319"/>
      <c r="L302" s="319"/>
      <c r="M302" s="319"/>
      <c r="N302" s="319"/>
      <c r="O302" s="322"/>
      <c r="P302" s="322"/>
      <c r="Q302" s="320"/>
      <c r="R302" s="320"/>
      <c r="S302" s="320"/>
      <c r="T302" s="320"/>
      <c r="U302" s="321"/>
      <c r="V302" s="320"/>
      <c r="W302" s="392"/>
    </row>
    <row r="303" spans="1:23">
      <c r="A303" s="317"/>
      <c r="B303" s="317"/>
      <c r="C303" s="317"/>
      <c r="D303" s="317"/>
      <c r="E303" s="317"/>
      <c r="F303" s="318"/>
      <c r="G303" s="317"/>
      <c r="H303" s="317"/>
      <c r="I303" s="322"/>
      <c r="J303" s="319"/>
      <c r="K303" s="319"/>
      <c r="L303" s="319"/>
      <c r="M303" s="319"/>
      <c r="N303" s="319"/>
      <c r="O303" s="322"/>
      <c r="P303" s="322"/>
      <c r="Q303" s="320"/>
      <c r="R303" s="320"/>
      <c r="S303" s="320"/>
      <c r="T303" s="320"/>
      <c r="U303" s="321"/>
      <c r="V303" s="320"/>
      <c r="W303" s="392"/>
    </row>
    <row r="304" spans="1:23">
      <c r="A304" s="317"/>
      <c r="B304" s="317"/>
      <c r="C304" s="317"/>
      <c r="D304" s="317"/>
      <c r="E304" s="317"/>
      <c r="F304" s="318"/>
      <c r="G304" s="317"/>
      <c r="H304" s="317"/>
      <c r="I304" s="322"/>
      <c r="J304" s="319"/>
      <c r="K304" s="319"/>
      <c r="L304" s="319"/>
      <c r="M304" s="319"/>
      <c r="N304" s="319"/>
      <c r="O304" s="322"/>
      <c r="P304" s="322"/>
      <c r="Q304" s="320"/>
      <c r="R304" s="320"/>
      <c r="S304" s="320"/>
      <c r="T304" s="320"/>
      <c r="U304" s="321"/>
      <c r="V304" s="320"/>
      <c r="W304" s="392"/>
    </row>
    <row r="305" spans="1:23">
      <c r="A305" s="317"/>
      <c r="B305" s="317"/>
      <c r="C305" s="317"/>
      <c r="D305" s="317"/>
      <c r="E305" s="317"/>
      <c r="F305" s="318"/>
      <c r="G305" s="317"/>
      <c r="H305" s="317"/>
      <c r="I305" s="322"/>
      <c r="J305" s="319"/>
      <c r="K305" s="319"/>
      <c r="L305" s="319"/>
      <c r="M305" s="319"/>
      <c r="N305" s="319"/>
      <c r="O305" s="322"/>
      <c r="P305" s="322"/>
      <c r="Q305" s="320"/>
      <c r="R305" s="320"/>
      <c r="S305" s="320"/>
      <c r="T305" s="320"/>
      <c r="U305" s="321"/>
      <c r="V305" s="320"/>
      <c r="W305" s="392"/>
    </row>
    <row r="306" spans="1:23">
      <c r="A306" s="317"/>
      <c r="B306" s="317"/>
      <c r="C306" s="317"/>
      <c r="D306" s="317"/>
      <c r="E306" s="317"/>
      <c r="F306" s="318"/>
      <c r="G306" s="317"/>
      <c r="H306" s="317"/>
      <c r="I306" s="322"/>
      <c r="J306" s="319"/>
      <c r="K306" s="319"/>
      <c r="L306" s="319"/>
      <c r="M306" s="319"/>
      <c r="N306" s="319"/>
      <c r="O306" s="322"/>
      <c r="P306" s="322"/>
      <c r="Q306" s="320"/>
      <c r="R306" s="320"/>
      <c r="S306" s="320"/>
      <c r="T306" s="320"/>
      <c r="U306" s="321"/>
      <c r="V306" s="320"/>
      <c r="W306" s="392"/>
    </row>
    <row r="307" spans="1:23">
      <c r="A307" s="317"/>
      <c r="B307" s="317"/>
      <c r="C307" s="317"/>
      <c r="D307" s="317"/>
      <c r="E307" s="317"/>
      <c r="F307" s="318"/>
      <c r="G307" s="317"/>
      <c r="H307" s="317"/>
      <c r="I307" s="322"/>
      <c r="J307" s="319"/>
      <c r="K307" s="319"/>
      <c r="L307" s="319"/>
      <c r="M307" s="319"/>
      <c r="N307" s="319"/>
      <c r="O307" s="322"/>
      <c r="P307" s="322"/>
      <c r="Q307" s="320"/>
      <c r="R307" s="320"/>
      <c r="S307" s="320"/>
      <c r="T307" s="320"/>
      <c r="U307" s="321"/>
      <c r="V307" s="320"/>
      <c r="W307" s="392"/>
    </row>
    <row r="308" spans="1:23">
      <c r="A308" s="317"/>
      <c r="B308" s="317"/>
      <c r="C308" s="317"/>
      <c r="D308" s="317"/>
      <c r="E308" s="317"/>
      <c r="F308" s="318"/>
      <c r="G308" s="317"/>
      <c r="H308" s="317"/>
      <c r="I308" s="322"/>
      <c r="J308" s="319"/>
      <c r="K308" s="319"/>
      <c r="L308" s="319"/>
      <c r="M308" s="319"/>
      <c r="N308" s="319"/>
      <c r="O308" s="322"/>
      <c r="P308" s="322"/>
      <c r="Q308" s="320"/>
      <c r="R308" s="320"/>
      <c r="S308" s="320"/>
      <c r="T308" s="320"/>
      <c r="U308" s="321"/>
      <c r="V308" s="320"/>
      <c r="W308" s="392"/>
    </row>
    <row r="309" spans="1:23">
      <c r="A309" s="317"/>
      <c r="B309" s="317"/>
      <c r="C309" s="317"/>
      <c r="D309" s="317"/>
      <c r="E309" s="317"/>
      <c r="F309" s="318"/>
      <c r="G309" s="317"/>
      <c r="H309" s="317"/>
      <c r="I309" s="322"/>
      <c r="J309" s="319"/>
      <c r="K309" s="319"/>
      <c r="L309" s="319"/>
      <c r="M309" s="319"/>
      <c r="N309" s="319"/>
      <c r="O309" s="322"/>
      <c r="P309" s="322"/>
      <c r="Q309" s="320"/>
      <c r="R309" s="320"/>
      <c r="S309" s="320"/>
      <c r="T309" s="320"/>
      <c r="U309" s="321"/>
      <c r="V309" s="320"/>
      <c r="W309" s="392"/>
    </row>
    <row r="310" spans="1:23">
      <c r="A310" s="317"/>
      <c r="B310" s="317"/>
      <c r="C310" s="317"/>
      <c r="D310" s="317"/>
      <c r="E310" s="317"/>
      <c r="F310" s="318"/>
      <c r="G310" s="317"/>
      <c r="H310" s="317"/>
      <c r="I310" s="322"/>
      <c r="J310" s="322"/>
      <c r="K310" s="319"/>
      <c r="L310" s="319"/>
      <c r="M310" s="319"/>
      <c r="N310" s="319"/>
      <c r="O310" s="322"/>
      <c r="P310" s="322"/>
      <c r="Q310" s="320"/>
      <c r="R310" s="320"/>
      <c r="S310" s="320"/>
      <c r="T310" s="320"/>
      <c r="U310" s="321"/>
      <c r="V310" s="320"/>
      <c r="W310" s="392"/>
    </row>
    <row r="311" spans="1:23">
      <c r="A311" s="317"/>
      <c r="B311" s="317"/>
      <c r="C311" s="317"/>
      <c r="D311" s="317"/>
      <c r="E311" s="317"/>
      <c r="F311" s="318"/>
      <c r="G311" s="317"/>
      <c r="H311" s="317"/>
      <c r="I311" s="322"/>
      <c r="J311" s="319"/>
      <c r="K311" s="319"/>
      <c r="L311" s="319"/>
      <c r="M311" s="319"/>
      <c r="N311" s="319"/>
      <c r="O311" s="322"/>
      <c r="P311" s="322"/>
      <c r="Q311" s="320"/>
      <c r="R311" s="320"/>
      <c r="S311" s="320"/>
      <c r="T311" s="320"/>
      <c r="U311" s="321"/>
      <c r="V311" s="320"/>
      <c r="W311" s="392"/>
    </row>
    <row r="312" spans="1:23">
      <c r="A312" s="317"/>
      <c r="B312" s="317"/>
      <c r="C312" s="317"/>
      <c r="D312" s="317"/>
      <c r="E312" s="317"/>
      <c r="F312" s="318"/>
      <c r="G312" s="317"/>
      <c r="H312" s="317"/>
      <c r="I312" s="322"/>
      <c r="J312" s="319"/>
      <c r="K312" s="319"/>
      <c r="L312" s="319"/>
      <c r="M312" s="319"/>
      <c r="N312" s="319"/>
      <c r="O312" s="322"/>
      <c r="P312" s="322"/>
      <c r="Q312" s="320"/>
      <c r="R312" s="320"/>
      <c r="S312" s="320"/>
      <c r="T312" s="320"/>
      <c r="U312" s="321"/>
      <c r="V312" s="320"/>
      <c r="W312" s="392"/>
    </row>
    <row r="313" spans="1:23">
      <c r="A313" s="317"/>
      <c r="B313" s="317"/>
      <c r="C313" s="317"/>
      <c r="D313" s="317"/>
      <c r="E313" s="317"/>
      <c r="F313" s="318"/>
      <c r="G313" s="317"/>
      <c r="H313" s="317"/>
      <c r="I313" s="322"/>
      <c r="J313" s="319"/>
      <c r="K313" s="319"/>
      <c r="L313" s="319"/>
      <c r="M313" s="319"/>
      <c r="N313" s="319"/>
      <c r="O313" s="322"/>
      <c r="P313" s="322"/>
      <c r="Q313" s="320"/>
      <c r="R313" s="320"/>
      <c r="S313" s="320"/>
      <c r="T313" s="320"/>
      <c r="U313" s="321"/>
      <c r="V313" s="320"/>
      <c r="W313" s="392"/>
    </row>
    <row r="314" spans="1:23">
      <c r="A314" s="317"/>
      <c r="B314" s="317"/>
      <c r="C314" s="317"/>
      <c r="D314" s="317"/>
      <c r="E314" s="317"/>
      <c r="F314" s="318"/>
      <c r="G314" s="317"/>
      <c r="H314" s="317"/>
      <c r="I314" s="322"/>
      <c r="J314" s="319"/>
      <c r="K314" s="319"/>
      <c r="L314" s="319"/>
      <c r="M314" s="319"/>
      <c r="N314" s="319"/>
      <c r="O314" s="322"/>
      <c r="P314" s="322"/>
      <c r="Q314" s="320"/>
      <c r="R314" s="320"/>
      <c r="S314" s="320"/>
      <c r="T314" s="320"/>
      <c r="U314" s="321"/>
      <c r="V314" s="320"/>
      <c r="W314" s="392"/>
    </row>
    <row r="315" spans="1:23">
      <c r="A315" s="317"/>
      <c r="B315" s="317"/>
      <c r="C315" s="317"/>
      <c r="D315" s="317"/>
      <c r="E315" s="317"/>
      <c r="F315" s="318"/>
      <c r="G315" s="317"/>
      <c r="H315" s="317"/>
      <c r="I315" s="322"/>
      <c r="J315" s="319"/>
      <c r="K315" s="319"/>
      <c r="L315" s="319"/>
      <c r="M315" s="319"/>
      <c r="N315" s="319"/>
      <c r="O315" s="322"/>
      <c r="P315" s="322"/>
      <c r="Q315" s="320"/>
      <c r="R315" s="320"/>
      <c r="S315" s="320"/>
      <c r="T315" s="320"/>
      <c r="U315" s="321"/>
      <c r="V315" s="320"/>
      <c r="W315" s="392"/>
    </row>
    <row r="316" spans="1:23">
      <c r="A316" s="317"/>
      <c r="B316" s="317"/>
      <c r="C316" s="317"/>
      <c r="D316" s="317"/>
      <c r="E316" s="317"/>
      <c r="F316" s="318"/>
      <c r="G316" s="317"/>
      <c r="H316" s="317"/>
      <c r="I316" s="319"/>
      <c r="J316" s="319"/>
      <c r="K316" s="319"/>
      <c r="L316" s="319"/>
      <c r="M316" s="319"/>
      <c r="N316" s="319"/>
      <c r="O316" s="319"/>
      <c r="P316" s="319"/>
      <c r="Q316" s="320"/>
      <c r="R316" s="320"/>
      <c r="S316" s="320"/>
      <c r="T316" s="320"/>
      <c r="U316" s="321"/>
      <c r="V316" s="320"/>
      <c r="W316" s="392"/>
    </row>
    <row r="317" spans="1:23">
      <c r="A317" s="317"/>
      <c r="B317" s="317"/>
      <c r="C317" s="317"/>
      <c r="D317" s="317"/>
      <c r="E317" s="317"/>
      <c r="F317" s="318"/>
      <c r="G317" s="317"/>
      <c r="H317" s="317"/>
      <c r="I317" s="322"/>
      <c r="J317" s="319"/>
      <c r="K317" s="319"/>
      <c r="L317" s="319"/>
      <c r="M317" s="319"/>
      <c r="N317" s="319"/>
      <c r="O317" s="322"/>
      <c r="P317" s="322"/>
      <c r="Q317" s="320"/>
      <c r="R317" s="320"/>
      <c r="S317" s="320"/>
      <c r="T317" s="320"/>
      <c r="U317" s="321"/>
      <c r="V317" s="320"/>
      <c r="W317" s="392"/>
    </row>
    <row r="318" spans="1:23">
      <c r="A318" s="317"/>
      <c r="B318" s="317"/>
      <c r="C318" s="317"/>
      <c r="D318" s="317"/>
      <c r="E318" s="317"/>
      <c r="F318" s="318"/>
      <c r="G318" s="317"/>
      <c r="H318" s="317"/>
      <c r="I318" s="322"/>
      <c r="J318" s="319"/>
      <c r="K318" s="319"/>
      <c r="L318" s="319"/>
      <c r="M318" s="319"/>
      <c r="N318" s="319"/>
      <c r="O318" s="322"/>
      <c r="P318" s="322"/>
      <c r="Q318" s="320"/>
      <c r="R318" s="320"/>
      <c r="S318" s="320"/>
      <c r="T318" s="320"/>
      <c r="U318" s="321"/>
      <c r="V318" s="320"/>
      <c r="W318" s="392"/>
    </row>
    <row r="319" spans="1:23">
      <c r="A319" s="317"/>
      <c r="B319" s="317"/>
      <c r="C319" s="317"/>
      <c r="D319" s="317"/>
      <c r="E319" s="317"/>
      <c r="F319" s="318"/>
      <c r="G319" s="317"/>
      <c r="H319" s="317"/>
      <c r="I319" s="322"/>
      <c r="J319" s="319"/>
      <c r="K319" s="319"/>
      <c r="L319" s="319"/>
      <c r="M319" s="319"/>
      <c r="N319" s="319"/>
      <c r="O319" s="322"/>
      <c r="P319" s="322"/>
      <c r="Q319" s="320"/>
      <c r="R319" s="320"/>
      <c r="S319" s="320"/>
      <c r="T319" s="320"/>
      <c r="U319" s="321"/>
      <c r="V319" s="320"/>
      <c r="W319" s="392"/>
    </row>
    <row r="320" spans="1:23">
      <c r="A320" s="317"/>
      <c r="B320" s="317"/>
      <c r="C320" s="317"/>
      <c r="D320" s="317"/>
      <c r="E320" s="317"/>
      <c r="F320" s="318"/>
      <c r="G320" s="317"/>
      <c r="H320" s="317"/>
      <c r="I320" s="322"/>
      <c r="J320" s="319"/>
      <c r="K320" s="319"/>
      <c r="L320" s="319"/>
      <c r="M320" s="319"/>
      <c r="N320" s="319"/>
      <c r="O320" s="322"/>
      <c r="P320" s="322"/>
      <c r="Q320" s="320"/>
      <c r="R320" s="320"/>
      <c r="S320" s="320"/>
      <c r="T320" s="320"/>
      <c r="U320" s="321"/>
      <c r="V320" s="320"/>
      <c r="W320" s="392"/>
    </row>
    <row r="321" spans="1:23">
      <c r="A321" s="317"/>
      <c r="B321" s="317"/>
      <c r="C321" s="317"/>
      <c r="D321" s="317"/>
      <c r="E321" s="317"/>
      <c r="F321" s="318"/>
      <c r="G321" s="317"/>
      <c r="H321" s="317"/>
      <c r="I321" s="322"/>
      <c r="J321" s="319"/>
      <c r="K321" s="319"/>
      <c r="L321" s="319"/>
      <c r="M321" s="319"/>
      <c r="N321" s="319"/>
      <c r="O321" s="322"/>
      <c r="P321" s="322"/>
      <c r="Q321" s="320"/>
      <c r="R321" s="320"/>
      <c r="S321" s="320"/>
      <c r="T321" s="320"/>
      <c r="U321" s="321"/>
      <c r="V321" s="320"/>
      <c r="W321" s="392"/>
    </row>
    <row r="322" spans="1:23">
      <c r="A322" s="317"/>
      <c r="B322" s="317"/>
      <c r="C322" s="317"/>
      <c r="D322" s="317"/>
      <c r="E322" s="317"/>
      <c r="F322" s="318"/>
      <c r="G322" s="317"/>
      <c r="H322" s="317"/>
      <c r="I322" s="322"/>
      <c r="J322" s="319"/>
      <c r="K322" s="319"/>
      <c r="L322" s="319"/>
      <c r="M322" s="319"/>
      <c r="N322" s="319"/>
      <c r="O322" s="322"/>
      <c r="P322" s="322"/>
      <c r="Q322" s="320"/>
      <c r="R322" s="320"/>
      <c r="S322" s="320"/>
      <c r="T322" s="320"/>
      <c r="U322" s="321"/>
      <c r="V322" s="320"/>
      <c r="W322" s="392"/>
    </row>
    <row r="323" spans="1:23">
      <c r="A323" s="317"/>
      <c r="B323" s="317"/>
      <c r="C323" s="317"/>
      <c r="D323" s="317"/>
      <c r="E323" s="317"/>
      <c r="F323" s="318"/>
      <c r="G323" s="317"/>
      <c r="H323" s="317"/>
      <c r="I323" s="322"/>
      <c r="J323" s="319"/>
      <c r="K323" s="319"/>
      <c r="L323" s="319"/>
      <c r="M323" s="319"/>
      <c r="N323" s="319"/>
      <c r="O323" s="322"/>
      <c r="P323" s="322"/>
      <c r="Q323" s="320"/>
      <c r="R323" s="320"/>
      <c r="S323" s="320"/>
      <c r="T323" s="320"/>
      <c r="U323" s="321"/>
      <c r="V323" s="320"/>
      <c r="W323" s="392"/>
    </row>
    <row r="324" spans="1:23">
      <c r="A324" s="317"/>
      <c r="B324" s="317"/>
      <c r="C324" s="317"/>
      <c r="D324" s="317"/>
      <c r="E324" s="317"/>
      <c r="F324" s="318"/>
      <c r="G324" s="317"/>
      <c r="H324" s="317"/>
      <c r="I324" s="322"/>
      <c r="J324" s="319"/>
      <c r="K324" s="319"/>
      <c r="L324" s="319"/>
      <c r="M324" s="319"/>
      <c r="N324" s="319"/>
      <c r="O324" s="322"/>
      <c r="P324" s="322"/>
      <c r="Q324" s="320"/>
      <c r="R324" s="320"/>
      <c r="S324" s="320"/>
      <c r="T324" s="320"/>
      <c r="U324" s="321"/>
      <c r="V324" s="320"/>
      <c r="W324" s="392"/>
    </row>
    <row r="325" spans="1:23">
      <c r="A325" s="317"/>
      <c r="B325" s="317"/>
      <c r="C325" s="317"/>
      <c r="D325" s="317"/>
      <c r="E325" s="317"/>
      <c r="F325" s="318"/>
      <c r="G325" s="317"/>
      <c r="H325" s="317"/>
      <c r="I325" s="322"/>
      <c r="J325" s="319"/>
      <c r="K325" s="319"/>
      <c r="L325" s="319"/>
      <c r="M325" s="319"/>
      <c r="N325" s="319"/>
      <c r="O325" s="322"/>
      <c r="P325" s="322"/>
      <c r="Q325" s="320"/>
      <c r="R325" s="320"/>
      <c r="S325" s="320"/>
      <c r="T325" s="320"/>
      <c r="U325" s="321"/>
      <c r="V325" s="320"/>
      <c r="W325" s="392"/>
    </row>
    <row r="326" spans="1:23">
      <c r="A326" s="317"/>
      <c r="B326" s="317"/>
      <c r="C326" s="317"/>
      <c r="D326" s="317"/>
      <c r="E326" s="317"/>
      <c r="F326" s="318"/>
      <c r="G326" s="317"/>
      <c r="H326" s="317"/>
      <c r="I326" s="322"/>
      <c r="J326" s="319"/>
      <c r="K326" s="319"/>
      <c r="L326" s="319"/>
      <c r="M326" s="319"/>
      <c r="N326" s="319"/>
      <c r="O326" s="322"/>
      <c r="P326" s="322"/>
      <c r="Q326" s="320"/>
      <c r="R326" s="320"/>
      <c r="S326" s="320"/>
      <c r="T326" s="320"/>
      <c r="U326" s="321"/>
      <c r="V326" s="320"/>
      <c r="W326" s="392"/>
    </row>
    <row r="327" spans="1:23">
      <c r="A327" s="317"/>
      <c r="B327" s="317"/>
      <c r="C327" s="317"/>
      <c r="D327" s="317"/>
      <c r="E327" s="317"/>
      <c r="F327" s="318"/>
      <c r="G327" s="317"/>
      <c r="H327" s="317"/>
      <c r="I327" s="322"/>
      <c r="J327" s="319"/>
      <c r="K327" s="319"/>
      <c r="L327" s="319"/>
      <c r="M327" s="319"/>
      <c r="N327" s="319"/>
      <c r="O327" s="322"/>
      <c r="P327" s="322"/>
      <c r="Q327" s="320"/>
      <c r="R327" s="320"/>
      <c r="S327" s="320"/>
      <c r="T327" s="320"/>
      <c r="U327" s="321"/>
      <c r="V327" s="320"/>
      <c r="W327" s="392"/>
    </row>
    <row r="328" spans="1:23">
      <c r="A328" s="317"/>
      <c r="B328" s="317"/>
      <c r="C328" s="317"/>
      <c r="D328" s="317"/>
      <c r="E328" s="317"/>
      <c r="F328" s="318"/>
      <c r="G328" s="317"/>
      <c r="H328" s="317"/>
      <c r="I328" s="322"/>
      <c r="J328" s="319"/>
      <c r="K328" s="319"/>
      <c r="L328" s="319"/>
      <c r="M328" s="319"/>
      <c r="N328" s="319"/>
      <c r="O328" s="322"/>
      <c r="P328" s="322"/>
      <c r="Q328" s="320"/>
      <c r="R328" s="320"/>
      <c r="S328" s="320"/>
      <c r="T328" s="320"/>
      <c r="U328" s="321"/>
      <c r="V328" s="320"/>
      <c r="W328" s="392"/>
    </row>
    <row r="329" spans="1:23">
      <c r="A329" s="317"/>
      <c r="B329" s="317"/>
      <c r="C329" s="317"/>
      <c r="D329" s="317"/>
      <c r="E329" s="317"/>
      <c r="F329" s="318"/>
      <c r="G329" s="317"/>
      <c r="H329" s="317"/>
      <c r="I329" s="322"/>
      <c r="J329" s="319"/>
      <c r="K329" s="319"/>
      <c r="L329" s="319"/>
      <c r="M329" s="319"/>
      <c r="N329" s="319"/>
      <c r="O329" s="322"/>
      <c r="P329" s="322"/>
      <c r="Q329" s="320"/>
      <c r="R329" s="320"/>
      <c r="S329" s="320"/>
      <c r="T329" s="320"/>
      <c r="U329" s="321"/>
      <c r="V329" s="320"/>
      <c r="W329" s="392"/>
    </row>
    <row r="330" spans="1:23">
      <c r="A330" s="317"/>
      <c r="B330" s="317"/>
      <c r="C330" s="317"/>
      <c r="D330" s="317"/>
      <c r="E330" s="317"/>
      <c r="F330" s="318"/>
      <c r="G330" s="317"/>
      <c r="H330" s="317"/>
      <c r="I330" s="322"/>
      <c r="J330" s="319"/>
      <c r="K330" s="319"/>
      <c r="L330" s="319"/>
      <c r="M330" s="319"/>
      <c r="N330" s="319"/>
      <c r="O330" s="322"/>
      <c r="P330" s="322"/>
      <c r="Q330" s="320"/>
      <c r="R330" s="320"/>
      <c r="S330" s="320"/>
      <c r="T330" s="320"/>
      <c r="U330" s="321"/>
      <c r="V330" s="320"/>
      <c r="W330" s="392"/>
    </row>
    <row r="331" spans="1:23">
      <c r="A331" s="317"/>
      <c r="B331" s="317"/>
      <c r="C331" s="317"/>
      <c r="D331" s="317"/>
      <c r="E331" s="317"/>
      <c r="F331" s="318"/>
      <c r="G331" s="317"/>
      <c r="H331" s="317"/>
      <c r="I331" s="322"/>
      <c r="J331" s="319"/>
      <c r="K331" s="319"/>
      <c r="L331" s="319"/>
      <c r="M331" s="319"/>
      <c r="N331" s="319"/>
      <c r="O331" s="322"/>
      <c r="P331" s="322"/>
      <c r="Q331" s="320"/>
      <c r="R331" s="320"/>
      <c r="S331" s="320"/>
      <c r="T331" s="320"/>
      <c r="U331" s="321"/>
      <c r="V331" s="320"/>
      <c r="W331" s="392"/>
    </row>
    <row r="332" spans="1:23">
      <c r="A332" s="317"/>
      <c r="B332" s="317"/>
      <c r="C332" s="317"/>
      <c r="D332" s="317"/>
      <c r="E332" s="317"/>
      <c r="F332" s="318"/>
      <c r="G332" s="317"/>
      <c r="H332" s="317"/>
      <c r="I332" s="322"/>
      <c r="J332" s="319"/>
      <c r="K332" s="319"/>
      <c r="L332" s="319"/>
      <c r="M332" s="319"/>
      <c r="N332" s="319"/>
      <c r="O332" s="322"/>
      <c r="P332" s="322"/>
      <c r="Q332" s="320"/>
      <c r="R332" s="320"/>
      <c r="S332" s="320"/>
      <c r="T332" s="320"/>
      <c r="U332" s="321"/>
      <c r="V332" s="320"/>
      <c r="W332" s="392"/>
    </row>
    <row r="333" spans="1:23">
      <c r="A333" s="317"/>
      <c r="B333" s="317"/>
      <c r="C333" s="317"/>
      <c r="D333" s="317"/>
      <c r="E333" s="317"/>
      <c r="F333" s="318"/>
      <c r="G333" s="317"/>
      <c r="H333" s="317"/>
      <c r="I333" s="322"/>
      <c r="J333" s="319"/>
      <c r="K333" s="319"/>
      <c r="L333" s="319"/>
      <c r="M333" s="319"/>
      <c r="N333" s="319"/>
      <c r="O333" s="322"/>
      <c r="P333" s="322"/>
      <c r="Q333" s="320"/>
      <c r="R333" s="320"/>
      <c r="S333" s="320"/>
      <c r="T333" s="320"/>
      <c r="U333" s="321"/>
      <c r="V333" s="320"/>
      <c r="W333" s="392"/>
    </row>
    <row r="334" spans="1:23">
      <c r="A334" s="317"/>
      <c r="B334" s="317"/>
      <c r="C334" s="317"/>
      <c r="D334" s="317"/>
      <c r="E334" s="317"/>
      <c r="F334" s="318"/>
      <c r="G334" s="317"/>
      <c r="H334" s="317"/>
      <c r="I334" s="322"/>
      <c r="J334" s="319"/>
      <c r="K334" s="319"/>
      <c r="L334" s="319"/>
      <c r="M334" s="319"/>
      <c r="N334" s="319"/>
      <c r="O334" s="322"/>
      <c r="P334" s="322"/>
      <c r="Q334" s="320"/>
      <c r="R334" s="320"/>
      <c r="S334" s="320"/>
      <c r="T334" s="320"/>
      <c r="U334" s="321"/>
      <c r="V334" s="320"/>
      <c r="W334" s="392"/>
    </row>
    <row r="335" spans="1:23">
      <c r="A335" s="317"/>
      <c r="B335" s="317"/>
      <c r="C335" s="317"/>
      <c r="D335" s="317"/>
      <c r="E335" s="317"/>
      <c r="F335" s="318"/>
      <c r="G335" s="317"/>
      <c r="H335" s="317"/>
      <c r="I335" s="322"/>
      <c r="J335" s="319"/>
      <c r="K335" s="319"/>
      <c r="L335" s="319"/>
      <c r="M335" s="319"/>
      <c r="N335" s="319"/>
      <c r="O335" s="322"/>
      <c r="P335" s="322"/>
      <c r="Q335" s="320"/>
      <c r="R335" s="320"/>
      <c r="S335" s="320"/>
      <c r="T335" s="320"/>
      <c r="U335" s="321"/>
      <c r="V335" s="320"/>
      <c r="W335" s="392"/>
    </row>
    <row r="336" spans="1:23">
      <c r="A336" s="317"/>
      <c r="B336" s="317"/>
      <c r="C336" s="317"/>
      <c r="D336" s="317"/>
      <c r="E336" s="317"/>
      <c r="F336" s="318"/>
      <c r="G336" s="317"/>
      <c r="H336" s="317"/>
      <c r="I336" s="322"/>
      <c r="J336" s="319"/>
      <c r="K336" s="319"/>
      <c r="L336" s="319"/>
      <c r="M336" s="319"/>
      <c r="N336" s="319"/>
      <c r="O336" s="322"/>
      <c r="P336" s="322"/>
      <c r="Q336" s="320"/>
      <c r="R336" s="320"/>
      <c r="S336" s="320"/>
      <c r="T336" s="320"/>
      <c r="U336" s="321"/>
      <c r="V336" s="320"/>
      <c r="W336" s="392"/>
    </row>
    <row r="337" spans="1:23">
      <c r="A337" s="317"/>
      <c r="B337" s="317"/>
      <c r="C337" s="317"/>
      <c r="D337" s="317"/>
      <c r="E337" s="317"/>
      <c r="F337" s="318"/>
      <c r="G337" s="317"/>
      <c r="H337" s="317"/>
      <c r="I337" s="322"/>
      <c r="J337" s="319"/>
      <c r="K337" s="319"/>
      <c r="L337" s="319"/>
      <c r="M337" s="319"/>
      <c r="N337" s="319"/>
      <c r="O337" s="322"/>
      <c r="P337" s="322"/>
      <c r="Q337" s="320"/>
      <c r="R337" s="320"/>
      <c r="S337" s="320"/>
      <c r="T337" s="320"/>
      <c r="U337" s="321"/>
      <c r="V337" s="320"/>
      <c r="W337" s="392"/>
    </row>
    <row r="338" spans="1:23">
      <c r="A338" s="317"/>
      <c r="B338" s="317"/>
      <c r="C338" s="317"/>
      <c r="D338" s="317"/>
      <c r="E338" s="317"/>
      <c r="F338" s="318"/>
      <c r="G338" s="317"/>
      <c r="H338" s="317"/>
      <c r="I338" s="322"/>
      <c r="J338" s="319"/>
      <c r="K338" s="319"/>
      <c r="L338" s="319"/>
      <c r="M338" s="319"/>
      <c r="N338" s="319"/>
      <c r="O338" s="322"/>
      <c r="P338" s="322"/>
      <c r="Q338" s="320"/>
      <c r="R338" s="320"/>
      <c r="S338" s="320"/>
      <c r="T338" s="320"/>
      <c r="U338" s="321"/>
      <c r="V338" s="320"/>
      <c r="W338" s="392"/>
    </row>
    <row r="339" spans="1:23">
      <c r="A339" s="317"/>
      <c r="B339" s="317"/>
      <c r="C339" s="317"/>
      <c r="D339" s="317"/>
      <c r="E339" s="317"/>
      <c r="F339" s="318"/>
      <c r="G339" s="317"/>
      <c r="H339" s="317"/>
      <c r="I339" s="319"/>
      <c r="J339" s="319"/>
      <c r="K339" s="319"/>
      <c r="L339" s="319"/>
      <c r="M339" s="319"/>
      <c r="N339" s="319"/>
      <c r="O339" s="322"/>
      <c r="P339" s="322"/>
      <c r="Q339" s="320"/>
      <c r="R339" s="320"/>
      <c r="S339" s="320"/>
      <c r="T339" s="320"/>
      <c r="U339" s="321"/>
      <c r="V339" s="320"/>
      <c r="W339" s="392"/>
    </row>
    <row r="340" spans="1:23">
      <c r="A340" s="317"/>
      <c r="B340" s="317"/>
      <c r="C340" s="317"/>
      <c r="D340" s="317"/>
      <c r="E340" s="317"/>
      <c r="F340" s="318"/>
      <c r="G340" s="317"/>
      <c r="H340" s="317"/>
      <c r="I340" s="319"/>
      <c r="J340" s="319"/>
      <c r="K340" s="319"/>
      <c r="L340" s="319"/>
      <c r="M340" s="319"/>
      <c r="N340" s="319"/>
      <c r="O340" s="322"/>
      <c r="P340" s="322"/>
      <c r="Q340" s="320"/>
      <c r="R340" s="320"/>
      <c r="S340" s="320"/>
      <c r="T340" s="320"/>
      <c r="U340" s="321"/>
      <c r="V340" s="320"/>
      <c r="W340" s="392"/>
    </row>
    <row r="341" spans="1:23">
      <c r="A341" s="317"/>
      <c r="B341" s="317"/>
      <c r="C341" s="317"/>
      <c r="D341" s="317"/>
      <c r="E341" s="317"/>
      <c r="F341" s="318"/>
      <c r="G341" s="317"/>
      <c r="H341" s="317"/>
      <c r="I341" s="319"/>
      <c r="J341" s="319"/>
      <c r="K341" s="319"/>
      <c r="L341" s="319"/>
      <c r="M341" s="319"/>
      <c r="N341" s="319"/>
      <c r="O341" s="322"/>
      <c r="P341" s="322"/>
      <c r="Q341" s="320"/>
      <c r="R341" s="320"/>
      <c r="S341" s="320"/>
      <c r="T341" s="320"/>
      <c r="U341" s="321"/>
      <c r="V341" s="320"/>
      <c r="W341" s="392"/>
    </row>
    <row r="342" spans="1:23">
      <c r="A342" s="317"/>
      <c r="B342" s="317"/>
      <c r="C342" s="317"/>
      <c r="D342" s="317"/>
      <c r="E342" s="317"/>
      <c r="F342" s="318"/>
      <c r="G342" s="317"/>
      <c r="H342" s="317"/>
      <c r="I342" s="319"/>
      <c r="J342" s="319"/>
      <c r="K342" s="319"/>
      <c r="L342" s="319"/>
      <c r="M342" s="319"/>
      <c r="N342" s="319"/>
      <c r="O342" s="322"/>
      <c r="P342" s="322"/>
      <c r="Q342" s="320"/>
      <c r="R342" s="320"/>
      <c r="S342" s="320"/>
      <c r="T342" s="320"/>
      <c r="U342" s="321"/>
      <c r="V342" s="320"/>
      <c r="W342" s="392"/>
    </row>
    <row r="343" spans="1:23">
      <c r="A343" s="317"/>
      <c r="B343" s="317"/>
      <c r="C343" s="317"/>
      <c r="D343" s="317"/>
      <c r="E343" s="317"/>
      <c r="F343" s="318"/>
      <c r="G343" s="317"/>
      <c r="H343" s="317"/>
      <c r="I343" s="319"/>
      <c r="J343" s="319"/>
      <c r="K343" s="319"/>
      <c r="L343" s="319"/>
      <c r="M343" s="319"/>
      <c r="N343" s="319"/>
      <c r="O343" s="322"/>
      <c r="P343" s="322"/>
      <c r="Q343" s="320"/>
      <c r="R343" s="320"/>
      <c r="S343" s="320"/>
      <c r="T343" s="320"/>
      <c r="U343" s="321"/>
      <c r="V343" s="320"/>
      <c r="W343" s="392"/>
    </row>
    <row r="344" spans="1:23">
      <c r="A344" s="317"/>
      <c r="B344" s="317"/>
      <c r="C344" s="317"/>
      <c r="D344" s="317"/>
      <c r="E344" s="317"/>
      <c r="F344" s="318"/>
      <c r="G344" s="317"/>
      <c r="H344" s="317"/>
      <c r="I344" s="319"/>
      <c r="J344" s="319"/>
      <c r="K344" s="319"/>
      <c r="L344" s="319"/>
      <c r="M344" s="319"/>
      <c r="N344" s="319"/>
      <c r="O344" s="322"/>
      <c r="P344" s="322"/>
      <c r="Q344" s="320"/>
      <c r="R344" s="320"/>
      <c r="S344" s="320"/>
      <c r="T344" s="320"/>
      <c r="U344" s="321"/>
      <c r="V344" s="320"/>
      <c r="W344" s="392"/>
    </row>
    <row r="345" spans="1:23">
      <c r="A345" s="317"/>
      <c r="B345" s="317"/>
      <c r="C345" s="317"/>
      <c r="D345" s="317"/>
      <c r="E345" s="317"/>
      <c r="F345" s="318"/>
      <c r="G345" s="317"/>
      <c r="H345" s="317"/>
      <c r="I345" s="319"/>
      <c r="J345" s="319"/>
      <c r="K345" s="319"/>
      <c r="L345" s="319"/>
      <c r="M345" s="319"/>
      <c r="N345" s="319"/>
      <c r="O345" s="322"/>
      <c r="P345" s="322"/>
      <c r="Q345" s="320"/>
      <c r="R345" s="320"/>
      <c r="S345" s="320"/>
      <c r="T345" s="320"/>
      <c r="U345" s="321"/>
      <c r="V345" s="320"/>
      <c r="W345" s="392"/>
    </row>
    <row r="346" spans="1:23">
      <c r="A346" s="317"/>
      <c r="B346" s="317"/>
      <c r="C346" s="317"/>
      <c r="D346" s="317"/>
      <c r="E346" s="317"/>
      <c r="F346" s="318"/>
      <c r="G346" s="317"/>
      <c r="H346" s="317"/>
      <c r="I346" s="319"/>
      <c r="J346" s="319"/>
      <c r="K346" s="319"/>
      <c r="L346" s="319"/>
      <c r="M346" s="319"/>
      <c r="N346" s="319"/>
      <c r="O346" s="322"/>
      <c r="P346" s="322"/>
      <c r="Q346" s="320"/>
      <c r="R346" s="320"/>
      <c r="S346" s="320"/>
      <c r="T346" s="320"/>
      <c r="U346" s="321"/>
      <c r="V346" s="320"/>
      <c r="W346" s="392"/>
    </row>
    <row r="347" spans="1:23">
      <c r="A347" s="317"/>
      <c r="B347" s="317"/>
      <c r="C347" s="317"/>
      <c r="D347" s="317"/>
      <c r="E347" s="317"/>
      <c r="F347" s="318"/>
      <c r="G347" s="317"/>
      <c r="H347" s="317"/>
      <c r="I347" s="319"/>
      <c r="J347" s="319"/>
      <c r="K347" s="319"/>
      <c r="L347" s="319"/>
      <c r="M347" s="319"/>
      <c r="N347" s="319"/>
      <c r="O347" s="322"/>
      <c r="P347" s="322"/>
      <c r="Q347" s="320"/>
      <c r="R347" s="320"/>
      <c r="S347" s="320"/>
      <c r="T347" s="320"/>
      <c r="U347" s="321"/>
      <c r="V347" s="320"/>
      <c r="W347" s="392"/>
    </row>
    <row r="348" spans="1:23">
      <c r="A348" s="317"/>
      <c r="B348" s="317"/>
      <c r="C348" s="317"/>
      <c r="D348" s="317"/>
      <c r="E348" s="317"/>
      <c r="F348" s="318"/>
      <c r="G348" s="317"/>
      <c r="H348" s="317"/>
      <c r="I348" s="319"/>
      <c r="J348" s="319"/>
      <c r="K348" s="319"/>
      <c r="L348" s="319"/>
      <c r="M348" s="319"/>
      <c r="N348" s="319"/>
      <c r="O348" s="322"/>
      <c r="P348" s="322"/>
      <c r="Q348" s="320"/>
      <c r="R348" s="320"/>
      <c r="S348" s="320"/>
      <c r="T348" s="320"/>
      <c r="U348" s="321"/>
      <c r="V348" s="320"/>
      <c r="W348" s="392"/>
    </row>
    <row r="349" spans="1:23">
      <c r="A349" s="317"/>
      <c r="B349" s="317"/>
      <c r="C349" s="317"/>
      <c r="D349" s="317"/>
      <c r="E349" s="317"/>
      <c r="F349" s="318"/>
      <c r="G349" s="317"/>
      <c r="H349" s="317"/>
      <c r="I349" s="319"/>
      <c r="J349" s="319"/>
      <c r="K349" s="319"/>
      <c r="L349" s="319"/>
      <c r="M349" s="319"/>
      <c r="N349" s="319"/>
      <c r="O349" s="322"/>
      <c r="P349" s="322"/>
      <c r="Q349" s="320"/>
      <c r="R349" s="320"/>
      <c r="S349" s="320"/>
      <c r="T349" s="320"/>
      <c r="U349" s="321"/>
      <c r="V349" s="320"/>
      <c r="W349" s="392"/>
    </row>
    <row r="350" spans="1:23">
      <c r="A350" s="317"/>
      <c r="B350" s="317"/>
      <c r="C350" s="317"/>
      <c r="D350" s="317"/>
      <c r="E350" s="317"/>
      <c r="F350" s="318"/>
      <c r="G350" s="317"/>
      <c r="H350" s="317"/>
      <c r="I350" s="319"/>
      <c r="J350" s="319"/>
      <c r="K350" s="319"/>
      <c r="L350" s="319"/>
      <c r="M350" s="319"/>
      <c r="N350" s="319"/>
      <c r="O350" s="322"/>
      <c r="P350" s="322"/>
      <c r="Q350" s="320"/>
      <c r="R350" s="320"/>
      <c r="S350" s="320"/>
      <c r="T350" s="320"/>
      <c r="U350" s="321"/>
      <c r="V350" s="320"/>
      <c r="W350" s="392"/>
    </row>
    <row r="351" spans="1:23">
      <c r="A351" s="317"/>
      <c r="B351" s="317"/>
      <c r="C351" s="317"/>
      <c r="D351" s="317"/>
      <c r="E351" s="317"/>
      <c r="F351" s="318"/>
      <c r="G351" s="317"/>
      <c r="H351" s="317"/>
      <c r="I351" s="319"/>
      <c r="J351" s="319"/>
      <c r="K351" s="319"/>
      <c r="L351" s="319"/>
      <c r="M351" s="319"/>
      <c r="N351" s="319"/>
      <c r="O351" s="322"/>
      <c r="P351" s="322"/>
      <c r="Q351" s="320"/>
      <c r="R351" s="320"/>
      <c r="S351" s="320"/>
      <c r="T351" s="320"/>
      <c r="U351" s="321"/>
      <c r="V351" s="320"/>
      <c r="W351" s="392"/>
    </row>
    <row r="352" spans="1:23">
      <c r="A352" s="317"/>
      <c r="B352" s="317"/>
      <c r="C352" s="317"/>
      <c r="D352" s="317"/>
      <c r="E352" s="317"/>
      <c r="F352" s="318"/>
      <c r="G352" s="317"/>
      <c r="H352" s="317"/>
      <c r="I352" s="319"/>
      <c r="J352" s="319"/>
      <c r="K352" s="319"/>
      <c r="L352" s="319"/>
      <c r="M352" s="319"/>
      <c r="N352" s="319"/>
      <c r="O352" s="322"/>
      <c r="P352" s="322"/>
      <c r="Q352" s="320"/>
      <c r="R352" s="320"/>
      <c r="S352" s="320"/>
      <c r="T352" s="320"/>
      <c r="U352" s="321"/>
      <c r="V352" s="320"/>
      <c r="W352" s="392"/>
    </row>
    <row r="353" spans="1:23">
      <c r="A353" s="317"/>
      <c r="B353" s="317"/>
      <c r="C353" s="317"/>
      <c r="D353" s="317"/>
      <c r="E353" s="317"/>
      <c r="F353" s="318"/>
      <c r="G353" s="317"/>
      <c r="H353" s="317"/>
      <c r="I353" s="319"/>
      <c r="J353" s="319"/>
      <c r="K353" s="319"/>
      <c r="L353" s="319"/>
      <c r="M353" s="319"/>
      <c r="N353" s="319"/>
      <c r="O353" s="322"/>
      <c r="P353" s="322"/>
      <c r="Q353" s="320"/>
      <c r="R353" s="320"/>
      <c r="S353" s="320"/>
      <c r="T353" s="320"/>
      <c r="U353" s="321"/>
      <c r="V353" s="320"/>
      <c r="W353" s="392"/>
    </row>
    <row r="354" spans="1:23">
      <c r="A354" s="317"/>
      <c r="B354" s="317"/>
      <c r="C354" s="317"/>
      <c r="D354" s="317"/>
      <c r="E354" s="317"/>
      <c r="F354" s="318"/>
      <c r="G354" s="317"/>
      <c r="H354" s="317"/>
      <c r="I354" s="319"/>
      <c r="J354" s="319"/>
      <c r="K354" s="319"/>
      <c r="L354" s="319"/>
      <c r="M354" s="319"/>
      <c r="N354" s="319"/>
      <c r="O354" s="322"/>
      <c r="P354" s="322"/>
      <c r="Q354" s="320"/>
      <c r="R354" s="320"/>
      <c r="S354" s="320"/>
      <c r="T354" s="320"/>
      <c r="U354" s="321"/>
      <c r="V354" s="320"/>
      <c r="W354" s="392"/>
    </row>
    <row r="355" spans="1:23">
      <c r="A355" s="317"/>
      <c r="B355" s="317"/>
      <c r="C355" s="317"/>
      <c r="D355" s="317"/>
      <c r="E355" s="317"/>
      <c r="F355" s="318"/>
      <c r="G355" s="317"/>
      <c r="H355" s="317"/>
      <c r="I355" s="319"/>
      <c r="J355" s="319"/>
      <c r="K355" s="319"/>
      <c r="L355" s="319"/>
      <c r="M355" s="319"/>
      <c r="N355" s="319"/>
      <c r="O355" s="322"/>
      <c r="P355" s="322"/>
      <c r="Q355" s="320"/>
      <c r="R355" s="320"/>
      <c r="S355" s="320"/>
      <c r="T355" s="320"/>
      <c r="U355" s="321"/>
      <c r="V355" s="320"/>
      <c r="W355" s="392"/>
    </row>
    <row r="356" spans="1:23">
      <c r="A356" s="317"/>
      <c r="B356" s="317"/>
      <c r="C356" s="317"/>
      <c r="D356" s="317"/>
      <c r="E356" s="317"/>
      <c r="F356" s="318"/>
      <c r="G356" s="317"/>
      <c r="H356" s="317"/>
      <c r="I356" s="319"/>
      <c r="J356" s="319"/>
      <c r="K356" s="319"/>
      <c r="L356" s="319"/>
      <c r="M356" s="319"/>
      <c r="N356" s="319"/>
      <c r="O356" s="322"/>
      <c r="P356" s="322"/>
      <c r="Q356" s="320"/>
      <c r="R356" s="320"/>
      <c r="S356" s="320"/>
      <c r="T356" s="320"/>
      <c r="U356" s="321"/>
      <c r="V356" s="320"/>
      <c r="W356" s="392"/>
    </row>
    <row r="357" spans="1:23">
      <c r="A357" s="317"/>
      <c r="B357" s="317"/>
      <c r="C357" s="317"/>
      <c r="D357" s="317"/>
      <c r="E357" s="317"/>
      <c r="F357" s="318"/>
      <c r="G357" s="317"/>
      <c r="H357" s="317"/>
      <c r="I357" s="319"/>
      <c r="J357" s="319"/>
      <c r="K357" s="319"/>
      <c r="L357" s="319"/>
      <c r="M357" s="319"/>
      <c r="N357" s="319"/>
      <c r="O357" s="322"/>
      <c r="P357" s="322"/>
      <c r="Q357" s="320"/>
      <c r="R357" s="320"/>
      <c r="S357" s="320"/>
      <c r="T357" s="320"/>
      <c r="U357" s="321"/>
      <c r="V357" s="320"/>
      <c r="W357" s="392"/>
    </row>
    <row r="358" spans="1:23">
      <c r="A358" s="317"/>
      <c r="B358" s="317"/>
      <c r="C358" s="317"/>
      <c r="D358" s="317"/>
      <c r="E358" s="317"/>
      <c r="F358" s="318"/>
      <c r="G358" s="317"/>
      <c r="H358" s="317"/>
      <c r="I358" s="319"/>
      <c r="J358" s="319"/>
      <c r="K358" s="319"/>
      <c r="L358" s="319"/>
      <c r="M358" s="319"/>
      <c r="N358" s="319"/>
      <c r="O358" s="322"/>
      <c r="P358" s="322"/>
      <c r="Q358" s="320"/>
      <c r="R358" s="320"/>
      <c r="S358" s="320"/>
      <c r="T358" s="320"/>
      <c r="U358" s="321"/>
      <c r="V358" s="320"/>
      <c r="W358" s="392"/>
    </row>
    <row r="359" spans="1:23">
      <c r="A359" s="317"/>
      <c r="B359" s="317"/>
      <c r="C359" s="317"/>
      <c r="D359" s="317"/>
      <c r="E359" s="317"/>
      <c r="F359" s="318"/>
      <c r="G359" s="317"/>
      <c r="H359" s="317"/>
      <c r="I359" s="319"/>
      <c r="J359" s="319"/>
      <c r="K359" s="319"/>
      <c r="L359" s="319"/>
      <c r="M359" s="319"/>
      <c r="N359" s="319"/>
      <c r="O359" s="322"/>
      <c r="P359" s="322"/>
      <c r="Q359" s="320"/>
      <c r="R359" s="320"/>
      <c r="S359" s="320"/>
      <c r="T359" s="320"/>
      <c r="U359" s="321"/>
      <c r="V359" s="320"/>
      <c r="W359" s="392"/>
    </row>
    <row r="360" spans="1:23">
      <c r="A360" s="317"/>
      <c r="B360" s="317"/>
      <c r="C360" s="317"/>
      <c r="D360" s="317"/>
      <c r="E360" s="317"/>
      <c r="F360" s="318"/>
      <c r="G360" s="317"/>
      <c r="H360" s="317"/>
      <c r="I360" s="319"/>
      <c r="J360" s="319"/>
      <c r="K360" s="319"/>
      <c r="L360" s="319"/>
      <c r="M360" s="319"/>
      <c r="N360" s="319"/>
      <c r="O360" s="322"/>
      <c r="P360" s="322"/>
      <c r="Q360" s="320"/>
      <c r="R360" s="320"/>
      <c r="S360" s="320"/>
      <c r="T360" s="320"/>
      <c r="U360" s="321"/>
      <c r="V360" s="320"/>
      <c r="W360" s="392"/>
    </row>
    <row r="361" spans="1:23">
      <c r="A361" s="317"/>
      <c r="B361" s="317"/>
      <c r="C361" s="317"/>
      <c r="D361" s="317"/>
      <c r="E361" s="317"/>
      <c r="F361" s="318"/>
      <c r="G361" s="317"/>
      <c r="H361" s="317"/>
      <c r="I361" s="319"/>
      <c r="J361" s="319"/>
      <c r="K361" s="319"/>
      <c r="L361" s="319"/>
      <c r="M361" s="319"/>
      <c r="N361" s="319"/>
      <c r="O361" s="322"/>
      <c r="P361" s="322"/>
      <c r="Q361" s="320"/>
      <c r="R361" s="320"/>
      <c r="S361" s="320"/>
      <c r="T361" s="320"/>
      <c r="U361" s="321"/>
      <c r="V361" s="320"/>
      <c r="W361" s="392"/>
    </row>
    <row r="362" spans="1:23">
      <c r="A362" s="317"/>
      <c r="B362" s="317"/>
      <c r="C362" s="317"/>
      <c r="D362" s="317"/>
      <c r="E362" s="317"/>
      <c r="F362" s="318"/>
      <c r="G362" s="317"/>
      <c r="H362" s="317"/>
      <c r="I362" s="319"/>
      <c r="J362" s="319"/>
      <c r="K362" s="319"/>
      <c r="L362" s="319"/>
      <c r="M362" s="319"/>
      <c r="N362" s="319"/>
      <c r="O362" s="322"/>
      <c r="P362" s="322"/>
      <c r="Q362" s="320"/>
      <c r="R362" s="320"/>
      <c r="S362" s="320"/>
      <c r="T362" s="320"/>
      <c r="U362" s="321"/>
      <c r="V362" s="320"/>
      <c r="W362" s="392"/>
    </row>
    <row r="363" spans="1:23">
      <c r="A363" s="317"/>
      <c r="B363" s="317"/>
      <c r="C363" s="317"/>
      <c r="D363" s="317"/>
      <c r="E363" s="317"/>
      <c r="F363" s="318"/>
      <c r="G363" s="317"/>
      <c r="H363" s="317"/>
      <c r="I363" s="319"/>
      <c r="J363" s="319"/>
      <c r="K363" s="319"/>
      <c r="L363" s="319"/>
      <c r="M363" s="319"/>
      <c r="N363" s="319"/>
      <c r="O363" s="322"/>
      <c r="P363" s="322"/>
      <c r="Q363" s="320"/>
      <c r="R363" s="320"/>
      <c r="S363" s="320"/>
      <c r="T363" s="320"/>
      <c r="U363" s="321"/>
      <c r="V363" s="320"/>
      <c r="W363" s="392"/>
    </row>
    <row r="364" spans="1:23">
      <c r="A364" s="317"/>
      <c r="B364" s="317"/>
      <c r="C364" s="317"/>
      <c r="D364" s="317"/>
      <c r="E364" s="317"/>
      <c r="F364" s="318"/>
      <c r="G364" s="317"/>
      <c r="H364" s="317"/>
      <c r="I364" s="319"/>
      <c r="J364" s="319"/>
      <c r="K364" s="319"/>
      <c r="L364" s="319"/>
      <c r="M364" s="319"/>
      <c r="N364" s="319"/>
      <c r="O364" s="322"/>
      <c r="P364" s="322"/>
      <c r="Q364" s="320"/>
      <c r="R364" s="320"/>
      <c r="S364" s="320"/>
      <c r="T364" s="320"/>
      <c r="U364" s="321"/>
      <c r="V364" s="320"/>
      <c r="W364" s="392"/>
    </row>
    <row r="365" spans="1:23">
      <c r="A365" s="317"/>
      <c r="B365" s="317"/>
      <c r="C365" s="317"/>
      <c r="D365" s="317"/>
      <c r="E365" s="317"/>
      <c r="F365" s="318"/>
      <c r="G365" s="317"/>
      <c r="H365" s="317"/>
      <c r="I365" s="319"/>
      <c r="J365" s="319"/>
      <c r="K365" s="319"/>
      <c r="L365" s="319"/>
      <c r="M365" s="319"/>
      <c r="N365" s="319"/>
      <c r="O365" s="322"/>
      <c r="P365" s="322"/>
      <c r="Q365" s="320"/>
      <c r="R365" s="320"/>
      <c r="S365" s="320"/>
      <c r="T365" s="320"/>
      <c r="U365" s="321"/>
      <c r="V365" s="320"/>
      <c r="W365" s="392"/>
    </row>
    <row r="366" spans="1:23">
      <c r="A366" s="317"/>
      <c r="B366" s="317"/>
      <c r="C366" s="317"/>
      <c r="D366" s="317"/>
      <c r="E366" s="317"/>
      <c r="F366" s="318"/>
      <c r="G366" s="317"/>
      <c r="H366" s="317"/>
      <c r="I366" s="319"/>
      <c r="J366" s="319"/>
      <c r="K366" s="319"/>
      <c r="L366" s="319"/>
      <c r="M366" s="319"/>
      <c r="N366" s="319"/>
      <c r="O366" s="322"/>
      <c r="P366" s="322"/>
      <c r="Q366" s="320"/>
      <c r="R366" s="320"/>
      <c r="S366" s="320"/>
      <c r="T366" s="320"/>
      <c r="U366" s="321"/>
      <c r="V366" s="320"/>
      <c r="W366" s="392"/>
    </row>
    <row r="367" spans="1:23">
      <c r="A367" s="317"/>
      <c r="B367" s="317"/>
      <c r="C367" s="317"/>
      <c r="D367" s="317"/>
      <c r="E367" s="317"/>
      <c r="F367" s="318"/>
      <c r="G367" s="317"/>
      <c r="H367" s="317"/>
      <c r="I367" s="319"/>
      <c r="J367" s="319"/>
      <c r="K367" s="319"/>
      <c r="L367" s="319"/>
      <c r="M367" s="319"/>
      <c r="N367" s="319"/>
      <c r="O367" s="322"/>
      <c r="P367" s="322"/>
      <c r="Q367" s="320"/>
      <c r="R367" s="320"/>
      <c r="S367" s="320"/>
      <c r="T367" s="320"/>
      <c r="U367" s="321"/>
      <c r="V367" s="320"/>
      <c r="W367" s="392"/>
    </row>
    <row r="368" spans="1:23">
      <c r="A368" s="317"/>
      <c r="B368" s="317"/>
      <c r="C368" s="317"/>
      <c r="D368" s="317"/>
      <c r="E368" s="317"/>
      <c r="F368" s="318"/>
      <c r="G368" s="317"/>
      <c r="H368" s="317"/>
      <c r="I368" s="319"/>
      <c r="J368" s="319"/>
      <c r="K368" s="319"/>
      <c r="L368" s="319"/>
      <c r="M368" s="319"/>
      <c r="N368" s="319"/>
      <c r="O368" s="322"/>
      <c r="P368" s="322"/>
      <c r="Q368" s="320"/>
      <c r="R368" s="320"/>
      <c r="S368" s="320"/>
      <c r="T368" s="320"/>
      <c r="U368" s="321"/>
      <c r="V368" s="320"/>
      <c r="W368" s="392"/>
    </row>
    <row r="369" spans="1:23">
      <c r="A369" s="317"/>
      <c r="B369" s="317"/>
      <c r="C369" s="317"/>
      <c r="D369" s="317"/>
      <c r="E369" s="317"/>
      <c r="F369" s="318"/>
      <c r="G369" s="317"/>
      <c r="H369" s="317"/>
      <c r="I369" s="319"/>
      <c r="J369" s="319"/>
      <c r="K369" s="319"/>
      <c r="L369" s="319"/>
      <c r="M369" s="319"/>
      <c r="N369" s="319"/>
      <c r="O369" s="322"/>
      <c r="P369" s="322"/>
      <c r="Q369" s="320"/>
      <c r="R369" s="320"/>
      <c r="S369" s="320"/>
      <c r="T369" s="320"/>
      <c r="U369" s="321"/>
      <c r="V369" s="320"/>
      <c r="W369" s="392"/>
    </row>
    <row r="370" spans="1:23">
      <c r="A370" s="317"/>
      <c r="B370" s="317"/>
      <c r="C370" s="317"/>
      <c r="D370" s="317"/>
      <c r="E370" s="317"/>
      <c r="F370" s="318"/>
      <c r="G370" s="317"/>
      <c r="H370" s="317"/>
      <c r="I370" s="319"/>
      <c r="J370" s="319"/>
      <c r="K370" s="319"/>
      <c r="L370" s="319"/>
      <c r="M370" s="319"/>
      <c r="N370" s="319"/>
      <c r="O370" s="322"/>
      <c r="P370" s="322"/>
      <c r="Q370" s="320"/>
      <c r="R370" s="320"/>
      <c r="S370" s="320"/>
      <c r="T370" s="320"/>
      <c r="U370" s="321"/>
      <c r="V370" s="320"/>
      <c r="W370" s="392"/>
    </row>
    <row r="371" spans="1:23">
      <c r="A371" s="317"/>
      <c r="B371" s="317"/>
      <c r="C371" s="317"/>
      <c r="D371" s="317"/>
      <c r="E371" s="317"/>
      <c r="F371" s="318"/>
      <c r="G371" s="317"/>
      <c r="H371" s="317"/>
      <c r="I371" s="319"/>
      <c r="J371" s="319"/>
      <c r="K371" s="319"/>
      <c r="L371" s="319"/>
      <c r="M371" s="319"/>
      <c r="N371" s="319"/>
      <c r="O371" s="322"/>
      <c r="P371" s="322"/>
      <c r="Q371" s="320"/>
      <c r="R371" s="320"/>
      <c r="S371" s="320"/>
      <c r="T371" s="320"/>
      <c r="U371" s="321"/>
      <c r="V371" s="320"/>
      <c r="W371" s="392"/>
    </row>
    <row r="372" spans="1:23">
      <c r="A372" s="317"/>
      <c r="B372" s="317"/>
      <c r="C372" s="317"/>
      <c r="D372" s="317"/>
      <c r="E372" s="317"/>
      <c r="F372" s="318"/>
      <c r="G372" s="317"/>
      <c r="H372" s="317"/>
      <c r="I372" s="319"/>
      <c r="J372" s="319"/>
      <c r="K372" s="319"/>
      <c r="L372" s="319"/>
      <c r="M372" s="319"/>
      <c r="N372" s="319"/>
      <c r="O372" s="322"/>
      <c r="P372" s="322"/>
      <c r="Q372" s="320"/>
      <c r="R372" s="320"/>
      <c r="S372" s="320"/>
      <c r="T372" s="320"/>
      <c r="U372" s="321"/>
      <c r="V372" s="320"/>
      <c r="W372" s="392"/>
    </row>
    <row r="373" spans="1:23">
      <c r="A373" s="317"/>
      <c r="B373" s="317"/>
      <c r="C373" s="317"/>
      <c r="D373" s="317"/>
      <c r="E373" s="317"/>
      <c r="F373" s="318"/>
      <c r="G373" s="317"/>
      <c r="H373" s="317"/>
      <c r="I373" s="319"/>
      <c r="J373" s="319"/>
      <c r="K373" s="319"/>
      <c r="L373" s="319"/>
      <c r="M373" s="319"/>
      <c r="N373" s="319"/>
      <c r="O373" s="322"/>
      <c r="P373" s="322"/>
      <c r="Q373" s="320"/>
      <c r="R373" s="320"/>
      <c r="S373" s="320"/>
      <c r="T373" s="320"/>
      <c r="U373" s="321"/>
      <c r="V373" s="320"/>
      <c r="W373" s="392"/>
    </row>
    <row r="374" spans="1:23">
      <c r="A374" s="317"/>
      <c r="B374" s="317"/>
      <c r="C374" s="317"/>
      <c r="D374" s="317"/>
      <c r="E374" s="317"/>
      <c r="F374" s="318"/>
      <c r="G374" s="317"/>
      <c r="H374" s="317"/>
      <c r="I374" s="319"/>
      <c r="J374" s="319"/>
      <c r="K374" s="319"/>
      <c r="L374" s="319"/>
      <c r="M374" s="319"/>
      <c r="N374" s="319"/>
      <c r="O374" s="322"/>
      <c r="P374" s="322"/>
      <c r="Q374" s="320"/>
      <c r="R374" s="320"/>
      <c r="S374" s="320"/>
      <c r="T374" s="320"/>
      <c r="U374" s="321"/>
      <c r="V374" s="320"/>
      <c r="W374" s="392"/>
    </row>
    <row r="375" spans="1:23">
      <c r="A375" s="317"/>
      <c r="B375" s="317"/>
      <c r="C375" s="317"/>
      <c r="D375" s="317"/>
      <c r="E375" s="317"/>
      <c r="F375" s="318"/>
      <c r="G375" s="317"/>
      <c r="H375" s="317"/>
      <c r="I375" s="319"/>
      <c r="J375" s="319"/>
      <c r="K375" s="319"/>
      <c r="L375" s="319"/>
      <c r="M375" s="319"/>
      <c r="N375" s="319"/>
      <c r="O375" s="322"/>
      <c r="P375" s="322"/>
      <c r="Q375" s="320"/>
      <c r="R375" s="320"/>
      <c r="S375" s="320"/>
      <c r="T375" s="320"/>
      <c r="U375" s="321"/>
      <c r="V375" s="320"/>
      <c r="W375" s="392"/>
    </row>
    <row r="376" spans="1:23">
      <c r="A376" s="317"/>
      <c r="B376" s="317"/>
      <c r="C376" s="317"/>
      <c r="D376" s="317"/>
      <c r="E376" s="317"/>
      <c r="F376" s="318"/>
      <c r="G376" s="317"/>
      <c r="H376" s="317"/>
      <c r="I376" s="319"/>
      <c r="J376" s="319"/>
      <c r="K376" s="319"/>
      <c r="L376" s="319"/>
      <c r="M376" s="319"/>
      <c r="N376" s="319"/>
      <c r="O376" s="322"/>
      <c r="P376" s="322"/>
      <c r="Q376" s="320"/>
      <c r="R376" s="320"/>
      <c r="S376" s="320"/>
      <c r="T376" s="320"/>
      <c r="U376" s="321"/>
      <c r="V376" s="320"/>
      <c r="W376" s="392"/>
    </row>
    <row r="377" spans="1:23">
      <c r="A377" s="317"/>
      <c r="B377" s="317"/>
      <c r="C377" s="317"/>
      <c r="D377" s="317"/>
      <c r="E377" s="317"/>
      <c r="F377" s="318"/>
      <c r="G377" s="317"/>
      <c r="H377" s="317"/>
      <c r="I377" s="319"/>
      <c r="J377" s="319"/>
      <c r="K377" s="319"/>
      <c r="L377" s="319"/>
      <c r="M377" s="319"/>
      <c r="N377" s="319"/>
      <c r="O377" s="322"/>
      <c r="P377" s="322"/>
      <c r="Q377" s="320"/>
      <c r="R377" s="320"/>
      <c r="S377" s="320"/>
      <c r="T377" s="320"/>
      <c r="U377" s="321"/>
      <c r="V377" s="320"/>
      <c r="W377" s="392"/>
    </row>
    <row r="378" spans="1:23">
      <c r="A378" s="317"/>
      <c r="B378" s="317"/>
      <c r="C378" s="317"/>
      <c r="D378" s="317"/>
      <c r="E378" s="317"/>
      <c r="F378" s="318"/>
      <c r="G378" s="317"/>
      <c r="H378" s="317"/>
      <c r="I378" s="319"/>
      <c r="J378" s="319"/>
      <c r="K378" s="319"/>
      <c r="L378" s="319"/>
      <c r="M378" s="319"/>
      <c r="N378" s="319"/>
      <c r="O378" s="322"/>
      <c r="P378" s="322"/>
      <c r="Q378" s="320"/>
      <c r="R378" s="320"/>
      <c r="S378" s="320"/>
      <c r="T378" s="320"/>
      <c r="U378" s="321"/>
      <c r="V378" s="320"/>
      <c r="W378" s="392"/>
    </row>
    <row r="379" spans="1:23">
      <c r="A379" s="317"/>
      <c r="B379" s="317"/>
      <c r="C379" s="317"/>
      <c r="D379" s="317"/>
      <c r="E379" s="317"/>
      <c r="F379" s="318"/>
      <c r="G379" s="317"/>
      <c r="H379" s="317"/>
      <c r="I379" s="319"/>
      <c r="J379" s="319"/>
      <c r="K379" s="319"/>
      <c r="L379" s="319"/>
      <c r="M379" s="319"/>
      <c r="N379" s="319"/>
      <c r="O379" s="322"/>
      <c r="P379" s="322"/>
      <c r="Q379" s="320"/>
      <c r="R379" s="320"/>
      <c r="S379" s="320"/>
      <c r="T379" s="320"/>
      <c r="U379" s="321"/>
      <c r="V379" s="320"/>
      <c r="W379" s="392"/>
    </row>
    <row r="380" spans="1:23">
      <c r="A380" s="317"/>
      <c r="B380" s="317"/>
      <c r="C380" s="317"/>
      <c r="D380" s="317"/>
      <c r="E380" s="317"/>
      <c r="F380" s="318"/>
      <c r="G380" s="317"/>
      <c r="H380" s="317"/>
      <c r="I380" s="319"/>
      <c r="J380" s="319"/>
      <c r="K380" s="319"/>
      <c r="L380" s="319"/>
      <c r="M380" s="319"/>
      <c r="N380" s="319"/>
      <c r="O380" s="322"/>
      <c r="P380" s="322"/>
      <c r="Q380" s="320"/>
      <c r="R380" s="320"/>
      <c r="S380" s="320"/>
      <c r="T380" s="320"/>
      <c r="U380" s="321"/>
      <c r="V380" s="320"/>
      <c r="W380" s="392"/>
    </row>
    <row r="381" spans="1:23">
      <c r="A381" s="317"/>
      <c r="B381" s="317"/>
      <c r="C381" s="317"/>
      <c r="D381" s="317"/>
      <c r="E381" s="317"/>
      <c r="F381" s="318"/>
      <c r="G381" s="317"/>
      <c r="H381" s="317"/>
      <c r="I381" s="319"/>
      <c r="J381" s="319"/>
      <c r="K381" s="319"/>
      <c r="L381" s="319"/>
      <c r="M381" s="319"/>
      <c r="N381" s="319"/>
      <c r="O381" s="322"/>
      <c r="P381" s="322"/>
      <c r="Q381" s="320"/>
      <c r="R381" s="320"/>
      <c r="S381" s="320"/>
      <c r="T381" s="320"/>
      <c r="U381" s="321"/>
      <c r="V381" s="320"/>
      <c r="W381" s="392"/>
    </row>
    <row r="382" spans="1:23">
      <c r="A382" s="317"/>
      <c r="B382" s="317"/>
      <c r="C382" s="317"/>
      <c r="D382" s="317"/>
      <c r="E382" s="317"/>
      <c r="F382" s="318"/>
      <c r="G382" s="317"/>
      <c r="H382" s="317"/>
      <c r="I382" s="319"/>
      <c r="J382" s="319"/>
      <c r="K382" s="319"/>
      <c r="L382" s="319"/>
      <c r="M382" s="319"/>
      <c r="N382" s="319"/>
      <c r="O382" s="322"/>
      <c r="P382" s="322"/>
      <c r="Q382" s="320"/>
      <c r="R382" s="320"/>
      <c r="S382" s="320"/>
      <c r="T382" s="320"/>
      <c r="U382" s="321"/>
      <c r="V382" s="320"/>
      <c r="W382" s="392"/>
    </row>
    <row r="383" spans="1:23">
      <c r="A383" s="317"/>
      <c r="B383" s="317"/>
      <c r="C383" s="317"/>
      <c r="D383" s="317"/>
      <c r="E383" s="317"/>
      <c r="F383" s="318"/>
      <c r="G383" s="317"/>
      <c r="H383" s="317"/>
      <c r="I383" s="319"/>
      <c r="J383" s="319"/>
      <c r="K383" s="319"/>
      <c r="L383" s="319"/>
      <c r="M383" s="319"/>
      <c r="N383" s="319"/>
      <c r="O383" s="322"/>
      <c r="P383" s="322"/>
      <c r="Q383" s="320"/>
      <c r="R383" s="320"/>
      <c r="S383" s="320"/>
      <c r="T383" s="320"/>
      <c r="U383" s="321"/>
      <c r="V383" s="320"/>
      <c r="W383" s="392"/>
    </row>
    <row r="384" spans="1:23">
      <c r="A384" s="317"/>
      <c r="B384" s="317"/>
      <c r="C384" s="317"/>
      <c r="D384" s="317"/>
      <c r="E384" s="317"/>
      <c r="F384" s="318"/>
      <c r="G384" s="317"/>
      <c r="H384" s="317"/>
      <c r="I384" s="319"/>
      <c r="J384" s="319"/>
      <c r="K384" s="319"/>
      <c r="L384" s="319"/>
      <c r="M384" s="319"/>
      <c r="N384" s="319"/>
      <c r="O384" s="322"/>
      <c r="P384" s="322"/>
      <c r="Q384" s="320"/>
      <c r="R384" s="320"/>
      <c r="S384" s="320"/>
      <c r="T384" s="320"/>
      <c r="U384" s="321"/>
      <c r="V384" s="320"/>
      <c r="W384" s="392"/>
    </row>
    <row r="385" spans="1:23">
      <c r="A385" s="317"/>
      <c r="B385" s="317"/>
      <c r="C385" s="317"/>
      <c r="D385" s="317"/>
      <c r="E385" s="317"/>
      <c r="F385" s="318"/>
      <c r="G385" s="317"/>
      <c r="H385" s="317"/>
      <c r="I385" s="319"/>
      <c r="J385" s="319"/>
      <c r="K385" s="319"/>
      <c r="L385" s="319"/>
      <c r="M385" s="319"/>
      <c r="N385" s="319"/>
      <c r="O385" s="322"/>
      <c r="P385" s="322"/>
      <c r="Q385" s="320"/>
      <c r="R385" s="320"/>
      <c r="S385" s="320"/>
      <c r="T385" s="320"/>
      <c r="U385" s="321"/>
      <c r="V385" s="320"/>
      <c r="W385" s="392"/>
    </row>
    <row r="386" spans="1:23">
      <c r="A386" s="317"/>
      <c r="B386" s="317"/>
      <c r="C386" s="317"/>
      <c r="D386" s="317"/>
      <c r="E386" s="317"/>
      <c r="F386" s="318"/>
      <c r="G386" s="317"/>
      <c r="H386" s="317"/>
      <c r="I386" s="319"/>
      <c r="J386" s="319"/>
      <c r="K386" s="319"/>
      <c r="L386" s="319"/>
      <c r="M386" s="319"/>
      <c r="N386" s="319"/>
      <c r="O386" s="322"/>
      <c r="P386" s="322"/>
      <c r="Q386" s="320"/>
      <c r="R386" s="320"/>
      <c r="S386" s="320"/>
      <c r="T386" s="320"/>
      <c r="U386" s="321"/>
      <c r="V386" s="320"/>
      <c r="W386" s="392"/>
    </row>
    <row r="387" spans="1:23">
      <c r="A387" s="317"/>
      <c r="B387" s="317"/>
      <c r="C387" s="317"/>
      <c r="D387" s="317"/>
      <c r="E387" s="317"/>
      <c r="F387" s="318"/>
      <c r="G387" s="317"/>
      <c r="H387" s="317"/>
      <c r="I387" s="319"/>
      <c r="J387" s="319"/>
      <c r="K387" s="319"/>
      <c r="L387" s="319"/>
      <c r="M387" s="319"/>
      <c r="N387" s="319"/>
      <c r="O387" s="322"/>
      <c r="P387" s="322"/>
      <c r="Q387" s="320"/>
      <c r="R387" s="320"/>
      <c r="S387" s="320"/>
      <c r="T387" s="320"/>
      <c r="U387" s="321"/>
      <c r="V387" s="320"/>
      <c r="W387" s="392"/>
    </row>
    <row r="388" spans="1:23">
      <c r="A388" s="317"/>
      <c r="B388" s="317"/>
      <c r="C388" s="317"/>
      <c r="D388" s="317"/>
      <c r="E388" s="317"/>
      <c r="F388" s="318"/>
      <c r="G388" s="317"/>
      <c r="H388" s="317"/>
      <c r="I388" s="319"/>
      <c r="J388" s="319"/>
      <c r="K388" s="319"/>
      <c r="L388" s="319"/>
      <c r="M388" s="319"/>
      <c r="N388" s="319"/>
      <c r="O388" s="322"/>
      <c r="P388" s="322"/>
      <c r="Q388" s="320"/>
      <c r="R388" s="320"/>
      <c r="S388" s="320"/>
      <c r="T388" s="320"/>
      <c r="U388" s="321"/>
      <c r="V388" s="320"/>
      <c r="W388" s="392"/>
    </row>
    <row r="389" spans="1:23">
      <c r="A389" s="317"/>
      <c r="B389" s="317"/>
      <c r="C389" s="317"/>
      <c r="D389" s="317"/>
      <c r="E389" s="317"/>
      <c r="F389" s="318"/>
      <c r="G389" s="317"/>
      <c r="H389" s="317"/>
      <c r="I389" s="319"/>
      <c r="J389" s="319"/>
      <c r="K389" s="319"/>
      <c r="L389" s="319"/>
      <c r="M389" s="319"/>
      <c r="N389" s="319"/>
      <c r="O389" s="322"/>
      <c r="P389" s="322"/>
      <c r="Q389" s="320"/>
      <c r="R389" s="320"/>
      <c r="S389" s="320"/>
      <c r="T389" s="320"/>
      <c r="U389" s="321"/>
      <c r="V389" s="320"/>
      <c r="W389" s="392"/>
    </row>
    <row r="390" spans="1:23">
      <c r="A390" s="317"/>
      <c r="B390" s="317"/>
      <c r="C390" s="317"/>
      <c r="D390" s="317"/>
      <c r="E390" s="317"/>
      <c r="F390" s="318"/>
      <c r="G390" s="317"/>
      <c r="H390" s="317"/>
      <c r="I390" s="319"/>
      <c r="J390" s="319"/>
      <c r="K390" s="319"/>
      <c r="L390" s="319"/>
      <c r="M390" s="319"/>
      <c r="N390" s="319"/>
      <c r="O390" s="322"/>
      <c r="P390" s="322"/>
      <c r="Q390" s="320"/>
      <c r="R390" s="320"/>
      <c r="S390" s="320"/>
      <c r="T390" s="320"/>
      <c r="U390" s="321"/>
      <c r="V390" s="320"/>
      <c r="W390" s="392"/>
    </row>
    <row r="391" spans="1:23">
      <c r="A391" s="317"/>
      <c r="B391" s="317"/>
      <c r="C391" s="317"/>
      <c r="D391" s="317"/>
      <c r="E391" s="317"/>
      <c r="F391" s="318"/>
      <c r="G391" s="317"/>
      <c r="H391" s="317"/>
      <c r="I391" s="319"/>
      <c r="J391" s="319"/>
      <c r="K391" s="319"/>
      <c r="L391" s="319"/>
      <c r="M391" s="319"/>
      <c r="N391" s="319"/>
      <c r="O391" s="322"/>
      <c r="P391" s="322"/>
      <c r="Q391" s="320"/>
      <c r="R391" s="320"/>
      <c r="S391" s="320"/>
      <c r="T391" s="320"/>
      <c r="U391" s="321"/>
      <c r="V391" s="320"/>
      <c r="W391" s="392"/>
    </row>
    <row r="392" spans="1:23">
      <c r="A392" s="317"/>
      <c r="B392" s="317"/>
      <c r="C392" s="317"/>
      <c r="D392" s="317"/>
      <c r="E392" s="317"/>
      <c r="F392" s="318"/>
      <c r="G392" s="317"/>
      <c r="H392" s="317"/>
      <c r="I392" s="319"/>
      <c r="J392" s="319"/>
      <c r="K392" s="319"/>
      <c r="L392" s="319"/>
      <c r="M392" s="319"/>
      <c r="N392" s="319"/>
      <c r="O392" s="322"/>
      <c r="P392" s="322"/>
      <c r="Q392" s="320"/>
      <c r="R392" s="320"/>
      <c r="S392" s="320"/>
      <c r="T392" s="320"/>
      <c r="U392" s="321"/>
      <c r="V392" s="320"/>
      <c r="W392" s="392"/>
    </row>
    <row r="393" spans="1:23">
      <c r="A393" s="317"/>
      <c r="B393" s="317"/>
      <c r="C393" s="317"/>
      <c r="D393" s="317"/>
      <c r="E393" s="317"/>
      <c r="F393" s="318"/>
      <c r="G393" s="317"/>
      <c r="H393" s="317"/>
      <c r="I393" s="319"/>
      <c r="J393" s="319"/>
      <c r="K393" s="319"/>
      <c r="L393" s="319"/>
      <c r="M393" s="319"/>
      <c r="N393" s="319"/>
      <c r="O393" s="322"/>
      <c r="P393" s="322"/>
      <c r="Q393" s="320"/>
      <c r="R393" s="320"/>
      <c r="S393" s="320"/>
      <c r="T393" s="320"/>
      <c r="U393" s="321"/>
      <c r="V393" s="320"/>
      <c r="W393" s="392"/>
    </row>
    <row r="394" spans="1:23">
      <c r="A394" s="317"/>
      <c r="B394" s="317"/>
      <c r="C394" s="317"/>
      <c r="D394" s="317"/>
      <c r="E394" s="317"/>
      <c r="F394" s="318"/>
      <c r="G394" s="317"/>
      <c r="H394" s="317"/>
      <c r="I394" s="319"/>
      <c r="J394" s="319"/>
      <c r="K394" s="319"/>
      <c r="L394" s="319"/>
      <c r="M394" s="319"/>
      <c r="N394" s="319"/>
      <c r="O394" s="322"/>
      <c r="P394" s="322"/>
      <c r="Q394" s="320"/>
      <c r="R394" s="320"/>
      <c r="S394" s="320"/>
      <c r="T394" s="320"/>
      <c r="U394" s="321"/>
      <c r="V394" s="320"/>
      <c r="W394" s="392"/>
    </row>
    <row r="395" spans="1:23">
      <c r="A395" s="317"/>
      <c r="B395" s="317"/>
      <c r="C395" s="317"/>
      <c r="D395" s="317"/>
      <c r="E395" s="317"/>
      <c r="F395" s="318"/>
      <c r="G395" s="317"/>
      <c r="H395" s="317"/>
      <c r="I395" s="319"/>
      <c r="J395" s="319"/>
      <c r="K395" s="319"/>
      <c r="L395" s="319"/>
      <c r="M395" s="319"/>
      <c r="N395" s="319"/>
      <c r="O395" s="322"/>
      <c r="P395" s="322"/>
      <c r="Q395" s="320"/>
      <c r="R395" s="320"/>
      <c r="S395" s="320"/>
      <c r="T395" s="320"/>
      <c r="U395" s="321"/>
      <c r="V395" s="320"/>
      <c r="W395" s="392"/>
    </row>
    <row r="396" spans="1:23">
      <c r="A396" s="317"/>
      <c r="B396" s="317"/>
      <c r="C396" s="317"/>
      <c r="D396" s="317"/>
      <c r="E396" s="317"/>
      <c r="F396" s="318"/>
      <c r="G396" s="317"/>
      <c r="H396" s="317"/>
      <c r="I396" s="319"/>
      <c r="J396" s="319"/>
      <c r="K396" s="319"/>
      <c r="L396" s="319"/>
      <c r="M396" s="319"/>
      <c r="N396" s="319"/>
      <c r="O396" s="322"/>
      <c r="P396" s="322"/>
      <c r="Q396" s="320"/>
      <c r="R396" s="320"/>
      <c r="S396" s="320"/>
      <c r="T396" s="320"/>
      <c r="U396" s="321"/>
      <c r="V396" s="320"/>
      <c r="W396" s="392"/>
    </row>
    <row r="397" spans="1:23">
      <c r="A397" s="317"/>
      <c r="B397" s="317"/>
      <c r="C397" s="317"/>
      <c r="D397" s="317"/>
      <c r="E397" s="317"/>
      <c r="F397" s="318"/>
      <c r="G397" s="317"/>
      <c r="H397" s="317"/>
      <c r="I397" s="319"/>
      <c r="J397" s="319"/>
      <c r="K397" s="319"/>
      <c r="L397" s="319"/>
      <c r="M397" s="319"/>
      <c r="N397" s="319"/>
      <c r="O397" s="322"/>
      <c r="P397" s="322"/>
      <c r="Q397" s="320"/>
      <c r="R397" s="320"/>
      <c r="S397" s="320"/>
      <c r="T397" s="320"/>
      <c r="U397" s="321"/>
      <c r="V397" s="320"/>
      <c r="W397" s="392"/>
    </row>
    <row r="398" spans="1:23">
      <c r="A398" s="317"/>
      <c r="B398" s="317"/>
      <c r="C398" s="317"/>
      <c r="D398" s="317"/>
      <c r="E398" s="317"/>
      <c r="F398" s="318"/>
      <c r="G398" s="317"/>
      <c r="H398" s="317"/>
      <c r="I398" s="319"/>
      <c r="J398" s="319"/>
      <c r="K398" s="319"/>
      <c r="L398" s="319"/>
      <c r="M398" s="319"/>
      <c r="N398" s="319"/>
      <c r="O398" s="322"/>
      <c r="P398" s="322"/>
      <c r="Q398" s="320"/>
      <c r="R398" s="320"/>
      <c r="S398" s="320"/>
      <c r="T398" s="320"/>
      <c r="U398" s="321"/>
      <c r="V398" s="320"/>
      <c r="W398" s="392"/>
    </row>
    <row r="399" spans="1:23">
      <c r="A399" s="317"/>
      <c r="B399" s="317"/>
      <c r="C399" s="317"/>
      <c r="D399" s="317"/>
      <c r="E399" s="317"/>
      <c r="F399" s="318"/>
      <c r="G399" s="317"/>
      <c r="H399" s="317"/>
      <c r="I399" s="319"/>
      <c r="J399" s="319"/>
      <c r="K399" s="319"/>
      <c r="L399" s="319"/>
      <c r="M399" s="319"/>
      <c r="N399" s="319"/>
      <c r="O399" s="322"/>
      <c r="P399" s="322"/>
      <c r="Q399" s="320"/>
      <c r="R399" s="320"/>
      <c r="S399" s="320"/>
      <c r="T399" s="320"/>
      <c r="U399" s="321"/>
      <c r="V399" s="320"/>
      <c r="W399" s="392"/>
    </row>
    <row r="400" spans="1:23">
      <c r="A400" s="317"/>
      <c r="B400" s="317"/>
      <c r="C400" s="317"/>
      <c r="D400" s="317"/>
      <c r="E400" s="317"/>
      <c r="F400" s="318"/>
      <c r="G400" s="317"/>
      <c r="H400" s="317"/>
      <c r="I400" s="319"/>
      <c r="J400" s="319"/>
      <c r="K400" s="319"/>
      <c r="L400" s="319"/>
      <c r="M400" s="319"/>
      <c r="N400" s="319"/>
      <c r="O400" s="322"/>
      <c r="P400" s="322"/>
      <c r="Q400" s="320"/>
      <c r="R400" s="320"/>
      <c r="S400" s="320"/>
      <c r="T400" s="320"/>
      <c r="U400" s="321"/>
      <c r="V400" s="320"/>
      <c r="W400" s="392"/>
    </row>
    <row r="401" spans="1:23">
      <c r="A401" s="317"/>
      <c r="B401" s="317"/>
      <c r="C401" s="317"/>
      <c r="D401" s="317"/>
      <c r="E401" s="317"/>
      <c r="F401" s="318"/>
      <c r="G401" s="317"/>
      <c r="H401" s="317"/>
      <c r="I401" s="319"/>
      <c r="J401" s="319"/>
      <c r="K401" s="319"/>
      <c r="L401" s="319"/>
      <c r="M401" s="319"/>
      <c r="N401" s="319"/>
      <c r="O401" s="322"/>
      <c r="P401" s="322"/>
      <c r="Q401" s="320"/>
      <c r="R401" s="320"/>
      <c r="S401" s="320"/>
      <c r="T401" s="320"/>
      <c r="U401" s="321"/>
      <c r="V401" s="320"/>
      <c r="W401" s="392"/>
    </row>
    <row r="402" spans="1:23">
      <c r="A402" s="317"/>
      <c r="B402" s="317"/>
      <c r="C402" s="317"/>
      <c r="D402" s="317"/>
      <c r="E402" s="317"/>
      <c r="F402" s="318"/>
      <c r="G402" s="317"/>
      <c r="H402" s="317"/>
      <c r="I402" s="319"/>
      <c r="J402" s="319"/>
      <c r="K402" s="319"/>
      <c r="L402" s="319"/>
      <c r="M402" s="319"/>
      <c r="N402" s="319"/>
      <c r="O402" s="322"/>
      <c r="P402" s="322"/>
      <c r="Q402" s="320"/>
      <c r="R402" s="320"/>
      <c r="S402" s="320"/>
      <c r="T402" s="320"/>
      <c r="U402" s="321"/>
      <c r="V402" s="320"/>
      <c r="W402" s="392"/>
    </row>
    <row r="403" spans="1:23">
      <c r="A403" s="317"/>
      <c r="B403" s="317"/>
      <c r="C403" s="317"/>
      <c r="D403" s="317"/>
      <c r="E403" s="317"/>
      <c r="F403" s="318"/>
      <c r="G403" s="317"/>
      <c r="H403" s="317"/>
      <c r="I403" s="319"/>
      <c r="J403" s="319"/>
      <c r="K403" s="319"/>
      <c r="L403" s="319"/>
      <c r="M403" s="319"/>
      <c r="N403" s="319"/>
      <c r="O403" s="322"/>
      <c r="P403" s="322"/>
      <c r="Q403" s="320"/>
      <c r="R403" s="320"/>
      <c r="S403" s="320"/>
      <c r="T403" s="320"/>
      <c r="U403" s="321"/>
      <c r="V403" s="320"/>
      <c r="W403" s="392"/>
    </row>
    <row r="404" spans="1:23">
      <c r="A404" s="317"/>
      <c r="B404" s="317"/>
      <c r="C404" s="317"/>
      <c r="D404" s="317"/>
      <c r="E404" s="317"/>
      <c r="F404" s="318"/>
      <c r="G404" s="317"/>
      <c r="H404" s="317"/>
      <c r="I404" s="319"/>
      <c r="J404" s="319"/>
      <c r="K404" s="319"/>
      <c r="L404" s="319"/>
      <c r="M404" s="319"/>
      <c r="N404" s="319"/>
      <c r="O404" s="322"/>
      <c r="P404" s="322"/>
      <c r="Q404" s="320"/>
      <c r="R404" s="320"/>
      <c r="S404" s="320"/>
      <c r="T404" s="320"/>
      <c r="U404" s="321"/>
      <c r="V404" s="320"/>
      <c r="W404" s="392"/>
    </row>
    <row r="405" spans="1:23">
      <c r="A405" s="317"/>
      <c r="B405" s="317"/>
      <c r="C405" s="317"/>
      <c r="D405" s="317"/>
      <c r="E405" s="317"/>
      <c r="F405" s="318"/>
      <c r="G405" s="317"/>
      <c r="H405" s="317"/>
      <c r="I405" s="319"/>
      <c r="J405" s="319"/>
      <c r="K405" s="319"/>
      <c r="L405" s="319"/>
      <c r="M405" s="319"/>
      <c r="N405" s="319"/>
      <c r="O405" s="322"/>
      <c r="P405" s="322"/>
      <c r="Q405" s="320"/>
      <c r="R405" s="320"/>
      <c r="S405" s="320"/>
      <c r="T405" s="320"/>
      <c r="U405" s="321"/>
      <c r="V405" s="320"/>
      <c r="W405" s="392"/>
    </row>
    <row r="406" spans="1:23">
      <c r="A406" s="317"/>
      <c r="B406" s="317"/>
      <c r="C406" s="317"/>
      <c r="D406" s="317"/>
      <c r="E406" s="317"/>
      <c r="F406" s="318"/>
      <c r="G406" s="317"/>
      <c r="H406" s="317"/>
      <c r="I406" s="319"/>
      <c r="J406" s="319"/>
      <c r="K406" s="319"/>
      <c r="L406" s="319"/>
      <c r="M406" s="319"/>
      <c r="N406" s="319"/>
      <c r="O406" s="322"/>
      <c r="P406" s="322"/>
      <c r="Q406" s="320"/>
      <c r="R406" s="320"/>
      <c r="S406" s="320"/>
      <c r="T406" s="320"/>
      <c r="U406" s="321"/>
      <c r="V406" s="320"/>
      <c r="W406" s="392"/>
    </row>
    <row r="407" spans="1:23">
      <c r="A407" s="317"/>
      <c r="B407" s="317"/>
      <c r="C407" s="317"/>
      <c r="D407" s="317"/>
      <c r="E407" s="317"/>
      <c r="F407" s="318"/>
      <c r="G407" s="317"/>
      <c r="H407" s="317"/>
      <c r="I407" s="319"/>
      <c r="J407" s="319"/>
      <c r="K407" s="319"/>
      <c r="L407" s="319"/>
      <c r="M407" s="319"/>
      <c r="N407" s="319"/>
      <c r="O407" s="322"/>
      <c r="P407" s="322"/>
      <c r="Q407" s="320"/>
      <c r="R407" s="320"/>
      <c r="S407" s="320"/>
      <c r="T407" s="320"/>
      <c r="U407" s="321"/>
      <c r="V407" s="320"/>
      <c r="W407" s="392"/>
    </row>
    <row r="408" spans="1:23">
      <c r="A408" s="317"/>
      <c r="B408" s="317"/>
      <c r="C408" s="317"/>
      <c r="D408" s="317"/>
      <c r="E408" s="317"/>
      <c r="F408" s="318"/>
      <c r="G408" s="317"/>
      <c r="H408" s="317"/>
      <c r="I408" s="319"/>
      <c r="J408" s="319"/>
      <c r="K408" s="319"/>
      <c r="L408" s="319"/>
      <c r="M408" s="319"/>
      <c r="N408" s="319"/>
      <c r="O408" s="322"/>
      <c r="P408" s="322"/>
      <c r="Q408" s="320"/>
      <c r="R408" s="320"/>
      <c r="S408" s="320"/>
      <c r="T408" s="320"/>
      <c r="U408" s="321"/>
      <c r="V408" s="320"/>
      <c r="W408" s="392"/>
    </row>
    <row r="409" spans="1:23">
      <c r="A409" s="317"/>
      <c r="B409" s="317"/>
      <c r="C409" s="317"/>
      <c r="D409" s="317"/>
      <c r="E409" s="317"/>
      <c r="F409" s="318"/>
      <c r="G409" s="317"/>
      <c r="H409" s="317"/>
      <c r="I409" s="319"/>
      <c r="J409" s="319"/>
      <c r="K409" s="319"/>
      <c r="L409" s="319"/>
      <c r="M409" s="319"/>
      <c r="N409" s="319"/>
      <c r="O409" s="322"/>
      <c r="P409" s="322"/>
      <c r="Q409" s="320"/>
      <c r="R409" s="320"/>
      <c r="S409" s="320"/>
      <c r="T409" s="320"/>
      <c r="U409" s="321"/>
      <c r="V409" s="320"/>
      <c r="W409" s="392"/>
    </row>
    <row r="410" spans="1:23">
      <c r="A410" s="317"/>
      <c r="B410" s="317"/>
      <c r="C410" s="317"/>
      <c r="D410" s="317"/>
      <c r="E410" s="317"/>
      <c r="F410" s="318"/>
      <c r="G410" s="317"/>
      <c r="H410" s="317"/>
      <c r="I410" s="319"/>
      <c r="J410" s="319"/>
      <c r="K410" s="319"/>
      <c r="L410" s="319"/>
      <c r="M410" s="319"/>
      <c r="N410" s="319"/>
      <c r="O410" s="322"/>
      <c r="P410" s="322"/>
      <c r="Q410" s="320"/>
      <c r="R410" s="320"/>
      <c r="S410" s="320"/>
      <c r="T410" s="320"/>
      <c r="U410" s="321"/>
      <c r="V410" s="320"/>
      <c r="W410" s="392"/>
    </row>
    <row r="411" spans="1:23">
      <c r="A411" s="317"/>
      <c r="B411" s="317"/>
      <c r="C411" s="317"/>
      <c r="D411" s="317"/>
      <c r="E411" s="317"/>
      <c r="F411" s="318"/>
      <c r="G411" s="317"/>
      <c r="H411" s="317"/>
      <c r="I411" s="319"/>
      <c r="J411" s="319"/>
      <c r="K411" s="319"/>
      <c r="L411" s="319"/>
      <c r="M411" s="319"/>
      <c r="N411" s="319"/>
      <c r="O411" s="322"/>
      <c r="P411" s="322"/>
      <c r="Q411" s="320"/>
      <c r="R411" s="320"/>
      <c r="S411" s="320"/>
      <c r="T411" s="320"/>
      <c r="U411" s="321"/>
      <c r="V411" s="320"/>
      <c r="W411" s="392"/>
    </row>
    <row r="412" spans="1:23">
      <c r="A412" s="317"/>
      <c r="B412" s="317"/>
      <c r="C412" s="317"/>
      <c r="D412" s="317"/>
      <c r="E412" s="317"/>
      <c r="F412" s="318"/>
      <c r="G412" s="317"/>
      <c r="H412" s="317"/>
      <c r="I412" s="319"/>
      <c r="J412" s="319"/>
      <c r="K412" s="319"/>
      <c r="L412" s="319"/>
      <c r="M412" s="319"/>
      <c r="N412" s="319"/>
      <c r="O412" s="322"/>
      <c r="P412" s="322"/>
      <c r="Q412" s="320"/>
      <c r="R412" s="320"/>
      <c r="S412" s="320"/>
      <c r="T412" s="320"/>
      <c r="U412" s="321"/>
      <c r="V412" s="320"/>
      <c r="W412" s="392"/>
    </row>
    <row r="413" spans="1:23">
      <c r="A413" s="317"/>
      <c r="B413" s="317"/>
      <c r="C413" s="317"/>
      <c r="D413" s="317"/>
      <c r="E413" s="317"/>
      <c r="F413" s="318"/>
      <c r="G413" s="317"/>
      <c r="H413" s="317"/>
      <c r="I413" s="319"/>
      <c r="J413" s="319"/>
      <c r="K413" s="319"/>
      <c r="L413" s="319"/>
      <c r="M413" s="319"/>
      <c r="N413" s="319"/>
      <c r="O413" s="322"/>
      <c r="P413" s="322"/>
      <c r="Q413" s="320"/>
      <c r="R413" s="320"/>
      <c r="S413" s="320"/>
      <c r="T413" s="320"/>
      <c r="U413" s="321"/>
      <c r="V413" s="320"/>
      <c r="W413" s="392"/>
    </row>
    <row r="414" spans="1:23">
      <c r="A414" s="317"/>
      <c r="B414" s="317"/>
      <c r="C414" s="317"/>
      <c r="D414" s="317"/>
      <c r="E414" s="317"/>
      <c r="F414" s="318"/>
      <c r="G414" s="317"/>
      <c r="H414" s="317"/>
      <c r="I414" s="319"/>
      <c r="J414" s="319"/>
      <c r="K414" s="319"/>
      <c r="L414" s="319"/>
      <c r="M414" s="319"/>
      <c r="N414" s="319"/>
      <c r="O414" s="322"/>
      <c r="P414" s="322"/>
      <c r="Q414" s="320"/>
      <c r="R414" s="320"/>
      <c r="S414" s="320"/>
      <c r="T414" s="320"/>
      <c r="U414" s="321"/>
      <c r="V414" s="320"/>
      <c r="W414" s="392"/>
    </row>
    <row r="415" spans="1:23">
      <c r="A415" s="317"/>
      <c r="B415" s="317"/>
      <c r="C415" s="317"/>
      <c r="D415" s="317"/>
      <c r="E415" s="317"/>
      <c r="F415" s="318"/>
      <c r="G415" s="317"/>
      <c r="H415" s="317"/>
      <c r="I415" s="319"/>
      <c r="J415" s="319"/>
      <c r="K415" s="319"/>
      <c r="L415" s="319"/>
      <c r="M415" s="319"/>
      <c r="N415" s="319"/>
      <c r="O415" s="322"/>
      <c r="P415" s="322"/>
      <c r="Q415" s="320"/>
      <c r="R415" s="320"/>
      <c r="S415" s="320"/>
      <c r="T415" s="320"/>
      <c r="U415" s="321"/>
      <c r="V415" s="320"/>
      <c r="W415" s="392"/>
    </row>
    <row r="416" spans="1:23">
      <c r="A416" s="317"/>
      <c r="B416" s="317"/>
      <c r="C416" s="317"/>
      <c r="D416" s="317"/>
      <c r="E416" s="317"/>
      <c r="F416" s="318"/>
      <c r="G416" s="317"/>
      <c r="H416" s="317"/>
      <c r="I416" s="319"/>
      <c r="J416" s="319"/>
      <c r="K416" s="319"/>
      <c r="L416" s="319"/>
      <c r="M416" s="319"/>
      <c r="N416" s="319"/>
      <c r="O416" s="322"/>
      <c r="P416" s="322"/>
      <c r="Q416" s="320"/>
      <c r="R416" s="320"/>
      <c r="S416" s="320"/>
      <c r="T416" s="320"/>
      <c r="U416" s="321"/>
      <c r="V416" s="320"/>
      <c r="W416" s="392"/>
    </row>
    <row r="417" spans="1:23">
      <c r="A417" s="317"/>
      <c r="B417" s="317"/>
      <c r="C417" s="317"/>
      <c r="D417" s="317"/>
      <c r="E417" s="317"/>
      <c r="F417" s="318"/>
      <c r="G417" s="317"/>
      <c r="H417" s="317"/>
      <c r="I417" s="319"/>
      <c r="J417" s="319"/>
      <c r="K417" s="319"/>
      <c r="L417" s="319"/>
      <c r="M417" s="319"/>
      <c r="N417" s="319"/>
      <c r="O417" s="322"/>
      <c r="P417" s="322"/>
      <c r="Q417" s="320"/>
      <c r="R417" s="320"/>
      <c r="S417" s="320"/>
      <c r="T417" s="320"/>
      <c r="U417" s="321"/>
      <c r="V417" s="320"/>
      <c r="W417" s="392"/>
    </row>
    <row r="418" spans="1:23">
      <c r="A418" s="317"/>
      <c r="B418" s="317"/>
      <c r="C418" s="317"/>
      <c r="D418" s="317"/>
      <c r="E418" s="317"/>
      <c r="F418" s="318"/>
      <c r="G418" s="317"/>
      <c r="H418" s="317"/>
      <c r="I418" s="319"/>
      <c r="J418" s="319"/>
      <c r="K418" s="319"/>
      <c r="L418" s="319"/>
      <c r="M418" s="319"/>
      <c r="N418" s="319"/>
      <c r="O418" s="322"/>
      <c r="P418" s="322"/>
      <c r="Q418" s="320"/>
      <c r="R418" s="320"/>
      <c r="S418" s="320"/>
      <c r="T418" s="320"/>
      <c r="U418" s="321"/>
      <c r="V418" s="320"/>
      <c r="W418" s="392"/>
    </row>
    <row r="419" spans="1:23">
      <c r="A419" s="317"/>
      <c r="B419" s="317"/>
      <c r="C419" s="317"/>
      <c r="D419" s="317"/>
      <c r="E419" s="317"/>
      <c r="F419" s="318"/>
      <c r="G419" s="317"/>
      <c r="H419" s="317"/>
      <c r="I419" s="319"/>
      <c r="J419" s="319"/>
      <c r="K419" s="319"/>
      <c r="L419" s="319"/>
      <c r="M419" s="319"/>
      <c r="N419" s="319"/>
      <c r="O419" s="322"/>
      <c r="P419" s="322"/>
      <c r="Q419" s="320"/>
      <c r="R419" s="320"/>
      <c r="S419" s="320"/>
      <c r="T419" s="320"/>
      <c r="U419" s="321"/>
      <c r="V419" s="320"/>
      <c r="W419" s="392"/>
    </row>
    <row r="420" spans="1:23">
      <c r="A420" s="317"/>
      <c r="B420" s="317"/>
      <c r="C420" s="317"/>
      <c r="D420" s="317"/>
      <c r="E420" s="317"/>
      <c r="F420" s="318"/>
      <c r="G420" s="317"/>
      <c r="H420" s="317"/>
      <c r="I420" s="319"/>
      <c r="J420" s="319"/>
      <c r="K420" s="319"/>
      <c r="L420" s="319"/>
      <c r="M420" s="319"/>
      <c r="N420" s="319"/>
      <c r="O420" s="322"/>
      <c r="P420" s="322"/>
      <c r="Q420" s="320"/>
      <c r="R420" s="320"/>
      <c r="S420" s="320"/>
      <c r="T420" s="320"/>
      <c r="U420" s="321"/>
      <c r="V420" s="320"/>
      <c r="W420" s="392"/>
    </row>
    <row r="421" spans="1:23">
      <c r="A421" s="317"/>
      <c r="B421" s="317"/>
      <c r="C421" s="317"/>
      <c r="D421" s="317"/>
      <c r="E421" s="317"/>
      <c r="F421" s="318"/>
      <c r="G421" s="317"/>
      <c r="H421" s="317"/>
      <c r="I421" s="319"/>
      <c r="J421" s="319"/>
      <c r="K421" s="319"/>
      <c r="L421" s="319"/>
      <c r="M421" s="319"/>
      <c r="N421" s="319"/>
      <c r="O421" s="322"/>
      <c r="P421" s="322"/>
      <c r="Q421" s="320"/>
      <c r="R421" s="320"/>
      <c r="S421" s="320"/>
      <c r="T421" s="320"/>
      <c r="U421" s="321"/>
      <c r="V421" s="320"/>
      <c r="W421" s="392"/>
    </row>
    <row r="422" spans="1:23">
      <c r="A422" s="317"/>
      <c r="B422" s="317"/>
      <c r="C422" s="317"/>
      <c r="D422" s="317"/>
      <c r="E422" s="317"/>
      <c r="F422" s="318"/>
      <c r="G422" s="317"/>
      <c r="H422" s="317"/>
      <c r="I422" s="319"/>
      <c r="J422" s="319"/>
      <c r="K422" s="319"/>
      <c r="L422" s="319"/>
      <c r="M422" s="319"/>
      <c r="N422" s="319"/>
      <c r="O422" s="322"/>
      <c r="P422" s="322"/>
      <c r="Q422" s="320"/>
      <c r="R422" s="320"/>
      <c r="S422" s="320"/>
      <c r="T422" s="320"/>
      <c r="U422" s="321"/>
      <c r="V422" s="320"/>
      <c r="W422" s="392"/>
    </row>
    <row r="423" spans="1:23">
      <c r="A423" s="317"/>
      <c r="B423" s="317"/>
      <c r="C423" s="317"/>
      <c r="D423" s="317"/>
      <c r="E423" s="317"/>
      <c r="F423" s="318"/>
      <c r="G423" s="317"/>
      <c r="H423" s="317"/>
      <c r="I423" s="319"/>
      <c r="J423" s="319"/>
      <c r="K423" s="319"/>
      <c r="L423" s="319"/>
      <c r="M423" s="319"/>
      <c r="N423" s="319"/>
      <c r="O423" s="322"/>
      <c r="P423" s="322"/>
      <c r="Q423" s="320"/>
      <c r="R423" s="320"/>
      <c r="S423" s="320"/>
      <c r="T423" s="320"/>
      <c r="U423" s="321"/>
      <c r="V423" s="320"/>
      <c r="W423" s="392"/>
    </row>
    <row r="424" spans="1:23">
      <c r="A424" s="317"/>
      <c r="B424" s="317"/>
      <c r="C424" s="317"/>
      <c r="D424" s="317"/>
      <c r="E424" s="317"/>
      <c r="F424" s="318"/>
      <c r="G424" s="317"/>
      <c r="H424" s="317"/>
      <c r="I424" s="319"/>
      <c r="J424" s="319"/>
      <c r="K424" s="319"/>
      <c r="L424" s="319"/>
      <c r="M424" s="319"/>
      <c r="N424" s="319"/>
      <c r="O424" s="322"/>
      <c r="P424" s="322"/>
      <c r="Q424" s="320"/>
      <c r="R424" s="320"/>
      <c r="S424" s="320"/>
      <c r="T424" s="320"/>
      <c r="U424" s="321"/>
      <c r="V424" s="320"/>
      <c r="W424" s="392"/>
    </row>
    <row r="425" spans="1:23">
      <c r="A425" s="317"/>
      <c r="B425" s="317"/>
      <c r="C425" s="317"/>
      <c r="D425" s="317"/>
      <c r="E425" s="317"/>
      <c r="F425" s="318"/>
      <c r="G425" s="317"/>
      <c r="H425" s="317"/>
      <c r="I425" s="319"/>
      <c r="J425" s="319"/>
      <c r="K425" s="319"/>
      <c r="L425" s="319"/>
      <c r="M425" s="319"/>
      <c r="N425" s="319"/>
      <c r="O425" s="322"/>
      <c r="P425" s="322"/>
      <c r="Q425" s="320"/>
      <c r="R425" s="320"/>
      <c r="S425" s="320"/>
      <c r="T425" s="320"/>
      <c r="U425" s="321"/>
      <c r="V425" s="320"/>
      <c r="W425" s="392"/>
    </row>
    <row r="426" spans="1:23">
      <c r="A426" s="317"/>
      <c r="B426" s="317"/>
      <c r="C426" s="317"/>
      <c r="D426" s="317"/>
      <c r="E426" s="317"/>
      <c r="F426" s="318"/>
      <c r="G426" s="317"/>
      <c r="H426" s="317"/>
      <c r="I426" s="319"/>
      <c r="J426" s="319"/>
      <c r="K426" s="319"/>
      <c r="L426" s="319"/>
      <c r="M426" s="319"/>
      <c r="N426" s="319"/>
      <c r="O426" s="322"/>
      <c r="P426" s="322"/>
      <c r="Q426" s="320"/>
      <c r="R426" s="320"/>
      <c r="S426" s="320"/>
      <c r="T426" s="320"/>
      <c r="U426" s="321"/>
      <c r="V426" s="320"/>
      <c r="W426" s="392"/>
    </row>
    <row r="427" spans="1:23">
      <c r="A427" s="317"/>
      <c r="B427" s="317"/>
      <c r="C427" s="317"/>
      <c r="D427" s="317"/>
      <c r="E427" s="317"/>
      <c r="F427" s="318"/>
      <c r="G427" s="317"/>
      <c r="H427" s="317"/>
      <c r="I427" s="319"/>
      <c r="J427" s="319"/>
      <c r="K427" s="319"/>
      <c r="L427" s="319"/>
      <c r="M427" s="319"/>
      <c r="N427" s="319"/>
      <c r="O427" s="322"/>
      <c r="P427" s="322"/>
      <c r="Q427" s="320"/>
      <c r="R427" s="320"/>
      <c r="S427" s="320"/>
      <c r="T427" s="320"/>
      <c r="U427" s="321"/>
      <c r="V427" s="320"/>
      <c r="W427" s="392"/>
    </row>
    <row r="428" spans="1:23">
      <c r="A428" s="317"/>
      <c r="B428" s="317"/>
      <c r="C428" s="317"/>
      <c r="D428" s="317"/>
      <c r="E428" s="317"/>
      <c r="F428" s="318"/>
      <c r="G428" s="317"/>
      <c r="H428" s="317"/>
      <c r="I428" s="319"/>
      <c r="J428" s="319"/>
      <c r="K428" s="319"/>
      <c r="L428" s="319"/>
      <c r="M428" s="319"/>
      <c r="N428" s="319"/>
      <c r="O428" s="322"/>
      <c r="P428" s="322"/>
      <c r="Q428" s="320"/>
      <c r="R428" s="320"/>
      <c r="S428" s="320"/>
      <c r="T428" s="320"/>
      <c r="U428" s="321"/>
      <c r="V428" s="320"/>
      <c r="W428" s="392"/>
    </row>
    <row r="429" spans="1:23">
      <c r="A429" s="317"/>
      <c r="B429" s="317"/>
      <c r="C429" s="317"/>
      <c r="D429" s="317"/>
      <c r="E429" s="317"/>
      <c r="F429" s="318"/>
      <c r="G429" s="317"/>
      <c r="H429" s="317"/>
      <c r="I429" s="319"/>
      <c r="J429" s="319"/>
      <c r="K429" s="319"/>
      <c r="L429" s="319"/>
      <c r="M429" s="319"/>
      <c r="N429" s="319"/>
      <c r="O429" s="322"/>
      <c r="P429" s="322"/>
      <c r="Q429" s="320"/>
      <c r="R429" s="320"/>
      <c r="S429" s="320"/>
      <c r="T429" s="320"/>
      <c r="U429" s="321"/>
      <c r="V429" s="320"/>
      <c r="W429" s="392"/>
    </row>
    <row r="430" spans="1:23">
      <c r="A430" s="317"/>
      <c r="B430" s="317"/>
      <c r="C430" s="317"/>
      <c r="D430" s="317"/>
      <c r="E430" s="317"/>
      <c r="F430" s="318"/>
      <c r="G430" s="317"/>
      <c r="H430" s="317"/>
      <c r="I430" s="319"/>
      <c r="J430" s="319"/>
      <c r="K430" s="319"/>
      <c r="L430" s="319"/>
      <c r="M430" s="319"/>
      <c r="N430" s="319"/>
      <c r="O430" s="322"/>
      <c r="P430" s="322"/>
      <c r="Q430" s="320"/>
      <c r="R430" s="320"/>
      <c r="S430" s="320"/>
      <c r="T430" s="320"/>
      <c r="U430" s="321"/>
      <c r="V430" s="320"/>
      <c r="W430" s="392"/>
    </row>
    <row r="431" spans="1:23">
      <c r="A431" s="317"/>
      <c r="B431" s="317"/>
      <c r="C431" s="317"/>
      <c r="D431" s="317"/>
      <c r="E431" s="317"/>
      <c r="F431" s="318"/>
      <c r="G431" s="317"/>
      <c r="H431" s="317"/>
      <c r="I431" s="319"/>
      <c r="J431" s="319"/>
      <c r="K431" s="319"/>
      <c r="L431" s="319"/>
      <c r="M431" s="319"/>
      <c r="N431" s="319"/>
      <c r="O431" s="322"/>
      <c r="P431" s="322"/>
      <c r="Q431" s="320"/>
      <c r="R431" s="320"/>
      <c r="S431" s="320"/>
      <c r="T431" s="320"/>
      <c r="U431" s="321"/>
      <c r="V431" s="320"/>
      <c r="W431" s="392"/>
    </row>
    <row r="432" spans="1:23">
      <c r="A432" s="317"/>
      <c r="B432" s="317"/>
      <c r="C432" s="317"/>
      <c r="D432" s="317"/>
      <c r="E432" s="317"/>
      <c r="F432" s="318"/>
      <c r="G432" s="317"/>
      <c r="H432" s="317"/>
      <c r="I432" s="319"/>
      <c r="J432" s="319"/>
      <c r="K432" s="319"/>
      <c r="L432" s="319"/>
      <c r="M432" s="319"/>
      <c r="N432" s="319"/>
      <c r="O432" s="322"/>
      <c r="P432" s="322"/>
      <c r="Q432" s="320"/>
      <c r="R432" s="320"/>
      <c r="S432" s="320"/>
      <c r="T432" s="320"/>
      <c r="U432" s="321"/>
      <c r="V432" s="320"/>
      <c r="W432" s="392"/>
    </row>
    <row r="433" spans="1:23">
      <c r="A433" s="317"/>
      <c r="B433" s="317"/>
      <c r="C433" s="317"/>
      <c r="D433" s="317"/>
      <c r="E433" s="317"/>
      <c r="F433" s="318"/>
      <c r="G433" s="317"/>
      <c r="H433" s="317"/>
      <c r="I433" s="319"/>
      <c r="J433" s="319"/>
      <c r="K433" s="319"/>
      <c r="L433" s="319"/>
      <c r="M433" s="319"/>
      <c r="N433" s="319"/>
      <c r="O433" s="322"/>
      <c r="P433" s="322"/>
      <c r="Q433" s="320"/>
      <c r="R433" s="320"/>
      <c r="S433" s="320"/>
      <c r="T433" s="320"/>
      <c r="U433" s="321"/>
      <c r="V433" s="320"/>
      <c r="W433" s="392"/>
    </row>
    <row r="434" spans="1:23">
      <c r="A434" s="317"/>
      <c r="B434" s="317"/>
      <c r="C434" s="317"/>
      <c r="D434" s="317"/>
      <c r="E434" s="317"/>
      <c r="F434" s="318"/>
      <c r="G434" s="317"/>
      <c r="H434" s="317"/>
      <c r="I434" s="319"/>
      <c r="J434" s="319"/>
      <c r="K434" s="319"/>
      <c r="L434" s="319"/>
      <c r="M434" s="319"/>
      <c r="N434" s="319"/>
      <c r="O434" s="322"/>
      <c r="P434" s="322"/>
      <c r="Q434" s="320"/>
      <c r="R434" s="320"/>
      <c r="S434" s="320"/>
      <c r="T434" s="320"/>
      <c r="U434" s="321"/>
      <c r="V434" s="320"/>
      <c r="W434" s="392"/>
    </row>
    <row r="435" spans="1:23">
      <c r="A435" s="317"/>
      <c r="B435" s="317"/>
      <c r="C435" s="317"/>
      <c r="D435" s="317"/>
      <c r="E435" s="317"/>
      <c r="F435" s="318"/>
      <c r="G435" s="317"/>
      <c r="H435" s="317"/>
      <c r="I435" s="319"/>
      <c r="J435" s="319"/>
      <c r="K435" s="319"/>
      <c r="L435" s="319"/>
      <c r="M435" s="319"/>
      <c r="N435" s="319"/>
      <c r="O435" s="322"/>
      <c r="P435" s="322"/>
      <c r="Q435" s="320"/>
      <c r="R435" s="320"/>
      <c r="S435" s="320"/>
      <c r="T435" s="320"/>
      <c r="U435" s="321"/>
      <c r="V435" s="320"/>
      <c r="W435" s="392"/>
    </row>
    <row r="436" spans="1:23">
      <c r="A436" s="317"/>
      <c r="B436" s="317"/>
      <c r="C436" s="317"/>
      <c r="D436" s="317"/>
      <c r="E436" s="317"/>
      <c r="F436" s="318"/>
      <c r="G436" s="317"/>
      <c r="H436" s="317"/>
      <c r="I436" s="319"/>
      <c r="J436" s="319"/>
      <c r="K436" s="319"/>
      <c r="L436" s="319"/>
      <c r="M436" s="319"/>
      <c r="N436" s="319"/>
      <c r="O436" s="322"/>
      <c r="P436" s="322"/>
      <c r="Q436" s="320"/>
      <c r="R436" s="320"/>
      <c r="S436" s="320"/>
      <c r="T436" s="320"/>
      <c r="U436" s="321"/>
      <c r="V436" s="320"/>
      <c r="W436" s="392"/>
    </row>
    <row r="437" spans="1:23">
      <c r="A437" s="317"/>
      <c r="B437" s="317"/>
      <c r="C437" s="317"/>
      <c r="D437" s="317"/>
      <c r="E437" s="317"/>
      <c r="F437" s="318"/>
      <c r="G437" s="317"/>
      <c r="H437" s="317"/>
      <c r="I437" s="319"/>
      <c r="J437" s="319"/>
      <c r="K437" s="319"/>
      <c r="L437" s="319"/>
      <c r="M437" s="319"/>
      <c r="N437" s="319"/>
      <c r="O437" s="322"/>
      <c r="P437" s="322"/>
      <c r="Q437" s="320"/>
      <c r="R437" s="320"/>
      <c r="S437" s="320"/>
      <c r="T437" s="320"/>
      <c r="U437" s="321"/>
      <c r="V437" s="320"/>
      <c r="W437" s="392"/>
    </row>
    <row r="438" spans="1:23">
      <c r="A438" s="317"/>
      <c r="B438" s="317"/>
      <c r="C438" s="317"/>
      <c r="D438" s="317"/>
      <c r="E438" s="317"/>
      <c r="F438" s="318"/>
      <c r="G438" s="317"/>
      <c r="H438" s="317"/>
      <c r="I438" s="319"/>
      <c r="J438" s="319"/>
      <c r="K438" s="319"/>
      <c r="L438" s="319"/>
      <c r="M438" s="319"/>
      <c r="N438" s="319"/>
      <c r="O438" s="322"/>
      <c r="P438" s="322"/>
      <c r="Q438" s="320"/>
      <c r="R438" s="320"/>
      <c r="S438" s="320"/>
      <c r="T438" s="320"/>
      <c r="U438" s="321"/>
      <c r="V438" s="320"/>
      <c r="W438" s="392"/>
    </row>
    <row r="439" spans="1:23">
      <c r="A439" s="317"/>
      <c r="B439" s="317"/>
      <c r="C439" s="317"/>
      <c r="D439" s="317"/>
      <c r="E439" s="317"/>
      <c r="F439" s="318"/>
      <c r="G439" s="317"/>
      <c r="H439" s="317"/>
      <c r="I439" s="319"/>
      <c r="J439" s="319"/>
      <c r="K439" s="319"/>
      <c r="L439" s="319"/>
      <c r="M439" s="319"/>
      <c r="N439" s="319"/>
      <c r="O439" s="322"/>
      <c r="P439" s="322"/>
      <c r="Q439" s="320"/>
      <c r="R439" s="320"/>
      <c r="S439" s="320"/>
      <c r="T439" s="320"/>
      <c r="U439" s="321"/>
      <c r="V439" s="320"/>
      <c r="W439" s="392"/>
    </row>
    <row r="440" spans="1:23">
      <c r="A440" s="317"/>
      <c r="B440" s="317"/>
      <c r="C440" s="317"/>
      <c r="D440" s="317"/>
      <c r="E440" s="317"/>
      <c r="F440" s="318"/>
      <c r="G440" s="317"/>
      <c r="H440" s="317"/>
      <c r="I440" s="319"/>
      <c r="J440" s="319"/>
      <c r="K440" s="319"/>
      <c r="L440" s="319"/>
      <c r="M440" s="319"/>
      <c r="N440" s="319"/>
      <c r="O440" s="322"/>
      <c r="P440" s="322"/>
      <c r="Q440" s="320"/>
      <c r="R440" s="320"/>
      <c r="S440" s="320"/>
      <c r="T440" s="320"/>
      <c r="U440" s="321"/>
      <c r="V440" s="320"/>
      <c r="W440" s="392"/>
    </row>
    <row r="441" spans="1:23">
      <c r="A441" s="317"/>
      <c r="B441" s="317"/>
      <c r="C441" s="317"/>
      <c r="D441" s="317"/>
      <c r="E441" s="317"/>
      <c r="F441" s="318"/>
      <c r="G441" s="317"/>
      <c r="H441" s="317"/>
      <c r="I441" s="319"/>
      <c r="J441" s="319"/>
      <c r="K441" s="319"/>
      <c r="L441" s="319"/>
      <c r="M441" s="319"/>
      <c r="N441" s="319"/>
      <c r="O441" s="322"/>
      <c r="P441" s="322"/>
      <c r="Q441" s="320"/>
      <c r="R441" s="320"/>
      <c r="S441" s="320"/>
      <c r="T441" s="320"/>
      <c r="U441" s="321"/>
      <c r="V441" s="320"/>
      <c r="W441" s="392"/>
    </row>
    <row r="442" spans="1:23">
      <c r="A442" s="317"/>
      <c r="B442" s="317"/>
      <c r="C442" s="317"/>
      <c r="D442" s="317"/>
      <c r="E442" s="317"/>
      <c r="F442" s="318"/>
      <c r="G442" s="317"/>
      <c r="H442" s="317"/>
      <c r="I442" s="319"/>
      <c r="J442" s="319"/>
      <c r="K442" s="319"/>
      <c r="L442" s="319"/>
      <c r="M442" s="319"/>
      <c r="N442" s="319"/>
      <c r="O442" s="322"/>
      <c r="P442" s="322"/>
      <c r="Q442" s="320"/>
      <c r="R442" s="320"/>
      <c r="S442" s="320"/>
      <c r="T442" s="320"/>
      <c r="U442" s="321"/>
      <c r="V442" s="320"/>
      <c r="W442" s="392"/>
    </row>
    <row r="443" spans="1:23">
      <c r="A443" s="317"/>
      <c r="B443" s="317"/>
      <c r="C443" s="317"/>
      <c r="D443" s="317"/>
      <c r="E443" s="317"/>
      <c r="F443" s="318"/>
      <c r="G443" s="317"/>
      <c r="H443" s="317"/>
      <c r="I443" s="319"/>
      <c r="J443" s="319"/>
      <c r="K443" s="319"/>
      <c r="L443" s="319"/>
      <c r="M443" s="319"/>
      <c r="N443" s="319"/>
      <c r="O443" s="322"/>
      <c r="P443" s="322"/>
      <c r="Q443" s="320"/>
      <c r="R443" s="320"/>
      <c r="S443" s="320"/>
      <c r="T443" s="320"/>
      <c r="U443" s="321"/>
      <c r="V443" s="320"/>
      <c r="W443" s="392"/>
    </row>
    <row r="444" spans="1:23">
      <c r="A444" s="317"/>
      <c r="B444" s="317"/>
      <c r="C444" s="317"/>
      <c r="D444" s="317"/>
      <c r="E444" s="317"/>
      <c r="F444" s="318"/>
      <c r="G444" s="317"/>
      <c r="H444" s="317"/>
      <c r="I444" s="319"/>
      <c r="J444" s="319"/>
      <c r="K444" s="319"/>
      <c r="L444" s="319"/>
      <c r="M444" s="319"/>
      <c r="N444" s="319"/>
      <c r="O444" s="322"/>
      <c r="P444" s="322"/>
      <c r="Q444" s="320"/>
      <c r="R444" s="320"/>
      <c r="S444" s="320"/>
      <c r="T444" s="320"/>
      <c r="U444" s="321"/>
      <c r="V444" s="320"/>
      <c r="W444" s="392"/>
    </row>
    <row r="445" spans="1:23">
      <c r="A445" s="317"/>
      <c r="B445" s="317"/>
      <c r="C445" s="317"/>
      <c r="D445" s="317"/>
      <c r="E445" s="317"/>
      <c r="F445" s="318"/>
      <c r="G445" s="317"/>
      <c r="H445" s="317"/>
      <c r="I445" s="319"/>
      <c r="J445" s="319"/>
      <c r="K445" s="319"/>
      <c r="L445" s="319"/>
      <c r="M445" s="319"/>
      <c r="N445" s="319"/>
      <c r="O445" s="322"/>
      <c r="P445" s="322"/>
      <c r="Q445" s="320"/>
      <c r="R445" s="320"/>
      <c r="S445" s="320"/>
      <c r="T445" s="320"/>
      <c r="U445" s="321"/>
      <c r="V445" s="320"/>
      <c r="W445" s="392"/>
    </row>
    <row r="446" spans="1:23">
      <c r="A446" s="317"/>
      <c r="B446" s="317"/>
      <c r="C446" s="317"/>
      <c r="D446" s="317"/>
      <c r="E446" s="317"/>
      <c r="F446" s="318"/>
      <c r="G446" s="317"/>
      <c r="H446" s="317"/>
      <c r="I446" s="319"/>
      <c r="J446" s="319"/>
      <c r="K446" s="319"/>
      <c r="L446" s="319"/>
      <c r="M446" s="319"/>
      <c r="N446" s="319"/>
      <c r="O446" s="322"/>
      <c r="P446" s="322"/>
      <c r="Q446" s="320"/>
      <c r="R446" s="320"/>
      <c r="S446" s="320"/>
      <c r="T446" s="320"/>
      <c r="U446" s="321"/>
      <c r="V446" s="320"/>
      <c r="W446" s="392"/>
    </row>
    <row r="447" spans="1:23">
      <c r="A447" s="317"/>
      <c r="B447" s="317"/>
      <c r="C447" s="317"/>
      <c r="D447" s="317"/>
      <c r="E447" s="317"/>
      <c r="F447" s="318"/>
      <c r="G447" s="317"/>
      <c r="H447" s="317"/>
      <c r="I447" s="319"/>
      <c r="J447" s="319"/>
      <c r="K447" s="319"/>
      <c r="L447" s="319"/>
      <c r="M447" s="319"/>
      <c r="N447" s="319"/>
      <c r="O447" s="322"/>
      <c r="P447" s="322"/>
      <c r="Q447" s="320"/>
      <c r="R447" s="320"/>
      <c r="S447" s="320"/>
      <c r="T447" s="320"/>
      <c r="U447" s="321"/>
      <c r="V447" s="320"/>
      <c r="W447" s="392"/>
    </row>
    <row r="448" spans="1:23">
      <c r="A448" s="317"/>
      <c r="B448" s="317"/>
      <c r="C448" s="317"/>
      <c r="D448" s="317"/>
      <c r="E448" s="317"/>
      <c r="F448" s="318"/>
      <c r="G448" s="317"/>
      <c r="H448" s="317"/>
      <c r="I448" s="319"/>
      <c r="J448" s="319"/>
      <c r="K448" s="319"/>
      <c r="L448" s="319"/>
      <c r="M448" s="319"/>
      <c r="N448" s="319"/>
      <c r="O448" s="322"/>
      <c r="P448" s="322"/>
      <c r="Q448" s="320"/>
      <c r="R448" s="320"/>
      <c r="S448" s="320"/>
      <c r="T448" s="320"/>
      <c r="U448" s="321"/>
      <c r="V448" s="320"/>
      <c r="W448" s="392"/>
    </row>
    <row r="449" spans="1:23">
      <c r="A449" s="317"/>
      <c r="B449" s="317"/>
      <c r="C449" s="317"/>
      <c r="D449" s="317"/>
      <c r="E449" s="317"/>
      <c r="F449" s="318"/>
      <c r="G449" s="317"/>
      <c r="H449" s="317"/>
      <c r="I449" s="319"/>
      <c r="J449" s="319"/>
      <c r="K449" s="319"/>
      <c r="L449" s="319"/>
      <c r="M449" s="319"/>
      <c r="N449" s="319"/>
      <c r="O449" s="322"/>
      <c r="P449" s="322"/>
      <c r="Q449" s="320"/>
      <c r="R449" s="320"/>
      <c r="S449" s="320"/>
      <c r="T449" s="320"/>
      <c r="U449" s="321"/>
      <c r="V449" s="320"/>
      <c r="W449" s="392"/>
    </row>
    <row r="450" spans="1:23">
      <c r="A450" s="317"/>
      <c r="B450" s="317"/>
      <c r="C450" s="317"/>
      <c r="D450" s="317"/>
      <c r="E450" s="317"/>
      <c r="F450" s="318"/>
      <c r="G450" s="317"/>
      <c r="H450" s="317"/>
      <c r="I450" s="319"/>
      <c r="J450" s="319"/>
      <c r="K450" s="319"/>
      <c r="L450" s="319"/>
      <c r="M450" s="319"/>
      <c r="N450" s="319"/>
      <c r="O450" s="322"/>
      <c r="P450" s="322"/>
      <c r="Q450" s="320"/>
      <c r="R450" s="320"/>
      <c r="S450" s="320"/>
      <c r="T450" s="320"/>
      <c r="U450" s="321"/>
      <c r="V450" s="320"/>
      <c r="W450" s="392"/>
    </row>
    <row r="451" spans="1:23">
      <c r="A451" s="317"/>
      <c r="B451" s="317"/>
      <c r="C451" s="317"/>
      <c r="D451" s="317"/>
      <c r="E451" s="317"/>
      <c r="F451" s="318"/>
      <c r="G451" s="317"/>
      <c r="H451" s="317"/>
      <c r="I451" s="319"/>
      <c r="J451" s="319"/>
      <c r="K451" s="319"/>
      <c r="L451" s="319"/>
      <c r="M451" s="319"/>
      <c r="N451" s="319"/>
      <c r="O451" s="322"/>
      <c r="P451" s="322"/>
      <c r="Q451" s="320"/>
      <c r="R451" s="320"/>
      <c r="S451" s="320"/>
      <c r="T451" s="320"/>
      <c r="U451" s="321"/>
      <c r="V451" s="320"/>
      <c r="W451" s="392"/>
    </row>
    <row r="452" spans="1:23">
      <c r="A452" s="317"/>
      <c r="B452" s="317"/>
      <c r="C452" s="317"/>
      <c r="D452" s="317"/>
      <c r="E452" s="317"/>
      <c r="F452" s="318"/>
      <c r="G452" s="317"/>
      <c r="H452" s="317"/>
      <c r="I452" s="319"/>
      <c r="J452" s="319"/>
      <c r="K452" s="319"/>
      <c r="L452" s="319"/>
      <c r="M452" s="319"/>
      <c r="N452" s="319"/>
      <c r="O452" s="322"/>
      <c r="P452" s="322"/>
      <c r="Q452" s="320"/>
      <c r="R452" s="320"/>
      <c r="S452" s="320"/>
      <c r="T452" s="320"/>
      <c r="U452" s="321"/>
      <c r="V452" s="320"/>
      <c r="W452" s="392"/>
    </row>
    <row r="453" spans="1:23">
      <c r="A453" s="317"/>
      <c r="B453" s="317"/>
      <c r="C453" s="317"/>
      <c r="D453" s="317"/>
      <c r="E453" s="317"/>
      <c r="F453" s="318"/>
      <c r="G453" s="317"/>
      <c r="H453" s="317"/>
      <c r="I453" s="319"/>
      <c r="J453" s="319"/>
      <c r="K453" s="319"/>
      <c r="L453" s="319"/>
      <c r="M453" s="319"/>
      <c r="N453" s="319"/>
      <c r="O453" s="322"/>
      <c r="P453" s="322"/>
      <c r="Q453" s="320"/>
      <c r="R453" s="320"/>
      <c r="S453" s="320"/>
      <c r="T453" s="320"/>
      <c r="U453" s="321"/>
      <c r="V453" s="320"/>
      <c r="W453" s="392"/>
    </row>
    <row r="454" spans="1:23">
      <c r="A454" s="317"/>
      <c r="B454" s="317"/>
      <c r="C454" s="317"/>
      <c r="D454" s="317"/>
      <c r="E454" s="317"/>
      <c r="F454" s="318"/>
      <c r="G454" s="317"/>
      <c r="H454" s="317"/>
      <c r="I454" s="319"/>
      <c r="J454" s="319"/>
      <c r="K454" s="319"/>
      <c r="L454" s="319"/>
      <c r="M454" s="319"/>
      <c r="N454" s="319"/>
      <c r="O454" s="322"/>
      <c r="P454" s="322"/>
      <c r="Q454" s="320"/>
      <c r="R454" s="320"/>
      <c r="S454" s="320"/>
      <c r="T454" s="320"/>
      <c r="U454" s="321"/>
      <c r="V454" s="320"/>
      <c r="W454" s="392"/>
    </row>
    <row r="455" spans="1:23">
      <c r="A455" s="317"/>
      <c r="B455" s="317"/>
      <c r="C455" s="317"/>
      <c r="D455" s="317"/>
      <c r="E455" s="317"/>
      <c r="F455" s="318"/>
      <c r="G455" s="317"/>
      <c r="H455" s="317"/>
      <c r="I455" s="319"/>
      <c r="J455" s="319"/>
      <c r="K455" s="319"/>
      <c r="L455" s="319"/>
      <c r="M455" s="319"/>
      <c r="N455" s="319"/>
      <c r="O455" s="322"/>
      <c r="P455" s="322"/>
      <c r="Q455" s="320"/>
      <c r="R455" s="320"/>
      <c r="S455" s="320"/>
      <c r="T455" s="320"/>
      <c r="U455" s="321"/>
      <c r="V455" s="320"/>
      <c r="W455" s="392"/>
    </row>
    <row r="456" spans="1:23">
      <c r="A456" s="317"/>
      <c r="B456" s="317"/>
      <c r="C456" s="317"/>
      <c r="D456" s="317"/>
      <c r="E456" s="317"/>
      <c r="F456" s="318"/>
      <c r="G456" s="317"/>
      <c r="H456" s="317"/>
      <c r="I456" s="319"/>
      <c r="J456" s="319"/>
      <c r="K456" s="319"/>
      <c r="L456" s="319"/>
      <c r="M456" s="319"/>
      <c r="N456" s="319"/>
      <c r="O456" s="322"/>
      <c r="P456" s="322"/>
      <c r="Q456" s="320"/>
      <c r="R456" s="320"/>
      <c r="S456" s="320"/>
      <c r="T456" s="320"/>
      <c r="U456" s="321"/>
      <c r="V456" s="320"/>
      <c r="W456" s="392"/>
    </row>
    <row r="457" spans="1:23">
      <c r="A457" s="317"/>
      <c r="B457" s="317"/>
      <c r="C457" s="317"/>
      <c r="D457" s="317"/>
      <c r="E457" s="317"/>
      <c r="F457" s="318"/>
      <c r="G457" s="317"/>
      <c r="H457" s="317"/>
      <c r="I457" s="319"/>
      <c r="J457" s="319"/>
      <c r="K457" s="319"/>
      <c r="L457" s="319"/>
      <c r="M457" s="319"/>
      <c r="N457" s="319"/>
      <c r="O457" s="322"/>
      <c r="P457" s="322"/>
      <c r="Q457" s="320"/>
      <c r="R457" s="320"/>
      <c r="S457" s="320"/>
      <c r="T457" s="320"/>
      <c r="U457" s="321"/>
      <c r="V457" s="320"/>
      <c r="W457" s="392"/>
    </row>
    <row r="458" spans="1:23">
      <c r="A458" s="317"/>
      <c r="B458" s="317"/>
      <c r="C458" s="317"/>
      <c r="D458" s="317"/>
      <c r="E458" s="317"/>
      <c r="F458" s="318"/>
      <c r="G458" s="317"/>
      <c r="H458" s="317"/>
      <c r="I458" s="319"/>
      <c r="J458" s="319"/>
      <c r="K458" s="319"/>
      <c r="L458" s="319"/>
      <c r="M458" s="319"/>
      <c r="N458" s="319"/>
      <c r="O458" s="322"/>
      <c r="P458" s="322"/>
      <c r="Q458" s="320"/>
      <c r="R458" s="320"/>
      <c r="S458" s="320"/>
      <c r="T458" s="320"/>
      <c r="U458" s="321"/>
      <c r="V458" s="320"/>
      <c r="W458" s="392"/>
    </row>
    <row r="459" spans="1:23">
      <c r="A459" s="317"/>
      <c r="B459" s="317"/>
      <c r="C459" s="317"/>
      <c r="D459" s="317"/>
      <c r="E459" s="317"/>
      <c r="F459" s="318"/>
      <c r="G459" s="317"/>
      <c r="H459" s="317"/>
      <c r="I459" s="319"/>
      <c r="J459" s="319"/>
      <c r="K459" s="319"/>
      <c r="L459" s="319"/>
      <c r="M459" s="319"/>
      <c r="N459" s="319"/>
      <c r="O459" s="322"/>
      <c r="P459" s="322"/>
      <c r="Q459" s="320"/>
      <c r="R459" s="320"/>
      <c r="S459" s="320"/>
      <c r="T459" s="320"/>
      <c r="U459" s="321"/>
      <c r="V459" s="320"/>
      <c r="W459" s="392"/>
    </row>
    <row r="460" spans="1:23">
      <c r="A460" s="317"/>
      <c r="B460" s="317"/>
      <c r="C460" s="317"/>
      <c r="D460" s="317"/>
      <c r="E460" s="317"/>
      <c r="F460" s="318"/>
      <c r="G460" s="317"/>
      <c r="H460" s="317"/>
      <c r="I460" s="319"/>
      <c r="J460" s="319"/>
      <c r="K460" s="319"/>
      <c r="L460" s="319"/>
      <c r="M460" s="319"/>
      <c r="N460" s="319"/>
      <c r="O460" s="322"/>
      <c r="P460" s="322"/>
      <c r="Q460" s="320"/>
      <c r="R460" s="320"/>
      <c r="S460" s="320"/>
      <c r="T460" s="320"/>
      <c r="U460" s="321"/>
      <c r="V460" s="320"/>
      <c r="W460" s="392"/>
    </row>
    <row r="461" spans="1:23">
      <c r="A461" s="317"/>
      <c r="B461" s="317"/>
      <c r="C461" s="317"/>
      <c r="D461" s="317"/>
      <c r="E461" s="317"/>
      <c r="F461" s="318"/>
      <c r="G461" s="317"/>
      <c r="H461" s="317"/>
      <c r="I461" s="319"/>
      <c r="J461" s="319"/>
      <c r="K461" s="319"/>
      <c r="L461" s="319"/>
      <c r="M461" s="319"/>
      <c r="N461" s="319"/>
      <c r="O461" s="322"/>
      <c r="P461" s="322"/>
      <c r="Q461" s="320"/>
      <c r="R461" s="320"/>
      <c r="S461" s="320"/>
      <c r="T461" s="320"/>
      <c r="U461" s="321"/>
      <c r="V461" s="320"/>
      <c r="W461" s="392"/>
    </row>
    <row r="462" spans="1:23">
      <c r="A462" s="317"/>
      <c r="B462" s="317"/>
      <c r="C462" s="317"/>
      <c r="D462" s="317"/>
      <c r="E462" s="317"/>
      <c r="F462" s="318"/>
      <c r="G462" s="317"/>
      <c r="H462" s="317"/>
      <c r="I462" s="319"/>
      <c r="J462" s="319"/>
      <c r="K462" s="319"/>
      <c r="L462" s="319"/>
      <c r="M462" s="319"/>
      <c r="N462" s="319"/>
      <c r="O462" s="322"/>
      <c r="P462" s="322"/>
      <c r="Q462" s="320"/>
      <c r="R462" s="320"/>
      <c r="S462" s="320"/>
      <c r="T462" s="320"/>
      <c r="U462" s="321"/>
      <c r="V462" s="320"/>
      <c r="W462" s="392"/>
    </row>
    <row r="463" spans="1:23">
      <c r="A463" s="317"/>
      <c r="B463" s="317"/>
      <c r="C463" s="317"/>
      <c r="D463" s="317"/>
      <c r="E463" s="317"/>
      <c r="F463" s="318"/>
      <c r="G463" s="317"/>
      <c r="H463" s="317"/>
      <c r="I463" s="319"/>
      <c r="J463" s="319"/>
      <c r="K463" s="319"/>
      <c r="L463" s="319"/>
      <c r="M463" s="319"/>
      <c r="N463" s="319"/>
      <c r="O463" s="322"/>
      <c r="P463" s="322"/>
      <c r="Q463" s="320"/>
      <c r="R463" s="320"/>
      <c r="S463" s="320"/>
      <c r="T463" s="320"/>
      <c r="U463" s="321"/>
      <c r="V463" s="320"/>
      <c r="W463" s="392"/>
    </row>
    <row r="464" spans="1:23">
      <c r="A464" s="317"/>
      <c r="B464" s="317"/>
      <c r="C464" s="317"/>
      <c r="D464" s="317"/>
      <c r="E464" s="317"/>
      <c r="F464" s="318"/>
      <c r="G464" s="317"/>
      <c r="H464" s="317"/>
      <c r="I464" s="319"/>
      <c r="J464" s="319"/>
      <c r="K464" s="319"/>
      <c r="L464" s="319"/>
      <c r="M464" s="319"/>
      <c r="N464" s="319"/>
      <c r="O464" s="322"/>
      <c r="P464" s="322"/>
      <c r="Q464" s="320"/>
      <c r="R464" s="320"/>
      <c r="S464" s="320"/>
      <c r="T464" s="320"/>
      <c r="U464" s="321"/>
      <c r="V464" s="320"/>
      <c r="W464" s="392"/>
    </row>
    <row r="465" spans="1:23">
      <c r="A465" s="317"/>
      <c r="B465" s="317"/>
      <c r="C465" s="317"/>
      <c r="D465" s="317"/>
      <c r="E465" s="317"/>
      <c r="F465" s="318"/>
      <c r="G465" s="317"/>
      <c r="H465" s="317"/>
      <c r="I465" s="319"/>
      <c r="J465" s="319"/>
      <c r="K465" s="319"/>
      <c r="L465" s="319"/>
      <c r="M465" s="319"/>
      <c r="N465" s="319"/>
      <c r="O465" s="322"/>
      <c r="P465" s="322"/>
      <c r="Q465" s="320"/>
      <c r="R465" s="320"/>
      <c r="S465" s="320"/>
      <c r="T465" s="320"/>
      <c r="U465" s="321"/>
      <c r="V465" s="320"/>
      <c r="W465" s="392"/>
    </row>
    <row r="466" spans="1:23">
      <c r="A466" s="317"/>
      <c r="B466" s="317"/>
      <c r="C466" s="317"/>
      <c r="D466" s="317"/>
      <c r="E466" s="317"/>
      <c r="F466" s="318"/>
      <c r="G466" s="317"/>
      <c r="H466" s="317"/>
      <c r="I466" s="319"/>
      <c r="J466" s="319"/>
      <c r="K466" s="319"/>
      <c r="L466" s="319"/>
      <c r="M466" s="319"/>
      <c r="N466" s="319"/>
      <c r="O466" s="322"/>
      <c r="P466" s="322"/>
      <c r="Q466" s="320"/>
      <c r="R466" s="320"/>
      <c r="S466" s="320"/>
      <c r="T466" s="320"/>
      <c r="U466" s="321"/>
      <c r="V466" s="320"/>
      <c r="W466" s="392"/>
    </row>
    <row r="467" spans="1:23">
      <c r="A467" s="317"/>
      <c r="B467" s="317"/>
      <c r="C467" s="317"/>
      <c r="D467" s="317"/>
      <c r="E467" s="317"/>
      <c r="F467" s="318"/>
      <c r="G467" s="317"/>
      <c r="H467" s="317"/>
      <c r="I467" s="319"/>
      <c r="J467" s="319"/>
      <c r="K467" s="319"/>
      <c r="L467" s="319"/>
      <c r="M467" s="319"/>
      <c r="N467" s="319"/>
      <c r="O467" s="322"/>
      <c r="P467" s="322"/>
      <c r="Q467" s="320"/>
      <c r="R467" s="320"/>
      <c r="S467" s="320"/>
      <c r="T467" s="320"/>
      <c r="U467" s="321"/>
      <c r="V467" s="320"/>
      <c r="W467" s="392"/>
    </row>
    <row r="468" spans="1:23">
      <c r="A468" s="317"/>
      <c r="B468" s="317"/>
      <c r="C468" s="317"/>
      <c r="D468" s="317"/>
      <c r="E468" s="317"/>
      <c r="F468" s="318"/>
      <c r="G468" s="317"/>
      <c r="H468" s="317"/>
      <c r="I468" s="319"/>
      <c r="J468" s="319"/>
      <c r="K468" s="319"/>
      <c r="L468" s="319"/>
      <c r="M468" s="319"/>
      <c r="N468" s="319"/>
      <c r="O468" s="322"/>
      <c r="P468" s="322"/>
      <c r="Q468" s="320"/>
      <c r="R468" s="320"/>
      <c r="S468" s="320"/>
      <c r="T468" s="320"/>
      <c r="U468" s="321"/>
      <c r="V468" s="320"/>
      <c r="W468" s="392"/>
    </row>
    <row r="469" spans="1:23">
      <c r="A469" s="317"/>
      <c r="B469" s="317"/>
      <c r="C469" s="317"/>
      <c r="D469" s="317"/>
      <c r="E469" s="317"/>
      <c r="F469" s="318"/>
      <c r="G469" s="317"/>
      <c r="H469" s="317"/>
      <c r="I469" s="319"/>
      <c r="J469" s="319"/>
      <c r="K469" s="319"/>
      <c r="L469" s="319"/>
      <c r="M469" s="319"/>
      <c r="N469" s="319"/>
      <c r="O469" s="322"/>
      <c r="P469" s="322"/>
      <c r="Q469" s="320"/>
      <c r="R469" s="320"/>
      <c r="S469" s="320"/>
      <c r="T469" s="320"/>
      <c r="U469" s="321"/>
      <c r="V469" s="320"/>
      <c r="W469" s="392"/>
    </row>
    <row r="470" spans="1:23">
      <c r="A470" s="317"/>
      <c r="B470" s="317"/>
      <c r="C470" s="317"/>
      <c r="D470" s="317"/>
      <c r="E470" s="317"/>
      <c r="F470" s="318"/>
      <c r="G470" s="317"/>
      <c r="H470" s="317"/>
      <c r="I470" s="319"/>
      <c r="J470" s="319"/>
      <c r="K470" s="319"/>
      <c r="L470" s="319"/>
      <c r="M470" s="319"/>
      <c r="N470" s="319"/>
      <c r="O470" s="322"/>
      <c r="P470" s="322"/>
      <c r="Q470" s="320"/>
      <c r="R470" s="320"/>
      <c r="S470" s="320"/>
      <c r="T470" s="320"/>
      <c r="U470" s="321"/>
      <c r="V470" s="320"/>
      <c r="W470" s="392"/>
    </row>
    <row r="471" spans="1:23">
      <c r="A471" s="317"/>
      <c r="B471" s="317"/>
      <c r="C471" s="317"/>
      <c r="D471" s="317"/>
      <c r="E471" s="317"/>
      <c r="F471" s="318"/>
      <c r="G471" s="317"/>
      <c r="H471" s="317"/>
      <c r="I471" s="319"/>
      <c r="J471" s="319"/>
      <c r="K471" s="319"/>
      <c r="L471" s="319"/>
      <c r="M471" s="319"/>
      <c r="N471" s="319"/>
      <c r="O471" s="322"/>
      <c r="P471" s="322"/>
      <c r="Q471" s="320"/>
      <c r="R471" s="320"/>
      <c r="S471" s="320"/>
      <c r="T471" s="320"/>
      <c r="U471" s="321"/>
      <c r="V471" s="320"/>
      <c r="W471" s="392"/>
    </row>
    <row r="472" spans="1:23">
      <c r="A472" s="317"/>
      <c r="B472" s="317"/>
      <c r="C472" s="317"/>
      <c r="D472" s="317"/>
      <c r="E472" s="317"/>
      <c r="F472" s="318"/>
      <c r="G472" s="317"/>
      <c r="H472" s="317"/>
      <c r="I472" s="319"/>
      <c r="J472" s="319"/>
      <c r="K472" s="319"/>
      <c r="L472" s="319"/>
      <c r="M472" s="319"/>
      <c r="N472" s="319"/>
      <c r="O472" s="322"/>
      <c r="P472" s="322"/>
      <c r="Q472" s="320"/>
      <c r="R472" s="320"/>
      <c r="S472" s="320"/>
      <c r="T472" s="320"/>
      <c r="U472" s="321"/>
      <c r="V472" s="320"/>
      <c r="W472" s="392"/>
    </row>
    <row r="473" spans="1:23">
      <c r="A473" s="317"/>
      <c r="B473" s="317"/>
      <c r="C473" s="317"/>
      <c r="D473" s="317"/>
      <c r="E473" s="317"/>
      <c r="F473" s="318"/>
      <c r="G473" s="317"/>
      <c r="H473" s="317"/>
      <c r="I473" s="319"/>
      <c r="J473" s="319"/>
      <c r="K473" s="319"/>
      <c r="L473" s="319"/>
      <c r="M473" s="319"/>
      <c r="N473" s="319"/>
      <c r="O473" s="322"/>
      <c r="P473" s="322"/>
      <c r="Q473" s="320"/>
      <c r="R473" s="320"/>
      <c r="S473" s="320"/>
      <c r="T473" s="320"/>
      <c r="U473" s="321"/>
      <c r="V473" s="320"/>
      <c r="W473" s="392"/>
    </row>
    <row r="474" spans="1:23">
      <c r="A474" s="317"/>
      <c r="B474" s="317"/>
      <c r="C474" s="317"/>
      <c r="D474" s="317"/>
      <c r="E474" s="317"/>
      <c r="F474" s="318"/>
      <c r="G474" s="317"/>
      <c r="H474" s="317"/>
      <c r="I474" s="319"/>
      <c r="J474" s="319"/>
      <c r="K474" s="319"/>
      <c r="L474" s="319"/>
      <c r="M474" s="319"/>
      <c r="N474" s="319"/>
      <c r="O474" s="322"/>
      <c r="P474" s="322"/>
      <c r="Q474" s="320"/>
      <c r="R474" s="320"/>
      <c r="S474" s="320"/>
      <c r="T474" s="320"/>
      <c r="U474" s="321"/>
      <c r="V474" s="320"/>
      <c r="W474" s="392"/>
    </row>
    <row r="475" spans="1:23">
      <c r="A475" s="317"/>
      <c r="B475" s="317"/>
      <c r="C475" s="317"/>
      <c r="D475" s="317"/>
      <c r="E475" s="317"/>
      <c r="F475" s="318"/>
      <c r="G475" s="317"/>
      <c r="H475" s="317"/>
      <c r="I475" s="319"/>
      <c r="J475" s="319"/>
      <c r="K475" s="319"/>
      <c r="L475" s="319"/>
      <c r="M475" s="319"/>
      <c r="N475" s="319"/>
      <c r="O475" s="322"/>
      <c r="P475" s="322"/>
      <c r="Q475" s="320"/>
      <c r="R475" s="320"/>
      <c r="S475" s="320"/>
      <c r="T475" s="320"/>
      <c r="U475" s="321"/>
      <c r="V475" s="320"/>
      <c r="W475" s="392"/>
    </row>
    <row r="476" spans="1:23">
      <c r="A476" s="317"/>
      <c r="B476" s="317"/>
      <c r="C476" s="317"/>
      <c r="D476" s="317"/>
      <c r="E476" s="317"/>
      <c r="F476" s="318"/>
      <c r="G476" s="317"/>
      <c r="H476" s="317"/>
      <c r="I476" s="319"/>
      <c r="J476" s="319"/>
      <c r="K476" s="319"/>
      <c r="L476" s="319"/>
      <c r="M476" s="319"/>
      <c r="N476" s="319"/>
      <c r="O476" s="322"/>
      <c r="P476" s="322"/>
      <c r="Q476" s="320"/>
      <c r="R476" s="320"/>
      <c r="S476" s="320"/>
      <c r="T476" s="320"/>
      <c r="U476" s="321"/>
      <c r="V476" s="320"/>
      <c r="W476" s="392"/>
    </row>
    <row r="477" spans="1:23">
      <c r="A477" s="317"/>
      <c r="B477" s="317"/>
      <c r="C477" s="317"/>
      <c r="D477" s="317"/>
      <c r="E477" s="317"/>
      <c r="F477" s="318"/>
      <c r="G477" s="317"/>
      <c r="H477" s="317"/>
      <c r="I477" s="319"/>
      <c r="J477" s="319"/>
      <c r="K477" s="319"/>
      <c r="L477" s="319"/>
      <c r="M477" s="319"/>
      <c r="N477" s="319"/>
      <c r="O477" s="322"/>
      <c r="P477" s="322"/>
      <c r="Q477" s="320"/>
      <c r="R477" s="320"/>
      <c r="S477" s="320"/>
      <c r="T477" s="320"/>
      <c r="U477" s="321"/>
      <c r="V477" s="320"/>
      <c r="W477" s="392"/>
    </row>
    <row r="478" spans="1:23">
      <c r="A478" s="317"/>
      <c r="B478" s="317"/>
      <c r="C478" s="317"/>
      <c r="D478" s="317"/>
      <c r="E478" s="317"/>
      <c r="F478" s="318"/>
      <c r="G478" s="317"/>
      <c r="H478" s="317"/>
      <c r="I478" s="319"/>
      <c r="J478" s="319"/>
      <c r="K478" s="319"/>
      <c r="L478" s="319"/>
      <c r="M478" s="319"/>
      <c r="N478" s="319"/>
      <c r="O478" s="322"/>
      <c r="P478" s="322"/>
      <c r="Q478" s="320"/>
      <c r="R478" s="320"/>
      <c r="S478" s="320"/>
      <c r="T478" s="320"/>
      <c r="U478" s="321"/>
      <c r="V478" s="320"/>
      <c r="W478" s="392"/>
    </row>
    <row r="479" spans="1:23">
      <c r="A479" s="317"/>
      <c r="B479" s="317"/>
      <c r="C479" s="317"/>
      <c r="D479" s="317"/>
      <c r="E479" s="317"/>
      <c r="F479" s="318"/>
      <c r="G479" s="317"/>
      <c r="H479" s="317"/>
      <c r="I479" s="319"/>
      <c r="J479" s="319"/>
      <c r="K479" s="319"/>
      <c r="L479" s="319"/>
      <c r="M479" s="319"/>
      <c r="N479" s="319"/>
      <c r="O479" s="322"/>
      <c r="P479" s="322"/>
      <c r="Q479" s="320"/>
      <c r="R479" s="320"/>
      <c r="S479" s="320"/>
      <c r="T479" s="320"/>
      <c r="U479" s="321"/>
      <c r="V479" s="320"/>
      <c r="W479" s="392"/>
    </row>
    <row r="480" spans="1:23">
      <c r="A480" s="317"/>
      <c r="B480" s="317"/>
      <c r="C480" s="317"/>
      <c r="D480" s="317"/>
      <c r="E480" s="317"/>
      <c r="F480" s="318"/>
      <c r="G480" s="317"/>
      <c r="H480" s="317"/>
      <c r="I480" s="319"/>
      <c r="J480" s="319"/>
      <c r="K480" s="319"/>
      <c r="L480" s="319"/>
      <c r="M480" s="319"/>
      <c r="N480" s="319"/>
      <c r="O480" s="322"/>
      <c r="P480" s="322"/>
      <c r="Q480" s="320"/>
      <c r="R480" s="320"/>
      <c r="S480" s="320"/>
      <c r="T480" s="320"/>
      <c r="U480" s="321"/>
      <c r="V480" s="320"/>
      <c r="W480" s="392"/>
    </row>
    <row r="481" spans="1:23">
      <c r="A481" s="317"/>
      <c r="B481" s="317"/>
      <c r="C481" s="317"/>
      <c r="D481" s="317"/>
      <c r="E481" s="317"/>
      <c r="F481" s="318"/>
      <c r="G481" s="317"/>
      <c r="H481" s="317"/>
      <c r="I481" s="319"/>
      <c r="J481" s="319"/>
      <c r="K481" s="319"/>
      <c r="L481" s="319"/>
      <c r="M481" s="319"/>
      <c r="N481" s="319"/>
      <c r="O481" s="322"/>
      <c r="P481" s="322"/>
      <c r="Q481" s="320"/>
      <c r="R481" s="320"/>
      <c r="S481" s="320"/>
      <c r="T481" s="320"/>
      <c r="U481" s="321"/>
      <c r="V481" s="320"/>
      <c r="W481" s="392"/>
    </row>
    <row r="482" spans="1:23">
      <c r="A482" s="317"/>
      <c r="B482" s="317"/>
      <c r="C482" s="317"/>
      <c r="D482" s="317"/>
      <c r="E482" s="317"/>
      <c r="F482" s="318"/>
      <c r="G482" s="317"/>
      <c r="H482" s="317"/>
      <c r="I482" s="319"/>
      <c r="J482" s="319"/>
      <c r="K482" s="319"/>
      <c r="L482" s="319"/>
      <c r="M482" s="319"/>
      <c r="N482" s="319"/>
      <c r="O482" s="322"/>
      <c r="P482" s="322"/>
      <c r="Q482" s="320"/>
      <c r="R482" s="320"/>
      <c r="S482" s="320"/>
      <c r="T482" s="320"/>
      <c r="U482" s="321"/>
      <c r="V482" s="320"/>
      <c r="W482" s="392"/>
    </row>
    <row r="483" spans="1:23">
      <c r="A483" s="317"/>
      <c r="B483" s="317"/>
      <c r="C483" s="317"/>
      <c r="D483" s="317"/>
      <c r="E483" s="317"/>
      <c r="F483" s="318"/>
      <c r="G483" s="317"/>
      <c r="H483" s="317"/>
      <c r="I483" s="319"/>
      <c r="J483" s="319"/>
      <c r="K483" s="319"/>
      <c r="L483" s="319"/>
      <c r="M483" s="319"/>
      <c r="N483" s="319"/>
      <c r="O483" s="322"/>
      <c r="P483" s="322"/>
      <c r="Q483" s="320"/>
      <c r="R483" s="320"/>
      <c r="S483" s="320"/>
      <c r="T483" s="320"/>
      <c r="U483" s="321"/>
      <c r="V483" s="320"/>
      <c r="W483" s="392"/>
    </row>
    <row r="484" spans="1:23">
      <c r="A484" s="317"/>
      <c r="B484" s="317"/>
      <c r="C484" s="317"/>
      <c r="D484" s="317"/>
      <c r="E484" s="317"/>
      <c r="F484" s="318"/>
      <c r="G484" s="317"/>
      <c r="H484" s="317"/>
      <c r="I484" s="319"/>
      <c r="J484" s="319"/>
      <c r="K484" s="319"/>
      <c r="L484" s="319"/>
      <c r="M484" s="319"/>
      <c r="N484" s="319"/>
      <c r="O484" s="322"/>
      <c r="P484" s="322"/>
      <c r="Q484" s="320"/>
      <c r="R484" s="320"/>
      <c r="S484" s="320"/>
      <c r="T484" s="320"/>
      <c r="U484" s="321"/>
      <c r="V484" s="320"/>
      <c r="W484" s="392"/>
    </row>
    <row r="485" spans="1:23">
      <c r="A485" s="317"/>
      <c r="B485" s="317"/>
      <c r="C485" s="317"/>
      <c r="D485" s="317"/>
      <c r="E485" s="317"/>
      <c r="F485" s="318"/>
      <c r="G485" s="317"/>
      <c r="H485" s="317"/>
      <c r="I485" s="319"/>
      <c r="J485" s="319"/>
      <c r="K485" s="319"/>
      <c r="L485" s="319"/>
      <c r="M485" s="319"/>
      <c r="N485" s="319"/>
      <c r="O485" s="322"/>
      <c r="P485" s="322"/>
      <c r="Q485" s="320"/>
      <c r="R485" s="320"/>
      <c r="S485" s="320"/>
      <c r="T485" s="320"/>
      <c r="U485" s="321"/>
      <c r="V485" s="320"/>
      <c r="W485" s="392"/>
    </row>
    <row r="486" spans="1:23">
      <c r="A486" s="317"/>
      <c r="B486" s="317"/>
      <c r="C486" s="317"/>
      <c r="D486" s="317"/>
      <c r="E486" s="317"/>
      <c r="F486" s="318"/>
      <c r="G486" s="317"/>
      <c r="H486" s="317"/>
      <c r="I486" s="319"/>
      <c r="J486" s="319"/>
      <c r="K486" s="319"/>
      <c r="L486" s="319"/>
      <c r="M486" s="319"/>
      <c r="N486" s="319"/>
      <c r="O486" s="322"/>
      <c r="P486" s="322"/>
      <c r="Q486" s="320"/>
      <c r="R486" s="320"/>
      <c r="S486" s="320"/>
      <c r="T486" s="320"/>
      <c r="U486" s="321"/>
      <c r="V486" s="320"/>
      <c r="W486" s="392"/>
    </row>
    <row r="487" spans="1:23">
      <c r="A487" s="317"/>
      <c r="B487" s="317"/>
      <c r="C487" s="317"/>
      <c r="D487" s="317"/>
      <c r="E487" s="317"/>
      <c r="F487" s="318"/>
      <c r="G487" s="317"/>
      <c r="H487" s="317"/>
      <c r="I487" s="319"/>
      <c r="J487" s="319"/>
      <c r="K487" s="319"/>
      <c r="L487" s="319"/>
      <c r="M487" s="319"/>
      <c r="N487" s="319"/>
      <c r="O487" s="322"/>
      <c r="P487" s="322"/>
      <c r="Q487" s="320"/>
      <c r="R487" s="320"/>
      <c r="S487" s="320"/>
      <c r="T487" s="320"/>
      <c r="U487" s="321"/>
      <c r="V487" s="320"/>
      <c r="W487" s="392"/>
    </row>
    <row r="488" spans="1:23">
      <c r="A488" s="317"/>
      <c r="B488" s="317"/>
      <c r="C488" s="317"/>
      <c r="D488" s="317"/>
      <c r="E488" s="317"/>
      <c r="F488" s="318"/>
      <c r="G488" s="317"/>
      <c r="H488" s="317"/>
      <c r="I488" s="319"/>
      <c r="J488" s="319"/>
      <c r="K488" s="319"/>
      <c r="L488" s="319"/>
      <c r="M488" s="319"/>
      <c r="N488" s="319"/>
      <c r="O488" s="322"/>
      <c r="P488" s="322"/>
      <c r="Q488" s="320"/>
      <c r="R488" s="320"/>
      <c r="S488" s="320"/>
      <c r="T488" s="320"/>
      <c r="U488" s="321"/>
      <c r="V488" s="320"/>
      <c r="W488" s="392"/>
    </row>
    <row r="489" spans="1:23">
      <c r="A489" s="317"/>
      <c r="B489" s="317"/>
      <c r="C489" s="317"/>
      <c r="D489" s="317"/>
      <c r="E489" s="317"/>
      <c r="F489" s="318"/>
      <c r="G489" s="317"/>
      <c r="H489" s="317"/>
      <c r="I489" s="319"/>
      <c r="J489" s="319"/>
      <c r="K489" s="319"/>
      <c r="L489" s="319"/>
      <c r="M489" s="319"/>
      <c r="N489" s="319"/>
      <c r="O489" s="322"/>
      <c r="P489" s="322"/>
      <c r="Q489" s="320"/>
      <c r="R489" s="320"/>
      <c r="S489" s="320"/>
      <c r="T489" s="320"/>
      <c r="U489" s="321"/>
      <c r="V489" s="320"/>
      <c r="W489" s="392"/>
    </row>
    <row r="490" spans="1:23">
      <c r="A490" s="317"/>
      <c r="B490" s="317"/>
      <c r="C490" s="317"/>
      <c r="D490" s="317"/>
      <c r="E490" s="317"/>
      <c r="F490" s="318"/>
      <c r="G490" s="317"/>
      <c r="H490" s="317"/>
      <c r="I490" s="319"/>
      <c r="J490" s="319"/>
      <c r="K490" s="319"/>
      <c r="L490" s="319"/>
      <c r="M490" s="319"/>
      <c r="N490" s="319"/>
      <c r="O490" s="322"/>
      <c r="P490" s="322"/>
      <c r="Q490" s="320"/>
      <c r="R490" s="320"/>
      <c r="S490" s="320"/>
      <c r="T490" s="320"/>
      <c r="U490" s="321"/>
      <c r="V490" s="320"/>
      <c r="W490" s="392"/>
    </row>
    <row r="491" spans="1:23">
      <c r="A491" s="317"/>
      <c r="B491" s="317"/>
      <c r="C491" s="317"/>
      <c r="D491" s="317"/>
      <c r="E491" s="317"/>
      <c r="F491" s="318"/>
      <c r="G491" s="317"/>
      <c r="H491" s="317"/>
      <c r="I491" s="319"/>
      <c r="J491" s="319"/>
      <c r="K491" s="319"/>
      <c r="L491" s="319"/>
      <c r="M491" s="319"/>
      <c r="N491" s="319"/>
      <c r="O491" s="322"/>
      <c r="P491" s="322"/>
      <c r="Q491" s="320"/>
      <c r="R491" s="320"/>
      <c r="S491" s="320"/>
      <c r="T491" s="320"/>
      <c r="U491" s="321"/>
      <c r="V491" s="320"/>
      <c r="W491" s="392"/>
    </row>
    <row r="492" spans="1:23">
      <c r="A492" s="317"/>
      <c r="B492" s="317"/>
      <c r="C492" s="317"/>
      <c r="D492" s="317"/>
      <c r="E492" s="317"/>
      <c r="F492" s="318"/>
      <c r="G492" s="317"/>
      <c r="H492" s="317"/>
      <c r="I492" s="319"/>
      <c r="J492" s="319"/>
      <c r="K492" s="319"/>
      <c r="L492" s="319"/>
      <c r="M492" s="319"/>
      <c r="N492" s="319"/>
      <c r="O492" s="322"/>
      <c r="P492" s="322"/>
      <c r="Q492" s="320"/>
      <c r="R492" s="320"/>
      <c r="S492" s="320"/>
      <c r="T492" s="320"/>
      <c r="U492" s="321"/>
      <c r="V492" s="320"/>
      <c r="W492" s="392"/>
    </row>
    <row r="493" spans="1:23">
      <c r="A493" s="317"/>
      <c r="B493" s="317"/>
      <c r="C493" s="317"/>
      <c r="D493" s="317"/>
      <c r="E493" s="317"/>
      <c r="F493" s="318"/>
      <c r="G493" s="317"/>
      <c r="H493" s="317"/>
      <c r="I493" s="319"/>
      <c r="J493" s="319"/>
      <c r="K493" s="319"/>
      <c r="L493" s="319"/>
      <c r="M493" s="319"/>
      <c r="N493" s="319"/>
      <c r="O493" s="322"/>
      <c r="P493" s="322"/>
      <c r="Q493" s="320"/>
      <c r="R493" s="320"/>
      <c r="S493" s="320"/>
      <c r="T493" s="320"/>
      <c r="U493" s="321"/>
      <c r="V493" s="320"/>
      <c r="W493" s="392"/>
    </row>
    <row r="494" spans="1:23">
      <c r="A494" s="317"/>
      <c r="B494" s="317"/>
      <c r="C494" s="317"/>
      <c r="D494" s="317"/>
      <c r="E494" s="317"/>
      <c r="F494" s="318"/>
      <c r="G494" s="317"/>
      <c r="H494" s="317"/>
      <c r="I494" s="319"/>
      <c r="J494" s="319"/>
      <c r="K494" s="319"/>
      <c r="L494" s="319"/>
      <c r="M494" s="319"/>
      <c r="N494" s="319"/>
      <c r="O494" s="322"/>
      <c r="P494" s="322"/>
      <c r="Q494" s="320"/>
      <c r="R494" s="320"/>
      <c r="S494" s="320"/>
      <c r="T494" s="320"/>
      <c r="U494" s="321"/>
      <c r="V494" s="320"/>
      <c r="W494" s="392"/>
    </row>
    <row r="495" spans="1:23">
      <c r="A495" s="317"/>
      <c r="B495" s="317"/>
      <c r="C495" s="317"/>
      <c r="D495" s="317"/>
      <c r="E495" s="317"/>
      <c r="F495" s="318"/>
      <c r="G495" s="317"/>
      <c r="H495" s="317"/>
      <c r="I495" s="319"/>
      <c r="J495" s="319"/>
      <c r="K495" s="319"/>
      <c r="L495" s="319"/>
      <c r="M495" s="319"/>
      <c r="N495" s="319"/>
      <c r="O495" s="322"/>
      <c r="P495" s="322"/>
      <c r="Q495" s="320"/>
      <c r="R495" s="320"/>
      <c r="S495" s="320"/>
      <c r="T495" s="320"/>
      <c r="U495" s="321"/>
      <c r="V495" s="320"/>
      <c r="W495" s="392"/>
    </row>
    <row r="496" spans="1:23">
      <c r="A496" s="317"/>
      <c r="B496" s="317"/>
      <c r="C496" s="317"/>
      <c r="D496" s="317"/>
      <c r="E496" s="317"/>
      <c r="F496" s="318"/>
      <c r="G496" s="317"/>
      <c r="H496" s="317"/>
      <c r="I496" s="319"/>
      <c r="J496" s="319"/>
      <c r="K496" s="319"/>
      <c r="L496" s="319"/>
      <c r="M496" s="319"/>
      <c r="N496" s="319"/>
      <c r="O496" s="322"/>
      <c r="P496" s="322"/>
      <c r="Q496" s="320"/>
      <c r="R496" s="320"/>
      <c r="S496" s="320"/>
      <c r="T496" s="320"/>
      <c r="U496" s="321"/>
      <c r="V496" s="320"/>
      <c r="W496" s="392"/>
    </row>
    <row r="497" spans="1:23">
      <c r="A497" s="317"/>
      <c r="B497" s="317"/>
      <c r="C497" s="317"/>
      <c r="D497" s="317"/>
      <c r="E497" s="317"/>
      <c r="F497" s="318"/>
      <c r="G497" s="317"/>
      <c r="H497" s="317"/>
      <c r="I497" s="319"/>
      <c r="J497" s="319"/>
      <c r="K497" s="319"/>
      <c r="L497" s="319"/>
      <c r="M497" s="319"/>
      <c r="N497" s="319"/>
      <c r="O497" s="322"/>
      <c r="P497" s="322"/>
      <c r="Q497" s="320"/>
      <c r="R497" s="320"/>
      <c r="S497" s="320"/>
      <c r="T497" s="320"/>
      <c r="U497" s="321"/>
      <c r="V497" s="320"/>
      <c r="W497" s="392"/>
    </row>
    <row r="498" spans="1:23">
      <c r="A498" s="317"/>
      <c r="B498" s="317"/>
      <c r="C498" s="317"/>
      <c r="D498" s="317"/>
      <c r="E498" s="317"/>
      <c r="F498" s="318"/>
      <c r="G498" s="317"/>
      <c r="H498" s="317"/>
      <c r="I498" s="319"/>
      <c r="J498" s="319"/>
      <c r="K498" s="319"/>
      <c r="L498" s="319"/>
      <c r="M498" s="319"/>
      <c r="N498" s="319"/>
      <c r="O498" s="322"/>
      <c r="P498" s="322"/>
      <c r="Q498" s="320"/>
      <c r="R498" s="320"/>
      <c r="S498" s="320"/>
      <c r="T498" s="320"/>
      <c r="U498" s="321"/>
      <c r="V498" s="320"/>
      <c r="W498" s="392"/>
    </row>
    <row r="499" spans="1:23">
      <c r="A499" s="317"/>
      <c r="B499" s="317"/>
      <c r="C499" s="317"/>
      <c r="D499" s="317"/>
      <c r="E499" s="317"/>
      <c r="F499" s="318"/>
      <c r="G499" s="317"/>
      <c r="H499" s="317"/>
      <c r="I499" s="319"/>
      <c r="J499" s="319"/>
      <c r="K499" s="319"/>
      <c r="L499" s="319"/>
      <c r="M499" s="319"/>
      <c r="N499" s="319"/>
      <c r="O499" s="322"/>
      <c r="P499" s="322"/>
      <c r="Q499" s="320"/>
      <c r="R499" s="320"/>
      <c r="S499" s="320"/>
      <c r="T499" s="320"/>
      <c r="U499" s="321"/>
      <c r="V499" s="320"/>
      <c r="W499" s="392"/>
    </row>
    <row r="500" spans="1:23">
      <c r="A500" s="317"/>
      <c r="B500" s="317"/>
      <c r="C500" s="317"/>
      <c r="D500" s="317"/>
      <c r="E500" s="317"/>
      <c r="F500" s="318"/>
      <c r="G500" s="317"/>
      <c r="H500" s="317"/>
      <c r="I500" s="319"/>
      <c r="J500" s="319"/>
      <c r="K500" s="319"/>
      <c r="L500" s="319"/>
      <c r="M500" s="319"/>
      <c r="N500" s="319"/>
      <c r="O500" s="322"/>
      <c r="P500" s="322"/>
      <c r="Q500" s="320"/>
      <c r="R500" s="320"/>
      <c r="S500" s="320"/>
      <c r="T500" s="320"/>
      <c r="U500" s="321"/>
      <c r="V500" s="320"/>
      <c r="W500" s="392"/>
    </row>
    <row r="501" spans="1:23">
      <c r="A501" s="317"/>
      <c r="B501" s="317"/>
      <c r="C501" s="317"/>
      <c r="D501" s="317"/>
      <c r="E501" s="317"/>
      <c r="F501" s="318"/>
      <c r="G501" s="317"/>
      <c r="H501" s="317"/>
      <c r="I501" s="319"/>
      <c r="J501" s="319"/>
      <c r="K501" s="319"/>
      <c r="L501" s="319"/>
      <c r="M501" s="319"/>
      <c r="N501" s="319"/>
      <c r="O501" s="322"/>
      <c r="P501" s="322"/>
      <c r="Q501" s="320"/>
      <c r="R501" s="320"/>
      <c r="S501" s="320"/>
      <c r="T501" s="320"/>
      <c r="U501" s="321"/>
      <c r="V501" s="320"/>
      <c r="W501" s="392"/>
    </row>
    <row r="502" spans="1:23">
      <c r="A502" s="317"/>
      <c r="B502" s="317"/>
      <c r="C502" s="317"/>
      <c r="D502" s="317"/>
      <c r="E502" s="317"/>
      <c r="F502" s="318"/>
      <c r="G502" s="317"/>
      <c r="H502" s="317"/>
      <c r="I502" s="319"/>
      <c r="J502" s="319"/>
      <c r="K502" s="319"/>
      <c r="L502" s="319"/>
      <c r="M502" s="319"/>
      <c r="N502" s="319"/>
      <c r="O502" s="322"/>
      <c r="P502" s="322"/>
      <c r="Q502" s="320"/>
      <c r="R502" s="320"/>
      <c r="S502" s="320"/>
      <c r="T502" s="320"/>
      <c r="U502" s="321"/>
      <c r="V502" s="320"/>
      <c r="W502" s="392"/>
    </row>
    <row r="503" spans="1:23">
      <c r="A503" s="317"/>
      <c r="B503" s="317"/>
      <c r="C503" s="317"/>
      <c r="D503" s="317"/>
      <c r="E503" s="317"/>
      <c r="F503" s="318"/>
      <c r="G503" s="317"/>
      <c r="H503" s="317"/>
      <c r="I503" s="319"/>
      <c r="J503" s="319"/>
      <c r="K503" s="319"/>
      <c r="L503" s="319"/>
      <c r="M503" s="319"/>
      <c r="N503" s="319"/>
      <c r="O503" s="322"/>
      <c r="P503" s="322"/>
      <c r="Q503" s="320"/>
      <c r="R503" s="320"/>
      <c r="S503" s="320"/>
      <c r="T503" s="320"/>
      <c r="U503" s="321"/>
      <c r="V503" s="320"/>
      <c r="W503" s="392"/>
    </row>
    <row r="504" spans="1:23">
      <c r="A504" s="317"/>
      <c r="B504" s="317"/>
      <c r="C504" s="317"/>
      <c r="D504" s="317"/>
      <c r="E504" s="317"/>
      <c r="F504" s="318"/>
      <c r="G504" s="317"/>
      <c r="H504" s="317"/>
      <c r="I504" s="319"/>
      <c r="J504" s="319"/>
      <c r="K504" s="319"/>
      <c r="L504" s="319"/>
      <c r="M504" s="319"/>
      <c r="N504" s="319"/>
      <c r="O504" s="322"/>
      <c r="P504" s="322"/>
      <c r="Q504" s="320"/>
      <c r="R504" s="320"/>
      <c r="S504" s="320"/>
      <c r="T504" s="320"/>
      <c r="U504" s="321"/>
      <c r="V504" s="320"/>
      <c r="W504" s="392"/>
    </row>
    <row r="505" spans="1:23">
      <c r="A505" s="317"/>
      <c r="B505" s="317"/>
      <c r="C505" s="317"/>
      <c r="D505" s="317"/>
      <c r="E505" s="317"/>
      <c r="F505" s="318"/>
      <c r="G505" s="317"/>
      <c r="H505" s="317"/>
      <c r="I505" s="319"/>
      <c r="J505" s="319"/>
      <c r="K505" s="319"/>
      <c r="L505" s="319"/>
      <c r="M505" s="319"/>
      <c r="N505" s="319"/>
      <c r="O505" s="322"/>
      <c r="P505" s="322"/>
      <c r="Q505" s="320"/>
      <c r="R505" s="320"/>
      <c r="S505" s="320"/>
      <c r="T505" s="320"/>
      <c r="U505" s="321"/>
      <c r="V505" s="320"/>
      <c r="W505" s="392"/>
    </row>
    <row r="506" spans="1:23">
      <c r="A506" s="317"/>
      <c r="B506" s="317"/>
      <c r="C506" s="317"/>
      <c r="D506" s="317"/>
      <c r="E506" s="317"/>
      <c r="F506" s="318"/>
      <c r="G506" s="317"/>
      <c r="H506" s="317"/>
      <c r="I506" s="319"/>
      <c r="J506" s="319"/>
      <c r="K506" s="319"/>
      <c r="L506" s="319"/>
      <c r="M506" s="319"/>
      <c r="N506" s="319"/>
      <c r="O506" s="322"/>
      <c r="P506" s="322"/>
      <c r="Q506" s="320"/>
      <c r="R506" s="320"/>
      <c r="S506" s="320"/>
      <c r="T506" s="320"/>
      <c r="U506" s="321"/>
      <c r="V506" s="320"/>
      <c r="W506" s="392"/>
    </row>
    <row r="507" spans="1:23">
      <c r="A507" s="317"/>
      <c r="B507" s="317"/>
      <c r="C507" s="317"/>
      <c r="D507" s="317"/>
      <c r="E507" s="317"/>
      <c r="F507" s="318"/>
      <c r="G507" s="317"/>
      <c r="H507" s="317"/>
      <c r="I507" s="319"/>
      <c r="J507" s="319"/>
      <c r="K507" s="319"/>
      <c r="L507" s="319"/>
      <c r="M507" s="319"/>
      <c r="N507" s="319"/>
      <c r="O507" s="322"/>
      <c r="P507" s="322"/>
      <c r="Q507" s="320"/>
      <c r="R507" s="320"/>
      <c r="S507" s="320"/>
      <c r="T507" s="320"/>
      <c r="U507" s="321"/>
      <c r="V507" s="320"/>
      <c r="W507" s="392"/>
    </row>
    <row r="508" spans="1:23">
      <c r="A508" s="317"/>
      <c r="B508" s="317"/>
      <c r="C508" s="317"/>
      <c r="D508" s="317"/>
      <c r="E508" s="317"/>
      <c r="F508" s="318"/>
      <c r="G508" s="317"/>
      <c r="H508" s="317"/>
      <c r="I508" s="319"/>
      <c r="J508" s="319"/>
      <c r="K508" s="319"/>
      <c r="L508" s="319"/>
      <c r="M508" s="319"/>
      <c r="N508" s="319"/>
      <c r="O508" s="322"/>
      <c r="P508" s="322"/>
      <c r="Q508" s="320"/>
      <c r="R508" s="320"/>
      <c r="S508" s="320"/>
      <c r="T508" s="320"/>
      <c r="U508" s="321"/>
      <c r="V508" s="320"/>
      <c r="W508" s="392"/>
    </row>
    <row r="509" spans="1:23">
      <c r="A509" s="317"/>
      <c r="B509" s="317"/>
      <c r="C509" s="317"/>
      <c r="D509" s="317"/>
      <c r="E509" s="317"/>
      <c r="F509" s="318"/>
      <c r="G509" s="317"/>
      <c r="H509" s="317"/>
      <c r="I509" s="319"/>
      <c r="J509" s="319"/>
      <c r="K509" s="319"/>
      <c r="L509" s="319"/>
      <c r="M509" s="319"/>
      <c r="N509" s="319"/>
      <c r="O509" s="322"/>
      <c r="P509" s="322"/>
      <c r="Q509" s="320"/>
      <c r="R509" s="320"/>
      <c r="S509" s="320"/>
      <c r="T509" s="320"/>
      <c r="U509" s="321"/>
      <c r="V509" s="320"/>
      <c r="W509" s="392"/>
    </row>
    <row r="510" spans="1:23">
      <c r="A510" s="317"/>
      <c r="B510" s="317"/>
      <c r="C510" s="317"/>
      <c r="D510" s="317"/>
      <c r="E510" s="317"/>
      <c r="F510" s="318"/>
      <c r="G510" s="317"/>
      <c r="H510" s="317"/>
      <c r="I510" s="319"/>
      <c r="J510" s="319"/>
      <c r="K510" s="319"/>
      <c r="L510" s="319"/>
      <c r="M510" s="319"/>
      <c r="N510" s="319"/>
      <c r="O510" s="322"/>
      <c r="P510" s="322"/>
      <c r="Q510" s="320"/>
      <c r="R510" s="320"/>
      <c r="S510" s="320"/>
      <c r="T510" s="320"/>
      <c r="U510" s="321"/>
      <c r="V510" s="320"/>
      <c r="W510" s="392"/>
    </row>
    <row r="511" spans="1:23">
      <c r="A511" s="317"/>
      <c r="B511" s="317"/>
      <c r="C511" s="317"/>
      <c r="D511" s="317"/>
      <c r="E511" s="317"/>
      <c r="F511" s="318"/>
      <c r="G511" s="317"/>
      <c r="H511" s="317"/>
      <c r="I511" s="319"/>
      <c r="J511" s="319"/>
      <c r="K511" s="319"/>
      <c r="L511" s="319"/>
      <c r="M511" s="319"/>
      <c r="N511" s="319"/>
      <c r="O511" s="322"/>
      <c r="P511" s="322"/>
      <c r="Q511" s="320"/>
      <c r="R511" s="320"/>
      <c r="S511" s="320"/>
      <c r="T511" s="320"/>
      <c r="U511" s="321"/>
      <c r="V511" s="320"/>
      <c r="W511" s="392"/>
    </row>
    <row r="512" spans="1:23">
      <c r="A512" s="317"/>
      <c r="B512" s="317"/>
      <c r="C512" s="317"/>
      <c r="D512" s="317"/>
      <c r="E512" s="317"/>
      <c r="F512" s="318"/>
      <c r="G512" s="317"/>
      <c r="H512" s="317"/>
      <c r="I512" s="319"/>
      <c r="J512" s="319"/>
      <c r="K512" s="319"/>
      <c r="L512" s="319"/>
      <c r="M512" s="319"/>
      <c r="N512" s="319"/>
      <c r="O512" s="322"/>
      <c r="P512" s="322"/>
      <c r="Q512" s="320"/>
      <c r="R512" s="320"/>
      <c r="S512" s="320"/>
      <c r="T512" s="320"/>
      <c r="U512" s="321"/>
      <c r="V512" s="320"/>
      <c r="W512" s="392"/>
    </row>
    <row r="513" spans="1:23">
      <c r="A513" s="317"/>
      <c r="B513" s="317"/>
      <c r="C513" s="317"/>
      <c r="D513" s="317"/>
      <c r="E513" s="317"/>
      <c r="F513" s="318"/>
      <c r="G513" s="317"/>
      <c r="H513" s="317"/>
      <c r="I513" s="319"/>
      <c r="J513" s="319"/>
      <c r="K513" s="319"/>
      <c r="L513" s="319"/>
      <c r="M513" s="319"/>
      <c r="N513" s="319"/>
      <c r="O513" s="322"/>
      <c r="P513" s="322"/>
      <c r="Q513" s="320"/>
      <c r="R513" s="320"/>
      <c r="S513" s="320"/>
      <c r="T513" s="320"/>
      <c r="U513" s="321"/>
      <c r="V513" s="320"/>
      <c r="W513" s="392"/>
    </row>
    <row r="514" spans="1:23">
      <c r="A514" s="317"/>
      <c r="B514" s="317"/>
      <c r="C514" s="317"/>
      <c r="D514" s="317"/>
      <c r="E514" s="317"/>
      <c r="F514" s="318"/>
      <c r="G514" s="317"/>
      <c r="H514" s="317"/>
      <c r="I514" s="319"/>
      <c r="J514" s="319"/>
      <c r="K514" s="319"/>
      <c r="L514" s="319"/>
      <c r="M514" s="319"/>
      <c r="N514" s="319"/>
      <c r="O514" s="322"/>
      <c r="P514" s="322"/>
      <c r="Q514" s="320"/>
      <c r="R514" s="320"/>
      <c r="S514" s="320"/>
      <c r="T514" s="320"/>
      <c r="U514" s="321"/>
      <c r="V514" s="320"/>
      <c r="W514" s="392"/>
    </row>
    <row r="515" spans="1:23">
      <c r="A515" s="317"/>
      <c r="B515" s="317"/>
      <c r="C515" s="317"/>
      <c r="D515" s="317"/>
      <c r="E515" s="317"/>
      <c r="F515" s="318"/>
      <c r="G515" s="317"/>
      <c r="H515" s="317"/>
      <c r="I515" s="319"/>
      <c r="J515" s="319"/>
      <c r="K515" s="319"/>
      <c r="L515" s="319"/>
      <c r="M515" s="319"/>
      <c r="N515" s="319"/>
      <c r="O515" s="322"/>
      <c r="P515" s="322"/>
      <c r="Q515" s="320"/>
      <c r="R515" s="320"/>
      <c r="S515" s="320"/>
      <c r="T515" s="320"/>
      <c r="U515" s="321"/>
      <c r="V515" s="320"/>
      <c r="W515" s="392"/>
    </row>
    <row r="516" spans="1:23">
      <c r="A516" s="317"/>
      <c r="B516" s="317"/>
      <c r="C516" s="317"/>
      <c r="D516" s="317"/>
      <c r="E516" s="317"/>
      <c r="F516" s="318"/>
      <c r="G516" s="317"/>
      <c r="H516" s="317"/>
      <c r="I516" s="319"/>
      <c r="J516" s="319"/>
      <c r="K516" s="319"/>
      <c r="L516" s="319"/>
      <c r="M516" s="319"/>
      <c r="N516" s="319"/>
      <c r="O516" s="322"/>
      <c r="P516" s="322"/>
      <c r="Q516" s="320"/>
      <c r="R516" s="320"/>
      <c r="S516" s="320"/>
      <c r="T516" s="320"/>
      <c r="U516" s="321"/>
      <c r="V516" s="320"/>
      <c r="W516" s="392"/>
    </row>
    <row r="517" spans="1:23">
      <c r="A517" s="317"/>
      <c r="B517" s="317"/>
      <c r="C517" s="317"/>
      <c r="D517" s="317"/>
      <c r="E517" s="317"/>
      <c r="F517" s="318"/>
      <c r="G517" s="317"/>
      <c r="H517" s="317"/>
      <c r="I517" s="319"/>
      <c r="J517" s="319"/>
      <c r="K517" s="319"/>
      <c r="L517" s="319"/>
      <c r="M517" s="319"/>
      <c r="N517" s="319"/>
      <c r="O517" s="322"/>
      <c r="P517" s="322"/>
      <c r="Q517" s="320"/>
      <c r="R517" s="320"/>
      <c r="S517" s="320"/>
      <c r="T517" s="320"/>
      <c r="U517" s="321"/>
      <c r="V517" s="320"/>
      <c r="W517" s="392"/>
    </row>
    <row r="518" spans="1:23">
      <c r="A518" s="317"/>
      <c r="B518" s="317"/>
      <c r="C518" s="317"/>
      <c r="D518" s="317"/>
      <c r="E518" s="317"/>
      <c r="F518" s="318"/>
      <c r="G518" s="317"/>
      <c r="H518" s="317"/>
      <c r="I518" s="319"/>
      <c r="J518" s="319"/>
      <c r="K518" s="319"/>
      <c r="L518" s="319"/>
      <c r="M518" s="319"/>
      <c r="N518" s="319"/>
      <c r="O518" s="322"/>
      <c r="P518" s="322"/>
      <c r="Q518" s="320"/>
      <c r="R518" s="320"/>
      <c r="S518" s="320"/>
      <c r="T518" s="320"/>
      <c r="U518" s="321"/>
      <c r="V518" s="320"/>
      <c r="W518" s="392"/>
    </row>
    <row r="519" spans="1:23">
      <c r="A519" s="317"/>
      <c r="B519" s="317"/>
      <c r="C519" s="317"/>
      <c r="D519" s="317"/>
      <c r="E519" s="317"/>
      <c r="F519" s="318"/>
      <c r="G519" s="317"/>
      <c r="H519" s="317"/>
      <c r="I519" s="319"/>
      <c r="J519" s="319"/>
      <c r="K519" s="319"/>
      <c r="L519" s="319"/>
      <c r="M519" s="319"/>
      <c r="N519" s="319"/>
      <c r="O519" s="322"/>
      <c r="P519" s="322"/>
      <c r="Q519" s="320"/>
      <c r="R519" s="320"/>
      <c r="S519" s="320"/>
      <c r="T519" s="320"/>
      <c r="U519" s="321"/>
      <c r="V519" s="320"/>
      <c r="W519" s="392"/>
    </row>
    <row r="520" spans="1:23">
      <c r="A520" s="317"/>
      <c r="B520" s="317"/>
      <c r="C520" s="317"/>
      <c r="D520" s="317"/>
      <c r="E520" s="317"/>
      <c r="F520" s="318"/>
      <c r="G520" s="317"/>
      <c r="H520" s="317"/>
      <c r="I520" s="319"/>
      <c r="J520" s="319"/>
      <c r="K520" s="319"/>
      <c r="L520" s="319"/>
      <c r="M520" s="319"/>
      <c r="N520" s="319"/>
      <c r="O520" s="322"/>
      <c r="P520" s="322"/>
      <c r="Q520" s="320"/>
      <c r="R520" s="320"/>
      <c r="S520" s="320"/>
      <c r="T520" s="320"/>
      <c r="U520" s="321"/>
      <c r="V520" s="320"/>
      <c r="W520" s="392"/>
    </row>
    <row r="521" spans="1:23">
      <c r="A521" s="317"/>
      <c r="B521" s="317"/>
      <c r="C521" s="317"/>
      <c r="D521" s="317"/>
      <c r="E521" s="317"/>
      <c r="F521" s="318"/>
      <c r="G521" s="317"/>
      <c r="H521" s="317"/>
      <c r="I521" s="319"/>
      <c r="J521" s="319"/>
      <c r="K521" s="319"/>
      <c r="L521" s="319"/>
      <c r="M521" s="319"/>
      <c r="N521" s="319"/>
      <c r="O521" s="322"/>
      <c r="P521" s="322"/>
      <c r="Q521" s="320"/>
      <c r="R521" s="320"/>
      <c r="S521" s="320"/>
      <c r="T521" s="320"/>
      <c r="U521" s="321"/>
      <c r="V521" s="320"/>
      <c r="W521" s="392"/>
    </row>
    <row r="522" spans="1:23">
      <c r="A522" s="317"/>
      <c r="B522" s="317"/>
      <c r="C522" s="317"/>
      <c r="D522" s="317"/>
      <c r="E522" s="317"/>
      <c r="F522" s="318"/>
      <c r="G522" s="317"/>
      <c r="H522" s="317"/>
      <c r="I522" s="319"/>
      <c r="J522" s="319"/>
      <c r="K522" s="319"/>
      <c r="L522" s="319"/>
      <c r="M522" s="319"/>
      <c r="N522" s="319"/>
      <c r="O522" s="322"/>
      <c r="P522" s="322"/>
      <c r="Q522" s="320"/>
      <c r="R522" s="320"/>
      <c r="S522" s="320"/>
      <c r="T522" s="320"/>
      <c r="U522" s="321"/>
      <c r="V522" s="320"/>
      <c r="W522" s="392"/>
    </row>
    <row r="523" spans="1:23">
      <c r="A523" s="317"/>
      <c r="B523" s="317"/>
      <c r="C523" s="317"/>
      <c r="D523" s="317"/>
      <c r="E523" s="317"/>
      <c r="F523" s="318"/>
      <c r="G523" s="317"/>
      <c r="H523" s="317"/>
      <c r="I523" s="319"/>
      <c r="J523" s="319"/>
      <c r="K523" s="319"/>
      <c r="L523" s="319"/>
      <c r="M523" s="319"/>
      <c r="N523" s="319"/>
      <c r="O523" s="322"/>
      <c r="P523" s="322"/>
      <c r="Q523" s="320"/>
      <c r="R523" s="320"/>
      <c r="S523" s="320"/>
      <c r="T523" s="320"/>
      <c r="U523" s="321"/>
      <c r="V523" s="320"/>
      <c r="W523" s="392"/>
    </row>
    <row r="524" spans="1:23">
      <c r="A524" s="317"/>
      <c r="B524" s="317"/>
      <c r="C524" s="317"/>
      <c r="D524" s="317"/>
      <c r="E524" s="317"/>
      <c r="F524" s="318"/>
      <c r="G524" s="317"/>
      <c r="H524" s="317"/>
      <c r="I524" s="319"/>
      <c r="J524" s="319"/>
      <c r="K524" s="319"/>
      <c r="L524" s="319"/>
      <c r="M524" s="319"/>
      <c r="N524" s="319"/>
      <c r="O524" s="322"/>
      <c r="P524" s="322"/>
      <c r="Q524" s="320"/>
      <c r="R524" s="320"/>
      <c r="S524" s="320"/>
      <c r="T524" s="320"/>
      <c r="U524" s="321"/>
      <c r="V524" s="320"/>
      <c r="W524" s="392"/>
    </row>
    <row r="525" spans="1:23">
      <c r="A525" s="317"/>
      <c r="B525" s="317"/>
      <c r="C525" s="317"/>
      <c r="D525" s="317"/>
      <c r="E525" s="317"/>
      <c r="F525" s="318"/>
      <c r="G525" s="317"/>
      <c r="H525" s="317"/>
      <c r="I525" s="319"/>
      <c r="J525" s="319"/>
      <c r="K525" s="319"/>
      <c r="L525" s="319"/>
      <c r="M525" s="319"/>
      <c r="N525" s="319"/>
      <c r="O525" s="322"/>
      <c r="P525" s="322"/>
      <c r="Q525" s="320"/>
      <c r="R525" s="320"/>
      <c r="S525" s="320"/>
      <c r="T525" s="320"/>
      <c r="U525" s="321"/>
      <c r="V525" s="320"/>
      <c r="W525" s="392"/>
    </row>
    <row r="526" spans="1:23">
      <c r="A526" s="317"/>
      <c r="B526" s="317"/>
      <c r="C526" s="317"/>
      <c r="D526" s="317"/>
      <c r="E526" s="317"/>
      <c r="F526" s="318"/>
      <c r="G526" s="317"/>
      <c r="H526" s="317"/>
      <c r="I526" s="319"/>
      <c r="J526" s="319"/>
      <c r="K526" s="319"/>
      <c r="L526" s="319"/>
      <c r="M526" s="319"/>
      <c r="N526" s="319"/>
      <c r="O526" s="322"/>
      <c r="P526" s="322"/>
      <c r="Q526" s="320"/>
      <c r="R526" s="320"/>
      <c r="S526" s="320"/>
      <c r="T526" s="320"/>
      <c r="U526" s="321"/>
      <c r="V526" s="320"/>
      <c r="W526" s="392"/>
    </row>
    <row r="527" spans="1:23">
      <c r="A527" s="317"/>
      <c r="B527" s="317"/>
      <c r="C527" s="317"/>
      <c r="D527" s="317"/>
      <c r="E527" s="317"/>
      <c r="F527" s="318"/>
      <c r="G527" s="317"/>
      <c r="H527" s="317"/>
      <c r="I527" s="319"/>
      <c r="J527" s="319"/>
      <c r="K527" s="319"/>
      <c r="L527" s="319"/>
      <c r="M527" s="319"/>
      <c r="N527" s="319"/>
      <c r="O527" s="322"/>
      <c r="P527" s="322"/>
      <c r="Q527" s="320"/>
      <c r="R527" s="320"/>
      <c r="S527" s="320"/>
      <c r="T527" s="320"/>
      <c r="U527" s="321"/>
      <c r="V527" s="320"/>
      <c r="W527" s="392"/>
    </row>
    <row r="528" spans="1:23">
      <c r="A528" s="317"/>
      <c r="B528" s="317"/>
      <c r="C528" s="317"/>
      <c r="D528" s="317"/>
      <c r="E528" s="317"/>
      <c r="F528" s="318"/>
      <c r="G528" s="317"/>
      <c r="H528" s="317"/>
      <c r="I528" s="319"/>
      <c r="J528" s="319"/>
      <c r="K528" s="319"/>
      <c r="L528" s="319"/>
      <c r="M528" s="319"/>
      <c r="N528" s="319"/>
      <c r="O528" s="322"/>
      <c r="P528" s="322"/>
      <c r="Q528" s="320"/>
      <c r="R528" s="320"/>
      <c r="S528" s="320"/>
      <c r="T528" s="320"/>
      <c r="U528" s="321"/>
      <c r="V528" s="320"/>
      <c r="W528" s="392"/>
    </row>
    <row r="529" spans="1:23">
      <c r="A529" s="317"/>
      <c r="B529" s="317"/>
      <c r="C529" s="317"/>
      <c r="D529" s="317"/>
      <c r="E529" s="317"/>
      <c r="F529" s="318"/>
      <c r="G529" s="317"/>
      <c r="H529" s="317"/>
      <c r="I529" s="319"/>
      <c r="J529" s="319"/>
      <c r="K529" s="319"/>
      <c r="L529" s="319"/>
      <c r="M529" s="319"/>
      <c r="N529" s="319"/>
      <c r="O529" s="322"/>
      <c r="P529" s="322"/>
      <c r="Q529" s="320"/>
      <c r="R529" s="320"/>
      <c r="S529" s="320"/>
      <c r="T529" s="320"/>
      <c r="U529" s="321"/>
      <c r="V529" s="320"/>
      <c r="W529" s="392"/>
    </row>
    <row r="530" spans="1:23">
      <c r="A530" s="317"/>
      <c r="B530" s="317"/>
      <c r="C530" s="317"/>
      <c r="D530" s="317"/>
      <c r="E530" s="317"/>
      <c r="F530" s="318"/>
      <c r="G530" s="317"/>
      <c r="H530" s="317"/>
      <c r="I530" s="319"/>
      <c r="J530" s="319"/>
      <c r="K530" s="319"/>
      <c r="L530" s="319"/>
      <c r="M530" s="319"/>
      <c r="N530" s="319"/>
      <c r="O530" s="322"/>
      <c r="P530" s="322"/>
      <c r="Q530" s="320"/>
      <c r="R530" s="320"/>
      <c r="S530" s="320"/>
      <c r="T530" s="320"/>
      <c r="U530" s="321"/>
      <c r="V530" s="320"/>
      <c r="W530" s="392"/>
    </row>
    <row r="531" spans="1:23">
      <c r="A531" s="317"/>
      <c r="B531" s="317"/>
      <c r="C531" s="317"/>
      <c r="D531" s="317"/>
      <c r="E531" s="317"/>
      <c r="F531" s="318"/>
      <c r="G531" s="317"/>
      <c r="H531" s="317"/>
      <c r="I531" s="319"/>
      <c r="J531" s="319"/>
      <c r="K531" s="319"/>
      <c r="L531" s="319"/>
      <c r="M531" s="319"/>
      <c r="N531" s="319"/>
      <c r="O531" s="322"/>
      <c r="P531" s="322"/>
      <c r="Q531" s="320"/>
      <c r="R531" s="320"/>
      <c r="S531" s="320"/>
      <c r="T531" s="320"/>
      <c r="U531" s="321"/>
      <c r="V531" s="320"/>
      <c r="W531" s="392"/>
    </row>
    <row r="532" spans="1:23">
      <c r="A532" s="317"/>
      <c r="B532" s="317"/>
      <c r="C532" s="317"/>
      <c r="D532" s="317"/>
      <c r="E532" s="317"/>
      <c r="F532" s="318"/>
      <c r="G532" s="317"/>
      <c r="H532" s="317"/>
      <c r="I532" s="319"/>
      <c r="J532" s="319"/>
      <c r="K532" s="319"/>
      <c r="L532" s="319"/>
      <c r="M532" s="319"/>
      <c r="N532" s="319"/>
      <c r="O532" s="322"/>
      <c r="P532" s="322"/>
      <c r="Q532" s="320"/>
      <c r="R532" s="320"/>
      <c r="S532" s="320"/>
      <c r="T532" s="320"/>
      <c r="U532" s="321"/>
      <c r="V532" s="320"/>
      <c r="W532" s="392"/>
    </row>
    <row r="533" spans="1:23">
      <c r="A533" s="317"/>
      <c r="B533" s="317"/>
      <c r="C533" s="317"/>
      <c r="D533" s="317"/>
      <c r="E533" s="317"/>
      <c r="F533" s="318"/>
      <c r="G533" s="317"/>
      <c r="H533" s="317"/>
      <c r="I533" s="319"/>
      <c r="J533" s="319"/>
      <c r="K533" s="319"/>
      <c r="L533" s="319"/>
      <c r="M533" s="319"/>
      <c r="N533" s="319"/>
      <c r="O533" s="322"/>
      <c r="P533" s="322"/>
      <c r="Q533" s="320"/>
      <c r="R533" s="320"/>
      <c r="S533" s="320"/>
      <c r="T533" s="320"/>
      <c r="U533" s="321"/>
      <c r="V533" s="320"/>
      <c r="W533" s="392"/>
    </row>
    <row r="534" spans="1:23">
      <c r="A534" s="317"/>
      <c r="B534" s="317"/>
      <c r="C534" s="317"/>
      <c r="D534" s="317"/>
      <c r="E534" s="317"/>
      <c r="F534" s="318"/>
      <c r="G534" s="317"/>
      <c r="H534" s="317"/>
      <c r="I534" s="319"/>
      <c r="J534" s="319"/>
      <c r="K534" s="319"/>
      <c r="L534" s="319"/>
      <c r="M534" s="319"/>
      <c r="N534" s="319"/>
      <c r="O534" s="322"/>
      <c r="P534" s="322"/>
      <c r="Q534" s="320"/>
      <c r="R534" s="320"/>
      <c r="S534" s="320"/>
      <c r="T534" s="320"/>
      <c r="U534" s="321"/>
      <c r="V534" s="320"/>
      <c r="W534" s="392"/>
    </row>
    <row r="535" spans="1:23">
      <c r="A535" s="317"/>
      <c r="B535" s="317"/>
      <c r="C535" s="317"/>
      <c r="D535" s="317"/>
      <c r="E535" s="317"/>
      <c r="F535" s="318"/>
      <c r="G535" s="317"/>
      <c r="H535" s="317"/>
      <c r="I535" s="319"/>
      <c r="J535" s="319"/>
      <c r="K535" s="319"/>
      <c r="L535" s="319"/>
      <c r="M535" s="319"/>
      <c r="N535" s="319"/>
      <c r="O535" s="322"/>
      <c r="P535" s="322"/>
      <c r="Q535" s="320"/>
      <c r="R535" s="320"/>
      <c r="S535" s="320"/>
      <c r="T535" s="320"/>
      <c r="U535" s="321"/>
      <c r="V535" s="320"/>
      <c r="W535" s="392"/>
    </row>
    <row r="536" spans="1:23">
      <c r="A536" s="317"/>
      <c r="B536" s="317"/>
      <c r="C536" s="317"/>
      <c r="D536" s="317"/>
      <c r="E536" s="317"/>
      <c r="F536" s="318"/>
      <c r="G536" s="317"/>
      <c r="H536" s="317"/>
      <c r="I536" s="319"/>
      <c r="J536" s="319"/>
      <c r="K536" s="319"/>
      <c r="L536" s="319"/>
      <c r="M536" s="319"/>
      <c r="N536" s="319"/>
      <c r="O536" s="322"/>
      <c r="P536" s="322"/>
      <c r="Q536" s="320"/>
      <c r="R536" s="320"/>
      <c r="S536" s="320"/>
      <c r="T536" s="320"/>
      <c r="U536" s="321"/>
      <c r="V536" s="320"/>
      <c r="W536" s="392"/>
    </row>
    <row r="537" spans="1:23">
      <c r="A537" s="317"/>
      <c r="B537" s="317"/>
      <c r="C537" s="317"/>
      <c r="D537" s="317"/>
      <c r="E537" s="317"/>
      <c r="F537" s="318"/>
      <c r="G537" s="317"/>
      <c r="H537" s="317"/>
      <c r="I537" s="319"/>
      <c r="J537" s="319"/>
      <c r="K537" s="319"/>
      <c r="L537" s="319"/>
      <c r="M537" s="319"/>
      <c r="N537" s="319"/>
      <c r="O537" s="322"/>
      <c r="P537" s="322"/>
      <c r="Q537" s="320"/>
      <c r="R537" s="320"/>
      <c r="S537" s="320"/>
      <c r="T537" s="320"/>
      <c r="U537" s="321"/>
      <c r="V537" s="320"/>
      <c r="W537" s="392"/>
    </row>
    <row r="538" spans="1:23">
      <c r="A538" s="317"/>
      <c r="B538" s="317"/>
      <c r="C538" s="317"/>
      <c r="D538" s="317"/>
      <c r="E538" s="317"/>
      <c r="F538" s="318"/>
      <c r="G538" s="317"/>
      <c r="H538" s="317"/>
      <c r="I538" s="319"/>
      <c r="J538" s="319"/>
      <c r="K538" s="319"/>
      <c r="L538" s="319"/>
      <c r="M538" s="319"/>
      <c r="N538" s="319"/>
      <c r="O538" s="322"/>
      <c r="P538" s="322"/>
      <c r="Q538" s="320"/>
      <c r="R538" s="320"/>
      <c r="S538" s="320"/>
      <c r="T538" s="320"/>
      <c r="U538" s="321"/>
      <c r="V538" s="320"/>
      <c r="W538" s="392"/>
    </row>
    <row r="539" spans="1:23">
      <c r="A539" s="317"/>
      <c r="B539" s="317"/>
      <c r="C539" s="317"/>
      <c r="D539" s="317"/>
      <c r="E539" s="317"/>
      <c r="F539" s="318"/>
      <c r="G539" s="317"/>
      <c r="H539" s="317"/>
      <c r="I539" s="319"/>
      <c r="J539" s="319"/>
      <c r="K539" s="319"/>
      <c r="L539" s="319"/>
      <c r="M539" s="319"/>
      <c r="N539" s="319"/>
      <c r="O539" s="322"/>
      <c r="P539" s="322"/>
      <c r="Q539" s="320"/>
      <c r="R539" s="320"/>
      <c r="S539" s="320"/>
      <c r="T539" s="320"/>
      <c r="U539" s="321"/>
      <c r="V539" s="320"/>
      <c r="W539" s="392"/>
    </row>
    <row r="540" spans="1:23">
      <c r="A540" s="317"/>
      <c r="B540" s="317"/>
      <c r="C540" s="317"/>
      <c r="D540" s="317"/>
      <c r="E540" s="317"/>
      <c r="F540" s="318"/>
      <c r="G540" s="317"/>
      <c r="H540" s="317"/>
      <c r="I540" s="319"/>
      <c r="J540" s="319"/>
      <c r="K540" s="319"/>
      <c r="L540" s="319"/>
      <c r="M540" s="319"/>
      <c r="N540" s="319"/>
      <c r="O540" s="322"/>
      <c r="P540" s="322"/>
      <c r="Q540" s="320"/>
      <c r="R540" s="320"/>
      <c r="S540" s="320"/>
      <c r="T540" s="320"/>
      <c r="U540" s="321"/>
      <c r="V540" s="320"/>
      <c r="W540" s="392"/>
    </row>
    <row r="541" spans="1:23">
      <c r="A541" s="317"/>
      <c r="B541" s="317"/>
      <c r="C541" s="317"/>
      <c r="D541" s="317"/>
      <c r="E541" s="317"/>
      <c r="F541" s="318"/>
      <c r="G541" s="317"/>
      <c r="H541" s="317"/>
      <c r="I541" s="319"/>
      <c r="J541" s="319"/>
      <c r="K541" s="319"/>
      <c r="L541" s="319"/>
      <c r="M541" s="319"/>
      <c r="N541" s="319"/>
      <c r="O541" s="322"/>
      <c r="P541" s="322"/>
      <c r="Q541" s="320"/>
      <c r="R541" s="320"/>
      <c r="S541" s="320"/>
      <c r="T541" s="320"/>
      <c r="U541" s="321"/>
      <c r="V541" s="320"/>
      <c r="W541" s="392"/>
    </row>
    <row r="542" spans="1:23">
      <c r="A542" s="317"/>
      <c r="B542" s="317"/>
      <c r="C542" s="317"/>
      <c r="D542" s="317"/>
      <c r="E542" s="317"/>
      <c r="F542" s="318"/>
      <c r="G542" s="317"/>
      <c r="H542" s="317"/>
      <c r="I542" s="319"/>
      <c r="J542" s="319"/>
      <c r="K542" s="319"/>
      <c r="L542" s="319"/>
      <c r="M542" s="319"/>
      <c r="N542" s="319"/>
      <c r="O542" s="322"/>
      <c r="P542" s="322"/>
      <c r="Q542" s="320"/>
      <c r="R542" s="320"/>
      <c r="S542" s="320"/>
      <c r="T542" s="320"/>
      <c r="U542" s="321"/>
      <c r="V542" s="320"/>
      <c r="W542" s="392"/>
    </row>
    <row r="543" spans="1:23">
      <c r="A543" s="317"/>
      <c r="B543" s="317"/>
      <c r="C543" s="317"/>
      <c r="D543" s="317"/>
      <c r="E543" s="317"/>
      <c r="F543" s="318"/>
      <c r="G543" s="317"/>
      <c r="H543" s="317"/>
      <c r="I543" s="319"/>
      <c r="J543" s="319"/>
      <c r="K543" s="319"/>
      <c r="L543" s="319"/>
      <c r="M543" s="319"/>
      <c r="N543" s="319"/>
      <c r="O543" s="322"/>
      <c r="P543" s="322"/>
      <c r="Q543" s="320"/>
      <c r="R543" s="320"/>
      <c r="S543" s="320"/>
      <c r="T543" s="320"/>
      <c r="U543" s="321"/>
      <c r="V543" s="320"/>
      <c r="W543" s="392"/>
    </row>
    <row r="544" spans="1:23">
      <c r="A544" s="317"/>
      <c r="B544" s="317"/>
      <c r="C544" s="317"/>
      <c r="D544" s="317"/>
      <c r="E544" s="317"/>
      <c r="F544" s="318"/>
      <c r="G544" s="317"/>
      <c r="H544" s="317"/>
      <c r="I544" s="319"/>
      <c r="J544" s="319"/>
      <c r="K544" s="319"/>
      <c r="L544" s="319"/>
      <c r="M544" s="319"/>
      <c r="N544" s="319"/>
      <c r="O544" s="322"/>
      <c r="P544" s="322"/>
      <c r="Q544" s="320"/>
      <c r="R544" s="320"/>
      <c r="S544" s="320"/>
      <c r="T544" s="320"/>
      <c r="U544" s="321"/>
      <c r="V544" s="320"/>
      <c r="W544" s="392"/>
    </row>
    <row r="545" spans="1:23">
      <c r="A545" s="317"/>
      <c r="B545" s="317"/>
      <c r="C545" s="317"/>
      <c r="D545" s="317"/>
      <c r="E545" s="317"/>
      <c r="F545" s="318"/>
      <c r="G545" s="317"/>
      <c r="H545" s="317"/>
      <c r="I545" s="319"/>
      <c r="J545" s="319"/>
      <c r="K545" s="319"/>
      <c r="L545" s="319"/>
      <c r="M545" s="319"/>
      <c r="N545" s="319"/>
      <c r="O545" s="322"/>
      <c r="P545" s="322"/>
      <c r="Q545" s="320"/>
      <c r="R545" s="320"/>
      <c r="S545" s="320"/>
      <c r="T545" s="320"/>
      <c r="U545" s="321"/>
      <c r="V545" s="320"/>
      <c r="W545" s="392"/>
    </row>
    <row r="546" spans="1:23">
      <c r="A546" s="317"/>
      <c r="B546" s="317"/>
      <c r="C546" s="317"/>
      <c r="D546" s="317"/>
      <c r="E546" s="317"/>
      <c r="F546" s="318"/>
      <c r="G546" s="317"/>
      <c r="H546" s="317"/>
      <c r="I546" s="319"/>
      <c r="J546" s="319"/>
      <c r="K546" s="319"/>
      <c r="L546" s="319"/>
      <c r="M546" s="319"/>
      <c r="N546" s="319"/>
      <c r="O546" s="322"/>
      <c r="P546" s="322"/>
      <c r="Q546" s="320"/>
      <c r="R546" s="320"/>
      <c r="S546" s="320"/>
      <c r="T546" s="320"/>
      <c r="U546" s="321"/>
      <c r="V546" s="320"/>
      <c r="W546" s="392"/>
    </row>
    <row r="547" spans="1:23">
      <c r="A547" s="317"/>
      <c r="B547" s="317"/>
      <c r="C547" s="317"/>
      <c r="D547" s="317"/>
      <c r="E547" s="317"/>
      <c r="F547" s="318"/>
      <c r="G547" s="317"/>
      <c r="H547" s="317"/>
      <c r="I547" s="319"/>
      <c r="J547" s="319"/>
      <c r="K547" s="319"/>
      <c r="L547" s="319"/>
      <c r="M547" s="319"/>
      <c r="N547" s="319"/>
      <c r="O547" s="322"/>
      <c r="P547" s="322"/>
      <c r="Q547" s="320"/>
      <c r="R547" s="320"/>
      <c r="S547" s="320"/>
      <c r="T547" s="320"/>
      <c r="U547" s="321"/>
      <c r="V547" s="320"/>
      <c r="W547" s="392"/>
    </row>
    <row r="548" spans="1:23">
      <c r="A548" s="317"/>
      <c r="B548" s="317"/>
      <c r="C548" s="317"/>
      <c r="D548" s="317"/>
      <c r="E548" s="317"/>
      <c r="F548" s="318"/>
      <c r="G548" s="317"/>
      <c r="H548" s="317"/>
      <c r="I548" s="319"/>
      <c r="J548" s="319"/>
      <c r="K548" s="319"/>
      <c r="L548" s="319"/>
      <c r="M548" s="319"/>
      <c r="N548" s="319"/>
      <c r="O548" s="322"/>
      <c r="P548" s="322"/>
      <c r="Q548" s="320"/>
      <c r="R548" s="320"/>
      <c r="S548" s="320"/>
      <c r="T548" s="320"/>
      <c r="U548" s="321"/>
      <c r="V548" s="320"/>
      <c r="W548" s="392"/>
    </row>
    <row r="549" spans="1:23">
      <c r="A549" s="317"/>
      <c r="B549" s="317"/>
      <c r="C549" s="317"/>
      <c r="D549" s="317"/>
      <c r="E549" s="317"/>
      <c r="F549" s="318"/>
      <c r="G549" s="317"/>
      <c r="H549" s="317"/>
      <c r="I549" s="319"/>
      <c r="J549" s="319"/>
      <c r="K549" s="319"/>
      <c r="L549" s="319"/>
      <c r="M549" s="319"/>
      <c r="N549" s="319"/>
      <c r="O549" s="322"/>
      <c r="P549" s="322"/>
      <c r="Q549" s="320"/>
      <c r="R549" s="320"/>
      <c r="S549" s="320"/>
      <c r="T549" s="320"/>
      <c r="U549" s="321"/>
      <c r="V549" s="320"/>
      <c r="W549" s="392"/>
    </row>
    <row r="550" spans="1:23">
      <c r="A550" s="317"/>
      <c r="B550" s="317"/>
      <c r="C550" s="317"/>
      <c r="D550" s="317"/>
      <c r="E550" s="317"/>
      <c r="F550" s="318"/>
      <c r="G550" s="317"/>
      <c r="H550" s="317"/>
      <c r="I550" s="319"/>
      <c r="J550" s="319"/>
      <c r="K550" s="319"/>
      <c r="L550" s="319"/>
      <c r="M550" s="319"/>
      <c r="N550" s="319"/>
      <c r="O550" s="322"/>
      <c r="P550" s="322"/>
      <c r="Q550" s="320"/>
      <c r="R550" s="320"/>
      <c r="S550" s="320"/>
      <c r="T550" s="320"/>
      <c r="U550" s="321"/>
      <c r="V550" s="320"/>
      <c r="W550" s="392"/>
    </row>
    <row r="551" spans="1:23">
      <c r="A551" s="317"/>
      <c r="B551" s="317"/>
      <c r="C551" s="317"/>
      <c r="D551" s="317"/>
      <c r="E551" s="317"/>
      <c r="F551" s="318"/>
      <c r="G551" s="317"/>
      <c r="H551" s="317"/>
      <c r="I551" s="319"/>
      <c r="J551" s="319"/>
      <c r="K551" s="319"/>
      <c r="L551" s="319"/>
      <c r="M551" s="319"/>
      <c r="N551" s="319"/>
      <c r="O551" s="322"/>
      <c r="P551" s="322"/>
      <c r="Q551" s="320"/>
      <c r="R551" s="320"/>
      <c r="S551" s="320"/>
      <c r="T551" s="320"/>
      <c r="U551" s="321"/>
      <c r="V551" s="320"/>
      <c r="W551" s="392"/>
    </row>
    <row r="552" spans="1:23">
      <c r="A552" s="317"/>
      <c r="B552" s="317"/>
      <c r="C552" s="317"/>
      <c r="D552" s="317"/>
      <c r="E552" s="317"/>
      <c r="F552" s="318"/>
      <c r="G552" s="317"/>
      <c r="H552" s="317"/>
      <c r="I552" s="319"/>
      <c r="J552" s="319"/>
      <c r="K552" s="319"/>
      <c r="L552" s="319"/>
      <c r="M552" s="319"/>
      <c r="N552" s="319"/>
      <c r="O552" s="322"/>
      <c r="P552" s="322"/>
      <c r="Q552" s="320"/>
      <c r="R552" s="320"/>
      <c r="S552" s="320"/>
      <c r="T552" s="320"/>
      <c r="U552" s="321"/>
      <c r="V552" s="320"/>
      <c r="W552" s="392"/>
    </row>
    <row r="553" spans="1:23">
      <c r="A553" s="317"/>
      <c r="B553" s="317"/>
      <c r="C553" s="317"/>
      <c r="D553" s="317"/>
      <c r="E553" s="317"/>
      <c r="F553" s="318"/>
      <c r="G553" s="317"/>
      <c r="H553" s="317"/>
      <c r="I553" s="319"/>
      <c r="J553" s="319"/>
      <c r="K553" s="319"/>
      <c r="L553" s="319"/>
      <c r="M553" s="319"/>
      <c r="N553" s="319"/>
      <c r="O553" s="322"/>
      <c r="P553" s="322"/>
      <c r="Q553" s="320"/>
      <c r="R553" s="320"/>
      <c r="S553" s="320"/>
      <c r="T553" s="320"/>
      <c r="U553" s="321"/>
      <c r="V553" s="320"/>
      <c r="W553" s="392"/>
    </row>
    <row r="554" spans="1:23">
      <c r="A554" s="317"/>
      <c r="B554" s="317"/>
      <c r="C554" s="317"/>
      <c r="D554" s="317"/>
      <c r="E554" s="317"/>
      <c r="F554" s="318"/>
      <c r="G554" s="317"/>
      <c r="H554" s="317"/>
      <c r="I554" s="319"/>
      <c r="J554" s="319"/>
      <c r="K554" s="319"/>
      <c r="L554" s="319"/>
      <c r="M554" s="319"/>
      <c r="N554" s="319"/>
      <c r="O554" s="322"/>
      <c r="P554" s="322"/>
      <c r="Q554" s="320"/>
      <c r="R554" s="320"/>
      <c r="S554" s="320"/>
      <c r="T554" s="320"/>
      <c r="U554" s="321"/>
      <c r="V554" s="320"/>
      <c r="W554" s="392"/>
    </row>
    <row r="555" spans="1:23">
      <c r="A555" s="317"/>
      <c r="B555" s="317"/>
      <c r="C555" s="317"/>
      <c r="D555" s="317"/>
      <c r="E555" s="317"/>
      <c r="F555" s="318"/>
      <c r="G555" s="317"/>
      <c r="H555" s="317"/>
      <c r="I555" s="319"/>
      <c r="J555" s="319"/>
      <c r="K555" s="319"/>
      <c r="L555" s="319"/>
      <c r="M555" s="319"/>
      <c r="N555" s="319"/>
      <c r="O555" s="322"/>
      <c r="P555" s="322"/>
      <c r="Q555" s="320"/>
      <c r="R555" s="320"/>
      <c r="S555" s="320"/>
      <c r="T555" s="320"/>
      <c r="U555" s="321"/>
      <c r="V555" s="320"/>
      <c r="W555" s="392"/>
    </row>
    <row r="556" spans="1:23">
      <c r="A556" s="317"/>
      <c r="B556" s="317"/>
      <c r="C556" s="317"/>
      <c r="D556" s="317"/>
      <c r="E556" s="317"/>
      <c r="F556" s="318"/>
      <c r="G556" s="317"/>
      <c r="H556" s="317"/>
      <c r="I556" s="319"/>
      <c r="J556" s="319"/>
      <c r="K556" s="319"/>
      <c r="L556" s="319"/>
      <c r="M556" s="319"/>
      <c r="N556" s="319"/>
      <c r="O556" s="322"/>
      <c r="P556" s="322"/>
      <c r="Q556" s="320"/>
      <c r="R556" s="320"/>
      <c r="S556" s="320"/>
      <c r="T556" s="320"/>
      <c r="U556" s="321"/>
      <c r="V556" s="320"/>
      <c r="W556" s="392"/>
    </row>
    <row r="557" spans="1:23">
      <c r="A557" s="317"/>
      <c r="B557" s="317"/>
      <c r="C557" s="317"/>
      <c r="D557" s="317"/>
      <c r="E557" s="317"/>
      <c r="F557" s="318"/>
      <c r="G557" s="317"/>
      <c r="H557" s="317"/>
      <c r="I557" s="319"/>
      <c r="J557" s="319"/>
      <c r="K557" s="319"/>
      <c r="L557" s="319"/>
      <c r="M557" s="319"/>
      <c r="N557" s="319"/>
      <c r="O557" s="322"/>
      <c r="P557" s="322"/>
      <c r="Q557" s="320"/>
      <c r="R557" s="320"/>
      <c r="S557" s="320"/>
      <c r="T557" s="320"/>
      <c r="U557" s="321"/>
      <c r="V557" s="320"/>
      <c r="W557" s="392"/>
    </row>
    <row r="558" spans="1:23">
      <c r="A558" s="317"/>
      <c r="B558" s="317"/>
      <c r="C558" s="317"/>
      <c r="D558" s="317"/>
      <c r="E558" s="317"/>
      <c r="F558" s="318"/>
      <c r="G558" s="317"/>
      <c r="H558" s="317"/>
      <c r="I558" s="319"/>
      <c r="J558" s="319"/>
      <c r="K558" s="319"/>
      <c r="L558" s="319"/>
      <c r="M558" s="319"/>
      <c r="N558" s="319"/>
      <c r="O558" s="322"/>
      <c r="P558" s="322"/>
      <c r="Q558" s="320"/>
      <c r="R558" s="320"/>
      <c r="S558" s="320"/>
      <c r="T558" s="320"/>
      <c r="U558" s="321"/>
      <c r="V558" s="320"/>
      <c r="W558" s="392"/>
    </row>
    <row r="559" spans="1:23">
      <c r="A559" s="317"/>
      <c r="B559" s="317"/>
      <c r="C559" s="317"/>
      <c r="D559" s="317"/>
      <c r="E559" s="317"/>
      <c r="F559" s="318"/>
      <c r="G559" s="317"/>
      <c r="H559" s="317"/>
      <c r="I559" s="319"/>
      <c r="J559" s="319"/>
      <c r="K559" s="319"/>
      <c r="L559" s="319"/>
      <c r="M559" s="319"/>
      <c r="N559" s="319"/>
      <c r="O559" s="322"/>
      <c r="P559" s="322"/>
      <c r="Q559" s="320"/>
      <c r="R559" s="320"/>
      <c r="S559" s="320"/>
      <c r="T559" s="320"/>
      <c r="U559" s="321"/>
      <c r="V559" s="320"/>
      <c r="W559" s="392"/>
    </row>
    <row r="560" spans="1:23">
      <c r="A560" s="317"/>
      <c r="B560" s="317"/>
      <c r="C560" s="317"/>
      <c r="D560" s="317"/>
      <c r="E560" s="317"/>
      <c r="F560" s="318"/>
      <c r="G560" s="317"/>
      <c r="H560" s="317"/>
      <c r="I560" s="319"/>
      <c r="J560" s="319"/>
      <c r="K560" s="319"/>
      <c r="L560" s="319"/>
      <c r="M560" s="319"/>
      <c r="N560" s="319"/>
      <c r="O560" s="322"/>
      <c r="P560" s="322"/>
      <c r="Q560" s="320"/>
      <c r="R560" s="320"/>
      <c r="S560" s="320"/>
      <c r="T560" s="320"/>
      <c r="U560" s="321"/>
      <c r="V560" s="320"/>
      <c r="W560" s="392"/>
    </row>
    <row r="561" spans="1:23">
      <c r="A561" s="317"/>
      <c r="B561" s="317"/>
      <c r="C561" s="317"/>
      <c r="D561" s="317"/>
      <c r="E561" s="317"/>
      <c r="F561" s="318"/>
      <c r="G561" s="317"/>
      <c r="H561" s="317"/>
      <c r="I561" s="319"/>
      <c r="J561" s="319"/>
      <c r="K561" s="319"/>
      <c r="L561" s="319"/>
      <c r="M561" s="319"/>
      <c r="N561" s="319"/>
      <c r="O561" s="322"/>
      <c r="P561" s="322"/>
      <c r="Q561" s="320"/>
      <c r="R561" s="320"/>
      <c r="S561" s="320"/>
      <c r="T561" s="320"/>
      <c r="U561" s="321"/>
      <c r="V561" s="320"/>
      <c r="W561" s="392"/>
    </row>
    <row r="562" spans="1:23">
      <c r="A562" s="317"/>
      <c r="B562" s="317"/>
      <c r="C562" s="317"/>
      <c r="D562" s="317"/>
      <c r="E562" s="317"/>
      <c r="F562" s="318"/>
      <c r="G562" s="317"/>
      <c r="H562" s="317"/>
      <c r="I562" s="319"/>
      <c r="J562" s="319"/>
      <c r="K562" s="319"/>
      <c r="L562" s="319"/>
      <c r="M562" s="319"/>
      <c r="N562" s="319"/>
      <c r="O562" s="322"/>
      <c r="P562" s="322"/>
      <c r="Q562" s="320"/>
      <c r="R562" s="320"/>
      <c r="S562" s="320"/>
      <c r="T562" s="320"/>
      <c r="U562" s="321"/>
      <c r="V562" s="320"/>
      <c r="W562" s="392"/>
    </row>
    <row r="563" spans="1:23">
      <c r="A563" s="317"/>
      <c r="B563" s="317"/>
      <c r="C563" s="317"/>
      <c r="D563" s="317"/>
      <c r="E563" s="317"/>
      <c r="F563" s="318"/>
      <c r="G563" s="317"/>
      <c r="H563" s="317"/>
      <c r="I563" s="319"/>
      <c r="J563" s="319"/>
      <c r="K563" s="319"/>
      <c r="L563" s="319"/>
      <c r="M563" s="319"/>
      <c r="N563" s="319"/>
      <c r="O563" s="322"/>
      <c r="P563" s="322"/>
      <c r="Q563" s="320"/>
      <c r="R563" s="320"/>
      <c r="S563" s="320"/>
      <c r="T563" s="320"/>
      <c r="U563" s="321"/>
      <c r="V563" s="320"/>
      <c r="W563" s="392"/>
    </row>
    <row r="564" spans="1:23">
      <c r="A564" s="317"/>
      <c r="B564" s="317"/>
      <c r="C564" s="317"/>
      <c r="D564" s="317"/>
      <c r="E564" s="317"/>
      <c r="F564" s="318"/>
      <c r="G564" s="317"/>
      <c r="H564" s="317"/>
      <c r="I564" s="319"/>
      <c r="J564" s="319"/>
      <c r="K564" s="319"/>
      <c r="L564" s="319"/>
      <c r="M564" s="319"/>
      <c r="N564" s="319"/>
      <c r="O564" s="322"/>
      <c r="P564" s="322"/>
      <c r="Q564" s="320"/>
      <c r="R564" s="320"/>
      <c r="S564" s="320"/>
      <c r="T564" s="320"/>
      <c r="U564" s="321"/>
      <c r="V564" s="320"/>
      <c r="W564" s="392"/>
    </row>
    <row r="565" spans="1:23">
      <c r="A565" s="317"/>
      <c r="B565" s="317"/>
      <c r="C565" s="317"/>
      <c r="D565" s="317"/>
      <c r="E565" s="317"/>
      <c r="F565" s="318"/>
      <c r="G565" s="317"/>
      <c r="H565" s="317"/>
      <c r="I565" s="319"/>
      <c r="J565" s="319"/>
      <c r="K565" s="319"/>
      <c r="L565" s="319"/>
      <c r="M565" s="319"/>
      <c r="N565" s="319"/>
      <c r="O565" s="322"/>
      <c r="P565" s="322"/>
      <c r="Q565" s="320"/>
      <c r="R565" s="320"/>
      <c r="S565" s="320"/>
      <c r="T565" s="320"/>
      <c r="U565" s="321"/>
      <c r="V565" s="320"/>
      <c r="W565" s="392"/>
    </row>
    <row r="566" spans="1:23">
      <c r="A566" s="317"/>
      <c r="B566" s="317"/>
      <c r="C566" s="317"/>
      <c r="D566" s="317"/>
      <c r="E566" s="317"/>
      <c r="F566" s="318"/>
      <c r="G566" s="317"/>
      <c r="H566" s="317"/>
      <c r="I566" s="319"/>
      <c r="J566" s="319"/>
      <c r="K566" s="319"/>
      <c r="L566" s="319"/>
      <c r="M566" s="319"/>
      <c r="N566" s="319"/>
      <c r="O566" s="322"/>
      <c r="P566" s="322"/>
      <c r="Q566" s="320"/>
      <c r="R566" s="320"/>
      <c r="S566" s="320"/>
      <c r="T566" s="320"/>
      <c r="U566" s="321"/>
      <c r="V566" s="320"/>
      <c r="W566" s="392"/>
    </row>
    <row r="567" spans="1:23">
      <c r="A567" s="317"/>
      <c r="B567" s="317"/>
      <c r="C567" s="317"/>
      <c r="D567" s="317"/>
      <c r="E567" s="317"/>
      <c r="F567" s="318"/>
      <c r="G567" s="317"/>
      <c r="H567" s="317"/>
      <c r="I567" s="319"/>
      <c r="J567" s="319"/>
      <c r="K567" s="319"/>
      <c r="L567" s="319"/>
      <c r="M567" s="319"/>
      <c r="N567" s="319"/>
      <c r="O567" s="322"/>
      <c r="P567" s="322"/>
      <c r="Q567" s="320"/>
      <c r="R567" s="320"/>
      <c r="S567" s="320"/>
      <c r="T567" s="320"/>
      <c r="U567" s="321"/>
      <c r="V567" s="320"/>
      <c r="W567" s="392"/>
    </row>
    <row r="568" spans="1:23">
      <c r="A568" s="317"/>
      <c r="B568" s="317"/>
      <c r="C568" s="317"/>
      <c r="D568" s="317"/>
      <c r="E568" s="317"/>
      <c r="F568" s="318"/>
      <c r="G568" s="317"/>
      <c r="H568" s="317"/>
      <c r="I568" s="319"/>
      <c r="J568" s="319"/>
      <c r="K568" s="319"/>
      <c r="L568" s="319"/>
      <c r="M568" s="319"/>
      <c r="N568" s="319"/>
      <c r="O568" s="322"/>
      <c r="P568" s="322"/>
      <c r="Q568" s="320"/>
      <c r="R568" s="320"/>
      <c r="S568" s="320"/>
      <c r="T568" s="320"/>
      <c r="U568" s="321"/>
      <c r="V568" s="320"/>
      <c r="W568" s="392"/>
    </row>
    <row r="569" spans="1:23">
      <c r="A569" s="317"/>
      <c r="B569" s="317"/>
      <c r="C569" s="317"/>
      <c r="D569" s="317"/>
      <c r="E569" s="317"/>
      <c r="F569" s="318"/>
      <c r="G569" s="317"/>
      <c r="H569" s="317"/>
      <c r="I569" s="319"/>
      <c r="J569" s="319"/>
      <c r="K569" s="319"/>
      <c r="L569" s="319"/>
      <c r="M569" s="319"/>
      <c r="N569" s="319"/>
      <c r="O569" s="322"/>
      <c r="P569" s="322"/>
      <c r="Q569" s="320"/>
      <c r="R569" s="320"/>
      <c r="S569" s="320"/>
      <c r="T569" s="320"/>
      <c r="U569" s="321"/>
      <c r="V569" s="320"/>
      <c r="W569" s="392"/>
    </row>
    <row r="570" spans="1:23">
      <c r="A570" s="317"/>
      <c r="B570" s="317"/>
      <c r="C570" s="317"/>
      <c r="D570" s="317"/>
      <c r="E570" s="317"/>
      <c r="F570" s="318"/>
      <c r="G570" s="317"/>
      <c r="H570" s="317"/>
      <c r="I570" s="319"/>
      <c r="J570" s="319"/>
      <c r="K570" s="319"/>
      <c r="L570" s="319"/>
      <c r="M570" s="319"/>
      <c r="N570" s="319"/>
      <c r="O570" s="322"/>
      <c r="P570" s="322"/>
      <c r="Q570" s="320"/>
      <c r="R570" s="320"/>
      <c r="S570" s="320"/>
      <c r="T570" s="320"/>
      <c r="U570" s="321"/>
      <c r="V570" s="320"/>
      <c r="W570" s="392"/>
    </row>
    <row r="571" spans="1:23">
      <c r="A571" s="317"/>
      <c r="B571" s="317"/>
      <c r="C571" s="317"/>
      <c r="D571" s="317"/>
      <c r="E571" s="317"/>
      <c r="F571" s="318"/>
      <c r="G571" s="317"/>
      <c r="H571" s="317"/>
      <c r="I571" s="319"/>
      <c r="J571" s="319"/>
      <c r="K571" s="319"/>
      <c r="L571" s="319"/>
      <c r="M571" s="319"/>
      <c r="N571" s="319"/>
      <c r="O571" s="322"/>
      <c r="P571" s="322"/>
      <c r="Q571" s="320"/>
      <c r="R571" s="320"/>
      <c r="S571" s="320"/>
      <c r="T571" s="320"/>
      <c r="U571" s="321"/>
      <c r="V571" s="320"/>
      <c r="W571" s="392"/>
    </row>
    <row r="572" spans="1:23">
      <c r="A572" s="317"/>
      <c r="B572" s="317"/>
      <c r="C572" s="317"/>
      <c r="D572" s="317"/>
      <c r="E572" s="317"/>
      <c r="F572" s="318"/>
      <c r="G572" s="317"/>
      <c r="H572" s="317"/>
      <c r="I572" s="319"/>
      <c r="J572" s="319"/>
      <c r="K572" s="319"/>
      <c r="L572" s="319"/>
      <c r="M572" s="319"/>
      <c r="N572" s="319"/>
      <c r="O572" s="322"/>
      <c r="P572" s="322"/>
      <c r="Q572" s="320"/>
      <c r="R572" s="320"/>
      <c r="S572" s="320"/>
      <c r="T572" s="320"/>
      <c r="U572" s="321"/>
      <c r="V572" s="320"/>
      <c r="W572" s="392"/>
    </row>
    <row r="573" spans="1:23">
      <c r="A573" s="317"/>
      <c r="B573" s="317"/>
      <c r="C573" s="317"/>
      <c r="D573" s="317"/>
      <c r="E573" s="317"/>
      <c r="F573" s="318"/>
      <c r="G573" s="317"/>
      <c r="H573" s="317"/>
      <c r="I573" s="319"/>
      <c r="J573" s="319"/>
      <c r="K573" s="319"/>
      <c r="L573" s="319"/>
      <c r="M573" s="319"/>
      <c r="N573" s="319"/>
      <c r="O573" s="322"/>
      <c r="P573" s="322"/>
      <c r="Q573" s="320"/>
      <c r="R573" s="320"/>
      <c r="S573" s="320"/>
      <c r="T573" s="320"/>
      <c r="U573" s="321"/>
      <c r="V573" s="320"/>
      <c r="W573" s="392"/>
    </row>
    <row r="574" spans="1:23">
      <c r="A574" s="317"/>
      <c r="B574" s="317"/>
      <c r="C574" s="317"/>
      <c r="D574" s="317"/>
      <c r="E574" s="317"/>
      <c r="F574" s="318"/>
      <c r="G574" s="317"/>
      <c r="H574" s="317"/>
      <c r="I574" s="319"/>
      <c r="J574" s="319"/>
      <c r="K574" s="319"/>
      <c r="L574" s="319"/>
      <c r="M574" s="319"/>
      <c r="N574" s="319"/>
      <c r="O574" s="322"/>
      <c r="P574" s="322"/>
      <c r="Q574" s="320"/>
      <c r="R574" s="320"/>
      <c r="S574" s="320"/>
      <c r="T574" s="320"/>
      <c r="U574" s="321"/>
      <c r="V574" s="320"/>
      <c r="W574" s="392"/>
    </row>
    <row r="575" spans="1:23">
      <c r="A575" s="317"/>
      <c r="B575" s="317"/>
      <c r="C575" s="317"/>
      <c r="D575" s="317"/>
      <c r="E575" s="317"/>
      <c r="F575" s="318"/>
      <c r="G575" s="317"/>
      <c r="H575" s="317"/>
      <c r="I575" s="319"/>
      <c r="J575" s="319"/>
      <c r="K575" s="319"/>
      <c r="L575" s="319"/>
      <c r="M575" s="319"/>
      <c r="N575" s="319"/>
      <c r="O575" s="322"/>
      <c r="P575" s="322"/>
      <c r="Q575" s="320"/>
      <c r="R575" s="320"/>
      <c r="S575" s="320"/>
      <c r="T575" s="320"/>
      <c r="U575" s="321"/>
      <c r="V575" s="320"/>
      <c r="W575" s="392"/>
    </row>
    <row r="576" spans="1:23">
      <c r="A576" s="317"/>
      <c r="B576" s="317"/>
      <c r="C576" s="317"/>
      <c r="D576" s="317"/>
      <c r="E576" s="317"/>
      <c r="F576" s="318"/>
      <c r="G576" s="317"/>
      <c r="H576" s="317"/>
      <c r="I576" s="319"/>
      <c r="J576" s="319"/>
      <c r="K576" s="319"/>
      <c r="L576" s="319"/>
      <c r="M576" s="319"/>
      <c r="N576" s="319"/>
      <c r="O576" s="322"/>
      <c r="P576" s="322"/>
      <c r="Q576" s="320"/>
      <c r="R576" s="320"/>
      <c r="S576" s="320"/>
      <c r="T576" s="320"/>
      <c r="U576" s="321"/>
      <c r="V576" s="320"/>
      <c r="W576" s="392"/>
    </row>
    <row r="577" spans="1:23">
      <c r="A577" s="317"/>
      <c r="B577" s="317"/>
      <c r="C577" s="317"/>
      <c r="D577" s="317"/>
      <c r="E577" s="317"/>
      <c r="F577" s="318"/>
      <c r="G577" s="317"/>
      <c r="H577" s="317"/>
      <c r="I577" s="319"/>
      <c r="J577" s="319"/>
      <c r="K577" s="319"/>
      <c r="L577" s="319"/>
      <c r="M577" s="319"/>
      <c r="N577" s="319"/>
      <c r="O577" s="322"/>
      <c r="P577" s="322"/>
      <c r="Q577" s="320"/>
      <c r="R577" s="320"/>
      <c r="S577" s="320"/>
      <c r="T577" s="320"/>
      <c r="U577" s="321"/>
      <c r="V577" s="320"/>
      <c r="W577" s="392"/>
    </row>
    <row r="578" spans="1:23">
      <c r="A578" s="317"/>
      <c r="B578" s="317"/>
      <c r="C578" s="317"/>
      <c r="D578" s="317"/>
      <c r="E578" s="317"/>
      <c r="F578" s="318"/>
      <c r="G578" s="317"/>
      <c r="H578" s="317"/>
      <c r="I578" s="319"/>
      <c r="J578" s="319"/>
      <c r="K578" s="319"/>
      <c r="L578" s="319"/>
      <c r="M578" s="319"/>
      <c r="N578" s="319"/>
      <c r="O578" s="322"/>
      <c r="P578" s="322"/>
      <c r="Q578" s="320"/>
      <c r="R578" s="320"/>
      <c r="S578" s="320"/>
      <c r="T578" s="320"/>
      <c r="U578" s="321"/>
      <c r="V578" s="320"/>
      <c r="W578" s="392"/>
    </row>
    <row r="579" spans="1:23">
      <c r="A579" s="317"/>
      <c r="B579" s="317"/>
      <c r="C579" s="317"/>
      <c r="D579" s="317"/>
      <c r="E579" s="317"/>
      <c r="F579" s="318"/>
      <c r="G579" s="317"/>
      <c r="H579" s="317"/>
      <c r="I579" s="319"/>
      <c r="J579" s="319"/>
      <c r="K579" s="319"/>
      <c r="L579" s="319"/>
      <c r="M579" s="319"/>
      <c r="N579" s="319"/>
      <c r="O579" s="322"/>
      <c r="P579" s="322"/>
      <c r="Q579" s="320"/>
      <c r="R579" s="320"/>
      <c r="S579" s="320"/>
      <c r="T579" s="320"/>
      <c r="U579" s="321"/>
      <c r="V579" s="320"/>
      <c r="W579" s="392"/>
    </row>
    <row r="580" spans="1:23">
      <c r="A580" s="317"/>
      <c r="B580" s="317"/>
      <c r="C580" s="317"/>
      <c r="D580" s="317"/>
      <c r="E580" s="317"/>
      <c r="F580" s="318"/>
      <c r="G580" s="317"/>
      <c r="H580" s="317"/>
      <c r="I580" s="319"/>
      <c r="J580" s="319"/>
      <c r="K580" s="319"/>
      <c r="L580" s="319"/>
      <c r="M580" s="319"/>
      <c r="N580" s="319"/>
      <c r="O580" s="322"/>
      <c r="P580" s="322"/>
      <c r="Q580" s="320"/>
      <c r="R580" s="320"/>
      <c r="S580" s="320"/>
      <c r="T580" s="320"/>
      <c r="U580" s="321"/>
      <c r="V580" s="320"/>
      <c r="W580" s="392"/>
    </row>
    <row r="581" spans="1:23">
      <c r="A581" s="317"/>
      <c r="B581" s="317"/>
      <c r="C581" s="317"/>
      <c r="D581" s="317"/>
      <c r="E581" s="317"/>
      <c r="F581" s="318"/>
      <c r="G581" s="317"/>
      <c r="H581" s="317"/>
      <c r="I581" s="319"/>
      <c r="J581" s="319"/>
      <c r="K581" s="319"/>
      <c r="L581" s="319"/>
      <c r="M581" s="319"/>
      <c r="N581" s="319"/>
      <c r="O581" s="322"/>
      <c r="P581" s="322"/>
      <c r="Q581" s="320"/>
      <c r="R581" s="320"/>
      <c r="S581" s="320"/>
      <c r="T581" s="320"/>
      <c r="U581" s="321"/>
      <c r="V581" s="320"/>
      <c r="W581" s="392"/>
    </row>
    <row r="582" spans="1:23">
      <c r="A582" s="317"/>
      <c r="B582" s="317"/>
      <c r="C582" s="317"/>
      <c r="D582" s="317"/>
      <c r="E582" s="317"/>
      <c r="F582" s="318"/>
      <c r="G582" s="317"/>
      <c r="H582" s="317"/>
      <c r="I582" s="319"/>
      <c r="J582" s="319"/>
      <c r="K582" s="319"/>
      <c r="L582" s="319"/>
      <c r="M582" s="319"/>
      <c r="N582" s="319"/>
      <c r="O582" s="322"/>
      <c r="P582" s="322"/>
      <c r="Q582" s="320"/>
      <c r="R582" s="320"/>
      <c r="S582" s="320"/>
      <c r="T582" s="320"/>
      <c r="U582" s="321"/>
      <c r="V582" s="320"/>
      <c r="W582" s="392"/>
    </row>
    <row r="583" spans="1:23">
      <c r="A583" s="317"/>
      <c r="B583" s="317"/>
      <c r="C583" s="317"/>
      <c r="D583" s="317"/>
      <c r="E583" s="317"/>
      <c r="F583" s="318"/>
      <c r="G583" s="317"/>
      <c r="H583" s="317"/>
      <c r="I583" s="319"/>
      <c r="J583" s="319"/>
      <c r="K583" s="319"/>
      <c r="L583" s="319"/>
      <c r="M583" s="319"/>
      <c r="N583" s="319"/>
      <c r="O583" s="322"/>
      <c r="P583" s="322"/>
      <c r="Q583" s="320"/>
      <c r="R583" s="320"/>
      <c r="S583" s="320"/>
      <c r="T583" s="320"/>
      <c r="U583" s="321"/>
      <c r="V583" s="320"/>
      <c r="W583" s="392"/>
    </row>
    <row r="584" spans="1:23">
      <c r="A584" s="317"/>
      <c r="B584" s="317"/>
      <c r="C584" s="317"/>
      <c r="D584" s="317"/>
      <c r="E584" s="317"/>
      <c r="F584" s="318"/>
      <c r="G584" s="317"/>
      <c r="H584" s="317"/>
      <c r="I584" s="319"/>
      <c r="J584" s="319"/>
      <c r="K584" s="319"/>
      <c r="L584" s="319"/>
      <c r="M584" s="319"/>
      <c r="N584" s="319"/>
      <c r="O584" s="322"/>
      <c r="P584" s="322"/>
      <c r="Q584" s="320"/>
      <c r="R584" s="320"/>
      <c r="S584" s="320"/>
      <c r="T584" s="320"/>
      <c r="U584" s="321"/>
      <c r="V584" s="320"/>
      <c r="W584" s="392"/>
    </row>
    <row r="585" spans="1:23">
      <c r="A585" s="317"/>
      <c r="B585" s="317"/>
      <c r="C585" s="317"/>
      <c r="D585" s="317"/>
      <c r="E585" s="317"/>
      <c r="F585" s="318"/>
      <c r="G585" s="317"/>
      <c r="H585" s="317"/>
      <c r="I585" s="319"/>
      <c r="J585" s="319"/>
      <c r="K585" s="319"/>
      <c r="L585" s="319"/>
      <c r="M585" s="319"/>
      <c r="N585" s="319"/>
      <c r="O585" s="322"/>
      <c r="P585" s="322"/>
      <c r="Q585" s="320"/>
      <c r="R585" s="320"/>
      <c r="S585" s="320"/>
      <c r="T585" s="320"/>
      <c r="U585" s="321"/>
      <c r="V585" s="320"/>
      <c r="W585" s="392"/>
    </row>
    <row r="586" spans="1:23">
      <c r="A586" s="317"/>
      <c r="B586" s="317"/>
      <c r="C586" s="317"/>
      <c r="D586" s="317"/>
      <c r="E586" s="317"/>
      <c r="F586" s="318"/>
      <c r="G586" s="317"/>
      <c r="H586" s="317"/>
      <c r="I586" s="319"/>
      <c r="J586" s="319"/>
      <c r="K586" s="319"/>
      <c r="L586" s="319"/>
      <c r="M586" s="319"/>
      <c r="N586" s="319"/>
      <c r="O586" s="322"/>
      <c r="P586" s="322"/>
      <c r="Q586" s="320"/>
      <c r="R586" s="320"/>
      <c r="S586" s="320"/>
      <c r="T586" s="320"/>
      <c r="U586" s="321"/>
      <c r="V586" s="320"/>
      <c r="W586" s="392"/>
    </row>
    <row r="587" spans="1:23">
      <c r="A587" s="317"/>
      <c r="B587" s="317"/>
      <c r="C587" s="317"/>
      <c r="D587" s="317"/>
      <c r="E587" s="317"/>
      <c r="F587" s="318"/>
      <c r="G587" s="317"/>
      <c r="H587" s="317"/>
      <c r="I587" s="319"/>
      <c r="J587" s="319"/>
      <c r="K587" s="319"/>
      <c r="L587" s="319"/>
      <c r="M587" s="319"/>
      <c r="N587" s="319"/>
      <c r="O587" s="322"/>
      <c r="P587" s="322"/>
      <c r="Q587" s="320"/>
      <c r="R587" s="320"/>
      <c r="S587" s="320"/>
      <c r="T587" s="320"/>
      <c r="U587" s="321"/>
      <c r="V587" s="320"/>
      <c r="W587" s="392"/>
    </row>
    <row r="588" spans="1:23">
      <c r="A588" s="317"/>
      <c r="B588" s="317"/>
      <c r="C588" s="317"/>
      <c r="D588" s="317"/>
      <c r="E588" s="317"/>
      <c r="F588" s="318"/>
      <c r="G588" s="317"/>
      <c r="H588" s="317"/>
      <c r="I588" s="319"/>
      <c r="J588" s="319"/>
      <c r="K588" s="319"/>
      <c r="L588" s="319"/>
      <c r="M588" s="319"/>
      <c r="N588" s="319"/>
      <c r="O588" s="322"/>
      <c r="P588" s="322"/>
      <c r="Q588" s="320"/>
      <c r="R588" s="320"/>
      <c r="S588" s="320"/>
      <c r="T588" s="320"/>
      <c r="U588" s="321"/>
      <c r="V588" s="320"/>
      <c r="W588" s="392"/>
    </row>
    <row r="589" spans="1:23">
      <c r="A589" s="317"/>
      <c r="B589" s="317"/>
      <c r="C589" s="317"/>
      <c r="D589" s="317"/>
      <c r="E589" s="317"/>
      <c r="F589" s="318"/>
      <c r="G589" s="317"/>
      <c r="H589" s="317"/>
      <c r="I589" s="319"/>
      <c r="J589" s="319"/>
      <c r="K589" s="319"/>
      <c r="L589" s="319"/>
      <c r="M589" s="319"/>
      <c r="N589" s="319"/>
      <c r="O589" s="322"/>
      <c r="P589" s="322"/>
      <c r="Q589" s="320"/>
      <c r="R589" s="320"/>
      <c r="S589" s="320"/>
      <c r="T589" s="320"/>
      <c r="U589" s="321"/>
      <c r="V589" s="320"/>
      <c r="W589" s="392"/>
    </row>
    <row r="590" spans="1:23">
      <c r="A590" s="317"/>
      <c r="B590" s="317"/>
      <c r="C590" s="317"/>
      <c r="D590" s="317"/>
      <c r="E590" s="317"/>
      <c r="F590" s="318"/>
      <c r="G590" s="317"/>
      <c r="H590" s="317"/>
      <c r="I590" s="319"/>
      <c r="J590" s="319"/>
      <c r="K590" s="319"/>
      <c r="L590" s="319"/>
      <c r="M590" s="319"/>
      <c r="N590" s="319"/>
      <c r="O590" s="322"/>
      <c r="P590" s="322"/>
      <c r="Q590" s="320"/>
      <c r="R590" s="320"/>
      <c r="S590" s="320"/>
      <c r="T590" s="320"/>
      <c r="U590" s="321"/>
      <c r="V590" s="320"/>
      <c r="W590" s="392"/>
    </row>
    <row r="591" spans="1:23">
      <c r="A591" s="317"/>
      <c r="B591" s="317"/>
      <c r="C591" s="317"/>
      <c r="D591" s="317"/>
      <c r="E591" s="317"/>
      <c r="F591" s="318"/>
      <c r="G591" s="317"/>
      <c r="H591" s="317"/>
      <c r="I591" s="319"/>
      <c r="J591" s="319"/>
      <c r="K591" s="319"/>
      <c r="L591" s="319"/>
      <c r="M591" s="319"/>
      <c r="N591" s="319"/>
      <c r="O591" s="322"/>
      <c r="P591" s="322"/>
      <c r="Q591" s="320"/>
      <c r="R591" s="320"/>
      <c r="S591" s="320"/>
      <c r="T591" s="320"/>
      <c r="U591" s="321"/>
      <c r="V591" s="320"/>
      <c r="W591" s="392"/>
    </row>
    <row r="592" spans="1:23">
      <c r="A592" s="317"/>
      <c r="B592" s="317"/>
      <c r="C592" s="317"/>
      <c r="D592" s="317"/>
      <c r="E592" s="317"/>
      <c r="F592" s="318"/>
      <c r="G592" s="317"/>
      <c r="H592" s="317"/>
      <c r="I592" s="319"/>
      <c r="J592" s="319"/>
      <c r="K592" s="319"/>
      <c r="L592" s="319"/>
      <c r="M592" s="319"/>
      <c r="N592" s="319"/>
      <c r="O592" s="322"/>
      <c r="P592" s="322"/>
      <c r="Q592" s="320"/>
      <c r="R592" s="320"/>
      <c r="S592" s="320"/>
      <c r="T592" s="320"/>
      <c r="U592" s="321"/>
      <c r="V592" s="320"/>
      <c r="W592" s="392"/>
    </row>
    <row r="593" spans="1:23">
      <c r="A593" s="317"/>
      <c r="B593" s="317"/>
      <c r="C593" s="317"/>
      <c r="D593" s="317"/>
      <c r="E593" s="317"/>
      <c r="F593" s="318"/>
      <c r="G593" s="317"/>
      <c r="H593" s="317"/>
      <c r="I593" s="319"/>
      <c r="J593" s="319"/>
      <c r="K593" s="319"/>
      <c r="L593" s="319"/>
      <c r="M593" s="319"/>
      <c r="N593" s="319"/>
      <c r="O593" s="322"/>
      <c r="P593" s="322"/>
      <c r="Q593" s="320"/>
      <c r="R593" s="320"/>
      <c r="S593" s="320"/>
      <c r="T593" s="320"/>
      <c r="U593" s="321"/>
      <c r="V593" s="320"/>
      <c r="W593" s="392"/>
    </row>
    <row r="594" spans="1:23">
      <c r="A594" s="317"/>
      <c r="B594" s="317"/>
      <c r="C594" s="317"/>
      <c r="D594" s="317"/>
      <c r="E594" s="317"/>
      <c r="F594" s="318"/>
      <c r="G594" s="317"/>
      <c r="H594" s="317"/>
      <c r="I594" s="319"/>
      <c r="J594" s="319"/>
      <c r="K594" s="319"/>
      <c r="L594" s="319"/>
      <c r="M594" s="319"/>
      <c r="N594" s="319"/>
      <c r="O594" s="322"/>
      <c r="P594" s="322"/>
      <c r="Q594" s="320"/>
      <c r="R594" s="320"/>
      <c r="S594" s="320"/>
      <c r="T594" s="320"/>
      <c r="U594" s="321"/>
      <c r="V594" s="320"/>
      <c r="W594" s="392"/>
    </row>
    <row r="595" spans="1:23">
      <c r="A595" s="317"/>
      <c r="B595" s="317"/>
      <c r="C595" s="317"/>
      <c r="D595" s="317"/>
      <c r="E595" s="317"/>
      <c r="F595" s="318"/>
      <c r="G595" s="317"/>
      <c r="H595" s="317"/>
      <c r="I595" s="319"/>
      <c r="J595" s="319"/>
      <c r="K595" s="319"/>
      <c r="L595" s="319"/>
      <c r="M595" s="319"/>
      <c r="N595" s="319"/>
      <c r="O595" s="322"/>
      <c r="P595" s="322"/>
      <c r="Q595" s="320"/>
      <c r="R595" s="320"/>
      <c r="S595" s="320"/>
      <c r="T595" s="320"/>
      <c r="U595" s="321"/>
      <c r="V595" s="320"/>
      <c r="W595" s="392"/>
    </row>
    <row r="596" spans="1:23">
      <c r="A596" s="317"/>
      <c r="B596" s="317"/>
      <c r="C596" s="317"/>
      <c r="D596" s="317"/>
      <c r="E596" s="317"/>
      <c r="F596" s="318"/>
      <c r="G596" s="317"/>
      <c r="H596" s="317"/>
      <c r="I596" s="319"/>
      <c r="J596" s="319"/>
      <c r="K596" s="319"/>
      <c r="L596" s="319"/>
      <c r="M596" s="319"/>
      <c r="N596" s="319"/>
      <c r="O596" s="322"/>
      <c r="P596" s="322"/>
      <c r="Q596" s="320"/>
      <c r="R596" s="320"/>
      <c r="S596" s="320"/>
      <c r="T596" s="320"/>
      <c r="U596" s="321"/>
      <c r="V596" s="320"/>
      <c r="W596" s="392"/>
    </row>
    <row r="597" spans="1:23">
      <c r="A597" s="317"/>
      <c r="B597" s="317"/>
      <c r="C597" s="317"/>
      <c r="D597" s="317"/>
      <c r="E597" s="317"/>
      <c r="F597" s="318"/>
      <c r="G597" s="317"/>
      <c r="H597" s="317"/>
      <c r="I597" s="319"/>
      <c r="J597" s="319"/>
      <c r="K597" s="319"/>
      <c r="L597" s="319"/>
      <c r="M597" s="319"/>
      <c r="N597" s="319"/>
      <c r="O597" s="322"/>
      <c r="P597" s="322"/>
      <c r="Q597" s="320"/>
      <c r="R597" s="320"/>
      <c r="S597" s="320"/>
      <c r="T597" s="320"/>
      <c r="U597" s="321"/>
      <c r="V597" s="320"/>
      <c r="W597" s="392"/>
    </row>
    <row r="598" spans="1:23">
      <c r="A598" s="317"/>
      <c r="B598" s="317"/>
      <c r="C598" s="317"/>
      <c r="D598" s="317"/>
      <c r="E598" s="317"/>
      <c r="F598" s="318"/>
      <c r="G598" s="317"/>
      <c r="H598" s="317"/>
      <c r="I598" s="319"/>
      <c r="J598" s="319"/>
      <c r="K598" s="319"/>
      <c r="L598" s="319"/>
      <c r="M598" s="319"/>
      <c r="N598" s="319"/>
      <c r="O598" s="322"/>
      <c r="P598" s="322"/>
      <c r="Q598" s="320"/>
      <c r="R598" s="320"/>
      <c r="S598" s="320"/>
      <c r="T598" s="320"/>
      <c r="U598" s="321"/>
      <c r="V598" s="320"/>
      <c r="W598" s="392"/>
    </row>
    <row r="599" spans="1:23">
      <c r="A599" s="317"/>
      <c r="B599" s="317"/>
      <c r="C599" s="317"/>
      <c r="D599" s="317"/>
      <c r="E599" s="317"/>
      <c r="F599" s="318"/>
      <c r="G599" s="317"/>
      <c r="H599" s="317"/>
      <c r="I599" s="319"/>
      <c r="J599" s="319"/>
      <c r="K599" s="319"/>
      <c r="L599" s="319"/>
      <c r="M599" s="319"/>
      <c r="N599" s="319"/>
      <c r="O599" s="322"/>
      <c r="P599" s="322"/>
      <c r="Q599" s="320"/>
      <c r="R599" s="320"/>
      <c r="S599" s="320"/>
      <c r="T599" s="320"/>
      <c r="U599" s="321"/>
      <c r="V599" s="320"/>
      <c r="W599" s="392"/>
    </row>
    <row r="600" spans="1:23">
      <c r="A600" s="317"/>
      <c r="B600" s="317"/>
      <c r="C600" s="317"/>
      <c r="D600" s="317"/>
      <c r="E600" s="317"/>
      <c r="F600" s="318"/>
      <c r="G600" s="317"/>
      <c r="H600" s="317"/>
      <c r="I600" s="319"/>
      <c r="J600" s="319"/>
      <c r="K600" s="319"/>
      <c r="L600" s="319"/>
      <c r="M600" s="319"/>
      <c r="N600" s="319"/>
      <c r="O600" s="322"/>
      <c r="P600" s="322"/>
      <c r="Q600" s="320"/>
      <c r="R600" s="320"/>
      <c r="S600" s="320"/>
      <c r="T600" s="320"/>
      <c r="U600" s="321"/>
      <c r="V600" s="320"/>
      <c r="W600" s="392"/>
    </row>
    <row r="601" spans="1:23">
      <c r="A601" s="317"/>
      <c r="B601" s="317"/>
      <c r="C601" s="317"/>
      <c r="D601" s="317"/>
      <c r="E601" s="317"/>
      <c r="F601" s="318"/>
      <c r="G601" s="317"/>
      <c r="H601" s="317"/>
      <c r="I601" s="319"/>
      <c r="J601" s="319"/>
      <c r="K601" s="319"/>
      <c r="L601" s="319"/>
      <c r="M601" s="319"/>
      <c r="N601" s="319"/>
      <c r="O601" s="322"/>
      <c r="P601" s="322"/>
      <c r="Q601" s="320"/>
      <c r="R601" s="320"/>
      <c r="S601" s="320"/>
      <c r="T601" s="320"/>
      <c r="U601" s="321"/>
      <c r="V601" s="320"/>
      <c r="W601" s="392"/>
    </row>
    <row r="602" spans="1:23">
      <c r="A602" s="317"/>
      <c r="B602" s="317"/>
      <c r="C602" s="317"/>
      <c r="D602" s="317"/>
      <c r="E602" s="317"/>
      <c r="F602" s="318"/>
      <c r="G602" s="317"/>
      <c r="H602" s="317"/>
      <c r="I602" s="319"/>
      <c r="J602" s="319"/>
      <c r="K602" s="319"/>
      <c r="L602" s="319"/>
      <c r="M602" s="319"/>
      <c r="N602" s="319"/>
      <c r="O602" s="322"/>
      <c r="P602" s="322"/>
      <c r="Q602" s="320"/>
      <c r="R602" s="320"/>
      <c r="S602" s="320"/>
      <c r="T602" s="320"/>
      <c r="U602" s="321"/>
      <c r="V602" s="320"/>
      <c r="W602" s="392"/>
    </row>
    <row r="603" spans="1:23">
      <c r="A603" s="317"/>
      <c r="B603" s="317"/>
      <c r="C603" s="317"/>
      <c r="D603" s="317"/>
      <c r="E603" s="317"/>
      <c r="F603" s="318"/>
      <c r="G603" s="317"/>
      <c r="H603" s="317"/>
      <c r="I603" s="319"/>
      <c r="J603" s="319"/>
      <c r="K603" s="319"/>
      <c r="L603" s="319"/>
      <c r="M603" s="319"/>
      <c r="N603" s="319"/>
      <c r="O603" s="322"/>
      <c r="P603" s="322"/>
      <c r="Q603" s="320"/>
      <c r="R603" s="320"/>
      <c r="S603" s="320"/>
      <c r="T603" s="320"/>
      <c r="U603" s="321"/>
      <c r="V603" s="320"/>
      <c r="W603" s="392"/>
    </row>
    <row r="604" spans="1:23">
      <c r="A604" s="317"/>
      <c r="B604" s="317"/>
      <c r="C604" s="317"/>
      <c r="D604" s="317"/>
      <c r="E604" s="317"/>
      <c r="F604" s="318"/>
      <c r="G604" s="317"/>
      <c r="H604" s="317"/>
      <c r="I604" s="319"/>
      <c r="J604" s="319"/>
      <c r="K604" s="319"/>
      <c r="L604" s="319"/>
      <c r="M604" s="319"/>
      <c r="N604" s="319"/>
      <c r="O604" s="322"/>
      <c r="P604" s="322"/>
      <c r="Q604" s="320"/>
      <c r="R604" s="320"/>
      <c r="S604" s="320"/>
      <c r="T604" s="320"/>
      <c r="U604" s="321"/>
      <c r="V604" s="320"/>
      <c r="W604" s="392"/>
    </row>
    <row r="605" spans="1:23">
      <c r="A605" s="317"/>
      <c r="B605" s="317"/>
      <c r="C605" s="317"/>
      <c r="D605" s="317"/>
      <c r="E605" s="317"/>
      <c r="F605" s="318"/>
      <c r="G605" s="317"/>
      <c r="H605" s="317"/>
      <c r="I605" s="319"/>
      <c r="J605" s="319"/>
      <c r="K605" s="319"/>
      <c r="L605" s="319"/>
      <c r="M605" s="319"/>
      <c r="N605" s="319"/>
      <c r="O605" s="322"/>
      <c r="P605" s="322"/>
      <c r="Q605" s="320"/>
      <c r="R605" s="320"/>
      <c r="S605" s="320"/>
      <c r="T605" s="320"/>
      <c r="U605" s="321"/>
      <c r="V605" s="320"/>
      <c r="W605" s="392"/>
    </row>
    <row r="606" spans="1:23">
      <c r="A606" s="317"/>
      <c r="B606" s="317"/>
      <c r="C606" s="317"/>
      <c r="D606" s="317"/>
      <c r="E606" s="317"/>
      <c r="F606" s="318"/>
      <c r="G606" s="317"/>
      <c r="H606" s="317"/>
      <c r="I606" s="319"/>
      <c r="J606" s="319"/>
      <c r="K606" s="319"/>
      <c r="L606" s="319"/>
      <c r="M606" s="319"/>
      <c r="N606" s="319"/>
      <c r="O606" s="322"/>
      <c r="P606" s="322"/>
      <c r="Q606" s="320"/>
      <c r="R606" s="320"/>
      <c r="S606" s="320"/>
      <c r="T606" s="320"/>
      <c r="U606" s="321"/>
      <c r="V606" s="320"/>
      <c r="W606" s="392"/>
    </row>
    <row r="607" spans="1:23">
      <c r="A607" s="317"/>
      <c r="B607" s="317"/>
      <c r="C607" s="317"/>
      <c r="D607" s="317"/>
      <c r="E607" s="317"/>
      <c r="F607" s="318"/>
      <c r="G607" s="317"/>
      <c r="H607" s="317"/>
      <c r="I607" s="319"/>
      <c r="J607" s="319"/>
      <c r="K607" s="319"/>
      <c r="L607" s="319"/>
      <c r="M607" s="319"/>
      <c r="N607" s="319"/>
      <c r="O607" s="322"/>
      <c r="P607" s="322"/>
      <c r="Q607" s="320"/>
      <c r="R607" s="320"/>
      <c r="S607" s="320"/>
      <c r="T607" s="320"/>
      <c r="U607" s="321"/>
      <c r="V607" s="320"/>
      <c r="W607" s="392"/>
    </row>
    <row r="608" spans="1:23">
      <c r="A608" s="317"/>
      <c r="B608" s="317"/>
      <c r="C608" s="317"/>
      <c r="D608" s="317"/>
      <c r="E608" s="317"/>
      <c r="F608" s="318"/>
      <c r="G608" s="317"/>
      <c r="H608" s="317"/>
      <c r="I608" s="319"/>
      <c r="J608" s="319"/>
      <c r="K608" s="319"/>
      <c r="L608" s="319"/>
      <c r="M608" s="319"/>
      <c r="N608" s="319"/>
      <c r="O608" s="322"/>
      <c r="P608" s="322"/>
      <c r="Q608" s="320"/>
      <c r="R608" s="320"/>
      <c r="S608" s="320"/>
      <c r="T608" s="320"/>
      <c r="U608" s="321"/>
      <c r="V608" s="320"/>
      <c r="W608" s="392"/>
    </row>
    <row r="609" spans="1:23">
      <c r="A609" s="317"/>
      <c r="B609" s="317"/>
      <c r="C609" s="317"/>
      <c r="D609" s="317"/>
      <c r="E609" s="317"/>
      <c r="F609" s="318"/>
      <c r="G609" s="317"/>
      <c r="H609" s="317"/>
      <c r="I609" s="319"/>
      <c r="J609" s="319"/>
      <c r="K609" s="319"/>
      <c r="L609" s="319"/>
      <c r="M609" s="319"/>
      <c r="N609" s="319"/>
      <c r="O609" s="322"/>
      <c r="P609" s="322"/>
      <c r="Q609" s="320"/>
      <c r="R609" s="320"/>
      <c r="S609" s="320"/>
      <c r="T609" s="320"/>
      <c r="U609" s="321"/>
      <c r="V609" s="320"/>
      <c r="W609" s="392"/>
    </row>
    <row r="610" spans="1:23">
      <c r="A610" s="317"/>
      <c r="B610" s="317"/>
      <c r="C610" s="317"/>
      <c r="D610" s="317"/>
      <c r="E610" s="317"/>
      <c r="F610" s="318"/>
      <c r="G610" s="317"/>
      <c r="H610" s="317"/>
      <c r="I610" s="319"/>
      <c r="J610" s="319"/>
      <c r="K610" s="319"/>
      <c r="L610" s="319"/>
      <c r="M610" s="319"/>
      <c r="N610" s="319"/>
      <c r="O610" s="322"/>
      <c r="P610" s="322"/>
      <c r="Q610" s="320"/>
      <c r="R610" s="320"/>
      <c r="S610" s="320"/>
      <c r="T610" s="320"/>
      <c r="U610" s="321"/>
      <c r="V610" s="320"/>
      <c r="W610" s="392"/>
    </row>
    <row r="611" spans="1:23">
      <c r="A611" s="317"/>
      <c r="B611" s="317"/>
      <c r="C611" s="317"/>
      <c r="D611" s="317"/>
      <c r="E611" s="317"/>
      <c r="F611" s="318"/>
      <c r="G611" s="317"/>
      <c r="H611" s="317"/>
      <c r="I611" s="319"/>
      <c r="J611" s="319"/>
      <c r="K611" s="319"/>
      <c r="L611" s="319"/>
      <c r="M611" s="319"/>
      <c r="N611" s="319"/>
      <c r="O611" s="322"/>
      <c r="P611" s="322"/>
      <c r="Q611" s="320"/>
      <c r="R611" s="320"/>
      <c r="S611" s="320"/>
      <c r="T611" s="320"/>
      <c r="U611" s="321"/>
      <c r="V611" s="320"/>
      <c r="W611" s="392"/>
    </row>
    <row r="612" spans="1:23">
      <c r="A612" s="317"/>
      <c r="B612" s="317"/>
      <c r="C612" s="317"/>
      <c r="D612" s="317"/>
      <c r="E612" s="317"/>
      <c r="F612" s="318"/>
      <c r="G612" s="317"/>
      <c r="H612" s="317"/>
      <c r="I612" s="319"/>
      <c r="J612" s="319"/>
      <c r="K612" s="319"/>
      <c r="L612" s="319"/>
      <c r="M612" s="319"/>
      <c r="N612" s="319"/>
      <c r="O612" s="322"/>
      <c r="P612" s="322"/>
      <c r="Q612" s="320"/>
      <c r="R612" s="320"/>
      <c r="S612" s="320"/>
      <c r="T612" s="320"/>
      <c r="U612" s="321"/>
      <c r="V612" s="320"/>
      <c r="W612" s="392"/>
    </row>
    <row r="613" spans="1:23">
      <c r="A613" s="317"/>
      <c r="B613" s="317"/>
      <c r="C613" s="317"/>
      <c r="D613" s="317"/>
      <c r="E613" s="317"/>
      <c r="F613" s="318"/>
      <c r="G613" s="317"/>
      <c r="H613" s="317"/>
      <c r="I613" s="319"/>
      <c r="J613" s="319"/>
      <c r="K613" s="319"/>
      <c r="L613" s="319"/>
      <c r="M613" s="319"/>
      <c r="N613" s="319"/>
      <c r="O613" s="322"/>
      <c r="P613" s="322"/>
      <c r="Q613" s="320"/>
      <c r="R613" s="320"/>
      <c r="S613" s="320"/>
      <c r="T613" s="320"/>
      <c r="U613" s="321"/>
      <c r="V613" s="320"/>
      <c r="W613" s="392"/>
    </row>
    <row r="614" spans="1:23">
      <c r="A614" s="317"/>
      <c r="B614" s="317"/>
      <c r="C614" s="317"/>
      <c r="D614" s="317"/>
      <c r="E614" s="317"/>
      <c r="F614" s="318"/>
      <c r="G614" s="317"/>
      <c r="H614" s="317"/>
      <c r="I614" s="319"/>
      <c r="J614" s="319"/>
      <c r="K614" s="319"/>
      <c r="L614" s="319"/>
      <c r="M614" s="319"/>
      <c r="N614" s="319"/>
      <c r="O614" s="322"/>
      <c r="P614" s="322"/>
      <c r="Q614" s="320"/>
      <c r="R614" s="320"/>
      <c r="S614" s="320"/>
      <c r="T614" s="320"/>
      <c r="U614" s="321"/>
      <c r="V614" s="320"/>
      <c r="W614" s="392"/>
    </row>
    <row r="615" spans="1:23">
      <c r="A615" s="317"/>
      <c r="B615" s="317"/>
      <c r="C615" s="317"/>
      <c r="D615" s="317"/>
      <c r="E615" s="317"/>
      <c r="F615" s="318"/>
      <c r="G615" s="317"/>
      <c r="H615" s="317"/>
      <c r="I615" s="319"/>
      <c r="J615" s="319"/>
      <c r="K615" s="319"/>
      <c r="L615" s="319"/>
      <c r="M615" s="319"/>
      <c r="N615" s="319"/>
      <c r="O615" s="322"/>
      <c r="P615" s="322"/>
      <c r="Q615" s="320"/>
      <c r="R615" s="320"/>
      <c r="S615" s="320"/>
      <c r="T615" s="320"/>
      <c r="U615" s="321"/>
      <c r="V615" s="320"/>
      <c r="W615" s="392"/>
    </row>
    <row r="616" spans="1:23">
      <c r="A616" s="317"/>
      <c r="B616" s="317"/>
      <c r="C616" s="317"/>
      <c r="D616" s="317"/>
      <c r="E616" s="317"/>
      <c r="F616" s="318"/>
      <c r="G616" s="317"/>
      <c r="H616" s="317"/>
      <c r="I616" s="319"/>
      <c r="J616" s="319"/>
      <c r="K616" s="319"/>
      <c r="L616" s="319"/>
      <c r="M616" s="319"/>
      <c r="N616" s="319"/>
      <c r="O616" s="322"/>
      <c r="P616" s="322"/>
      <c r="Q616" s="320"/>
      <c r="R616" s="320"/>
      <c r="S616" s="320"/>
      <c r="T616" s="320"/>
      <c r="U616" s="321"/>
      <c r="V616" s="320"/>
      <c r="W616" s="392"/>
    </row>
    <row r="617" spans="1:23">
      <c r="A617" s="317"/>
      <c r="B617" s="317"/>
      <c r="C617" s="317"/>
      <c r="D617" s="317"/>
      <c r="E617" s="317"/>
      <c r="F617" s="318"/>
      <c r="G617" s="317"/>
      <c r="H617" s="317"/>
      <c r="I617" s="319"/>
      <c r="J617" s="319"/>
      <c r="K617" s="319"/>
      <c r="L617" s="319"/>
      <c r="M617" s="319"/>
      <c r="N617" s="319"/>
      <c r="O617" s="322"/>
      <c r="P617" s="322"/>
      <c r="Q617" s="320"/>
      <c r="R617" s="320"/>
      <c r="S617" s="320"/>
      <c r="T617" s="320"/>
      <c r="U617" s="321"/>
      <c r="V617" s="320"/>
      <c r="W617" s="392"/>
    </row>
    <row r="618" spans="1:23">
      <c r="A618" s="317"/>
      <c r="B618" s="317"/>
      <c r="C618" s="317"/>
      <c r="D618" s="317"/>
      <c r="E618" s="317"/>
      <c r="F618" s="318"/>
      <c r="G618" s="317"/>
      <c r="H618" s="317"/>
      <c r="I618" s="319"/>
      <c r="J618" s="319"/>
      <c r="K618" s="319"/>
      <c r="L618" s="319"/>
      <c r="M618" s="319"/>
      <c r="N618" s="319"/>
      <c r="O618" s="322"/>
      <c r="P618" s="322"/>
      <c r="Q618" s="320"/>
      <c r="R618" s="320"/>
      <c r="S618" s="320"/>
      <c r="T618" s="320"/>
      <c r="U618" s="321"/>
      <c r="V618" s="320"/>
      <c r="W618" s="392"/>
    </row>
    <row r="619" spans="1:23">
      <c r="A619" s="317"/>
      <c r="B619" s="317"/>
      <c r="C619" s="317"/>
      <c r="D619" s="317"/>
      <c r="E619" s="317"/>
      <c r="F619" s="318"/>
      <c r="G619" s="317"/>
      <c r="H619" s="317"/>
      <c r="I619" s="319"/>
      <c r="J619" s="319"/>
      <c r="K619" s="319"/>
      <c r="L619" s="319"/>
      <c r="M619" s="319"/>
      <c r="N619" s="319"/>
      <c r="O619" s="322"/>
      <c r="P619" s="322"/>
      <c r="Q619" s="320"/>
      <c r="R619" s="320"/>
      <c r="S619" s="320"/>
      <c r="T619" s="320"/>
      <c r="U619" s="321"/>
      <c r="V619" s="320"/>
      <c r="W619" s="392"/>
    </row>
    <row r="620" spans="1:23">
      <c r="A620" s="317"/>
      <c r="B620" s="317"/>
      <c r="C620" s="317"/>
      <c r="D620" s="317"/>
      <c r="E620" s="317"/>
      <c r="F620" s="318"/>
      <c r="G620" s="317"/>
      <c r="H620" s="317"/>
      <c r="I620" s="319"/>
      <c r="J620" s="319"/>
      <c r="K620" s="319"/>
      <c r="L620" s="319"/>
      <c r="M620" s="319"/>
      <c r="N620" s="319"/>
      <c r="O620" s="322"/>
      <c r="P620" s="322"/>
      <c r="Q620" s="320"/>
      <c r="R620" s="320"/>
      <c r="S620" s="320"/>
      <c r="T620" s="320"/>
      <c r="U620" s="321"/>
      <c r="V620" s="320"/>
      <c r="W620" s="392"/>
    </row>
    <row r="621" spans="1:23">
      <c r="A621" s="317"/>
      <c r="B621" s="317"/>
      <c r="C621" s="317"/>
      <c r="D621" s="317"/>
      <c r="E621" s="317"/>
      <c r="F621" s="318"/>
      <c r="G621" s="317"/>
      <c r="H621" s="317"/>
      <c r="I621" s="319"/>
      <c r="J621" s="319"/>
      <c r="K621" s="319"/>
      <c r="L621" s="319"/>
      <c r="M621" s="319"/>
      <c r="N621" s="319"/>
      <c r="O621" s="322"/>
      <c r="P621" s="322"/>
      <c r="Q621" s="320"/>
      <c r="R621" s="320"/>
      <c r="S621" s="320"/>
      <c r="T621" s="320"/>
      <c r="U621" s="321"/>
      <c r="V621" s="320"/>
      <c r="W621" s="392"/>
    </row>
    <row r="622" spans="1:23">
      <c r="A622" s="317"/>
      <c r="B622" s="317"/>
      <c r="C622" s="317"/>
      <c r="D622" s="317"/>
      <c r="E622" s="317"/>
      <c r="F622" s="318"/>
      <c r="G622" s="317"/>
      <c r="H622" s="317"/>
      <c r="I622" s="319"/>
      <c r="J622" s="319"/>
      <c r="K622" s="319"/>
      <c r="L622" s="319"/>
      <c r="M622" s="319"/>
      <c r="N622" s="319"/>
      <c r="O622" s="322"/>
      <c r="P622" s="322"/>
      <c r="Q622" s="320"/>
      <c r="R622" s="320"/>
      <c r="S622" s="320"/>
      <c r="T622" s="320"/>
      <c r="U622" s="321"/>
      <c r="V622" s="320"/>
      <c r="W622" s="392"/>
    </row>
    <row r="623" spans="1:23">
      <c r="A623" s="317"/>
      <c r="B623" s="317"/>
      <c r="C623" s="317"/>
      <c r="D623" s="317"/>
      <c r="E623" s="317"/>
      <c r="F623" s="318"/>
      <c r="G623" s="317"/>
      <c r="H623" s="317"/>
      <c r="I623" s="319"/>
      <c r="J623" s="319"/>
      <c r="K623" s="319"/>
      <c r="L623" s="319"/>
      <c r="M623" s="319"/>
      <c r="N623" s="319"/>
      <c r="O623" s="322"/>
      <c r="P623" s="322"/>
      <c r="Q623" s="320"/>
      <c r="R623" s="320"/>
      <c r="S623" s="320"/>
      <c r="T623" s="320"/>
      <c r="U623" s="321"/>
      <c r="V623" s="320"/>
      <c r="W623" s="392"/>
    </row>
    <row r="624" spans="1:23">
      <c r="A624" s="317"/>
      <c r="B624" s="317"/>
      <c r="C624" s="317"/>
      <c r="D624" s="317"/>
      <c r="E624" s="317"/>
      <c r="F624" s="318"/>
      <c r="G624" s="317"/>
      <c r="H624" s="317"/>
      <c r="I624" s="319"/>
      <c r="J624" s="319"/>
      <c r="K624" s="319"/>
      <c r="L624" s="319"/>
      <c r="M624" s="319"/>
      <c r="N624" s="319"/>
      <c r="O624" s="322"/>
      <c r="P624" s="322"/>
      <c r="Q624" s="320"/>
      <c r="R624" s="320"/>
      <c r="S624" s="320"/>
      <c r="T624" s="320"/>
      <c r="U624" s="321"/>
      <c r="V624" s="320"/>
      <c r="W624" s="392"/>
    </row>
    <row r="625" spans="1:23">
      <c r="A625" s="317"/>
      <c r="B625" s="317"/>
      <c r="C625" s="317"/>
      <c r="D625" s="317"/>
      <c r="E625" s="317"/>
      <c r="F625" s="318"/>
      <c r="G625" s="317"/>
      <c r="H625" s="317"/>
      <c r="I625" s="319"/>
      <c r="J625" s="319"/>
      <c r="K625" s="319"/>
      <c r="L625" s="319"/>
      <c r="M625" s="319"/>
      <c r="N625" s="319"/>
      <c r="O625" s="322"/>
      <c r="P625" s="322"/>
      <c r="Q625" s="320"/>
      <c r="R625" s="320"/>
      <c r="S625" s="320"/>
      <c r="T625" s="320"/>
      <c r="U625" s="321"/>
      <c r="V625" s="320"/>
      <c r="W625" s="392"/>
    </row>
    <row r="626" spans="1:23">
      <c r="A626" s="317"/>
      <c r="B626" s="317"/>
      <c r="C626" s="317"/>
      <c r="D626" s="317"/>
      <c r="E626" s="317"/>
      <c r="F626" s="318"/>
      <c r="G626" s="317"/>
      <c r="H626" s="317"/>
      <c r="I626" s="319"/>
      <c r="J626" s="319"/>
      <c r="K626" s="319"/>
      <c r="L626" s="319"/>
      <c r="M626" s="319"/>
      <c r="N626" s="319"/>
      <c r="O626" s="322"/>
      <c r="P626" s="322"/>
      <c r="Q626" s="320"/>
      <c r="R626" s="320"/>
      <c r="S626" s="320"/>
      <c r="T626" s="320"/>
      <c r="U626" s="321"/>
      <c r="V626" s="320"/>
      <c r="W626" s="392"/>
    </row>
    <row r="627" spans="1:23">
      <c r="A627" s="317"/>
      <c r="B627" s="317"/>
      <c r="C627" s="317"/>
      <c r="D627" s="317"/>
      <c r="E627" s="317"/>
      <c r="F627" s="318"/>
      <c r="G627" s="317"/>
      <c r="H627" s="317"/>
      <c r="I627" s="319"/>
      <c r="J627" s="319"/>
      <c r="K627" s="319"/>
      <c r="L627" s="319"/>
      <c r="M627" s="319"/>
      <c r="N627" s="319"/>
      <c r="O627" s="322"/>
      <c r="P627" s="322"/>
      <c r="Q627" s="320"/>
      <c r="R627" s="320"/>
      <c r="S627" s="320"/>
      <c r="T627" s="320"/>
      <c r="U627" s="321"/>
      <c r="V627" s="320"/>
      <c r="W627" s="392"/>
    </row>
    <row r="628" spans="1:23">
      <c r="A628" s="317"/>
      <c r="B628" s="317"/>
      <c r="C628" s="317"/>
      <c r="D628" s="317"/>
      <c r="E628" s="317"/>
      <c r="F628" s="318"/>
      <c r="G628" s="317"/>
      <c r="H628" s="317"/>
      <c r="I628" s="319"/>
      <c r="J628" s="319"/>
      <c r="K628" s="319"/>
      <c r="L628" s="319"/>
      <c r="M628" s="319"/>
      <c r="N628" s="319"/>
      <c r="O628" s="322"/>
      <c r="P628" s="322"/>
      <c r="Q628" s="320"/>
      <c r="R628" s="320"/>
      <c r="S628" s="320"/>
      <c r="T628" s="320"/>
      <c r="U628" s="321"/>
      <c r="V628" s="320"/>
      <c r="W628" s="392"/>
    </row>
    <row r="629" spans="1:23">
      <c r="A629" s="317"/>
      <c r="B629" s="317"/>
      <c r="C629" s="317"/>
      <c r="D629" s="317"/>
      <c r="E629" s="317"/>
      <c r="F629" s="318"/>
      <c r="G629" s="317"/>
      <c r="H629" s="317"/>
      <c r="I629" s="319"/>
      <c r="J629" s="319"/>
      <c r="K629" s="319"/>
      <c r="L629" s="319"/>
      <c r="M629" s="319"/>
      <c r="N629" s="319"/>
      <c r="O629" s="322"/>
      <c r="P629" s="322"/>
      <c r="Q629" s="320"/>
      <c r="R629" s="320"/>
      <c r="S629" s="320"/>
      <c r="T629" s="320"/>
      <c r="U629" s="321"/>
      <c r="V629" s="320"/>
      <c r="W629" s="392"/>
    </row>
    <row r="630" spans="1:23">
      <c r="A630" s="317"/>
      <c r="B630" s="317"/>
      <c r="C630" s="317"/>
      <c r="D630" s="317"/>
      <c r="E630" s="317"/>
      <c r="F630" s="318"/>
      <c r="G630" s="317"/>
      <c r="H630" s="317"/>
      <c r="I630" s="319"/>
      <c r="J630" s="319"/>
      <c r="K630" s="319"/>
      <c r="L630" s="319"/>
      <c r="M630" s="319"/>
      <c r="N630" s="319"/>
      <c r="O630" s="322"/>
      <c r="P630" s="322"/>
      <c r="Q630" s="320"/>
      <c r="R630" s="320"/>
      <c r="S630" s="320"/>
      <c r="T630" s="320"/>
      <c r="U630" s="321"/>
      <c r="V630" s="320"/>
      <c r="W630" s="392"/>
    </row>
    <row r="631" spans="1:23">
      <c r="A631" s="317"/>
      <c r="B631" s="317"/>
      <c r="C631" s="317"/>
      <c r="D631" s="317"/>
      <c r="E631" s="317"/>
      <c r="F631" s="318"/>
      <c r="G631" s="317"/>
      <c r="H631" s="317"/>
      <c r="I631" s="319"/>
      <c r="J631" s="319"/>
      <c r="K631" s="319"/>
      <c r="L631" s="319"/>
      <c r="M631" s="319"/>
      <c r="N631" s="319"/>
      <c r="O631" s="322"/>
      <c r="P631" s="322"/>
      <c r="Q631" s="320"/>
      <c r="R631" s="320"/>
      <c r="S631" s="320"/>
      <c r="T631" s="320"/>
      <c r="U631" s="321"/>
      <c r="V631" s="320"/>
      <c r="W631" s="392"/>
    </row>
    <row r="632" spans="1:23">
      <c r="A632" s="317"/>
      <c r="B632" s="317"/>
      <c r="C632" s="317"/>
      <c r="D632" s="317"/>
      <c r="E632" s="317"/>
      <c r="F632" s="318"/>
      <c r="G632" s="317"/>
      <c r="H632" s="317"/>
      <c r="I632" s="319"/>
      <c r="J632" s="319"/>
      <c r="K632" s="319"/>
      <c r="L632" s="319"/>
      <c r="M632" s="319"/>
      <c r="N632" s="319"/>
      <c r="O632" s="322"/>
      <c r="P632" s="322"/>
      <c r="Q632" s="320"/>
      <c r="R632" s="320"/>
      <c r="S632" s="320"/>
      <c r="T632" s="320"/>
      <c r="U632" s="321"/>
      <c r="V632" s="320"/>
      <c r="W632" s="392"/>
    </row>
    <row r="633" spans="1:23">
      <c r="A633" s="317"/>
      <c r="B633" s="317"/>
      <c r="C633" s="317"/>
      <c r="D633" s="317"/>
      <c r="E633" s="317"/>
      <c r="F633" s="318"/>
      <c r="G633" s="317"/>
      <c r="H633" s="317"/>
      <c r="I633" s="319"/>
      <c r="J633" s="319"/>
      <c r="K633" s="319"/>
      <c r="L633" s="319"/>
      <c r="M633" s="319"/>
      <c r="N633" s="319"/>
      <c r="O633" s="322"/>
      <c r="P633" s="322"/>
      <c r="Q633" s="320"/>
      <c r="R633" s="320"/>
      <c r="S633" s="320"/>
      <c r="T633" s="320"/>
      <c r="U633" s="321"/>
      <c r="V633" s="320"/>
      <c r="W633" s="392"/>
    </row>
    <row r="634" spans="1:23">
      <c r="A634" s="317"/>
      <c r="B634" s="317"/>
      <c r="C634" s="317"/>
      <c r="D634" s="317"/>
      <c r="E634" s="317"/>
      <c r="F634" s="318"/>
      <c r="G634" s="317"/>
      <c r="H634" s="317"/>
      <c r="I634" s="319"/>
      <c r="J634" s="319"/>
      <c r="K634" s="319"/>
      <c r="L634" s="319"/>
      <c r="M634" s="319"/>
      <c r="N634" s="319"/>
      <c r="O634" s="322"/>
      <c r="P634" s="322"/>
      <c r="Q634" s="320"/>
      <c r="R634" s="320"/>
      <c r="S634" s="320"/>
      <c r="T634" s="320"/>
      <c r="U634" s="321"/>
      <c r="V634" s="320"/>
      <c r="W634" s="392"/>
    </row>
    <row r="635" spans="1:23">
      <c r="A635" s="317"/>
      <c r="B635" s="317"/>
      <c r="C635" s="317"/>
      <c r="D635" s="317"/>
      <c r="E635" s="317"/>
      <c r="F635" s="318"/>
      <c r="G635" s="317"/>
      <c r="H635" s="317"/>
      <c r="I635" s="319"/>
      <c r="J635" s="319"/>
      <c r="K635" s="319"/>
      <c r="L635" s="319"/>
      <c r="M635" s="319"/>
      <c r="N635" s="319"/>
      <c r="O635" s="322"/>
      <c r="P635" s="322"/>
      <c r="Q635" s="320"/>
      <c r="R635" s="320"/>
      <c r="S635" s="320"/>
      <c r="T635" s="320"/>
      <c r="U635" s="321"/>
      <c r="V635" s="320"/>
      <c r="W635" s="392"/>
    </row>
    <row r="636" spans="1:23">
      <c r="A636" s="317"/>
      <c r="B636" s="317"/>
      <c r="C636" s="317"/>
      <c r="D636" s="317"/>
      <c r="E636" s="317"/>
      <c r="F636" s="318"/>
      <c r="G636" s="317"/>
      <c r="H636" s="317"/>
      <c r="I636" s="319"/>
      <c r="J636" s="319"/>
      <c r="K636" s="319"/>
      <c r="L636" s="319"/>
      <c r="M636" s="319"/>
      <c r="N636" s="319"/>
      <c r="O636" s="322"/>
      <c r="P636" s="322"/>
      <c r="Q636" s="320"/>
      <c r="R636" s="320"/>
      <c r="S636" s="320"/>
      <c r="T636" s="320"/>
      <c r="U636" s="321"/>
      <c r="V636" s="320"/>
      <c r="W636" s="392"/>
    </row>
    <row r="637" spans="1:23">
      <c r="A637" s="317"/>
      <c r="B637" s="317"/>
      <c r="C637" s="317"/>
      <c r="D637" s="317"/>
      <c r="E637" s="317"/>
      <c r="F637" s="318"/>
      <c r="G637" s="317"/>
      <c r="H637" s="317"/>
      <c r="I637" s="319"/>
      <c r="J637" s="319"/>
      <c r="K637" s="319"/>
      <c r="L637" s="319"/>
      <c r="M637" s="319"/>
      <c r="N637" s="319"/>
      <c r="O637" s="322"/>
      <c r="P637" s="322"/>
      <c r="Q637" s="320"/>
      <c r="R637" s="320"/>
      <c r="S637" s="320"/>
      <c r="T637" s="320"/>
      <c r="U637" s="321"/>
      <c r="V637" s="320"/>
      <c r="W637" s="392"/>
    </row>
    <row r="638" spans="1:23">
      <c r="A638" s="317"/>
      <c r="B638" s="317"/>
      <c r="C638" s="317"/>
      <c r="D638" s="317"/>
      <c r="E638" s="317"/>
      <c r="F638" s="318"/>
      <c r="G638" s="317"/>
      <c r="H638" s="317"/>
      <c r="I638" s="319"/>
      <c r="J638" s="319"/>
      <c r="K638" s="319"/>
      <c r="L638" s="319"/>
      <c r="M638" s="319"/>
      <c r="N638" s="319"/>
      <c r="O638" s="322"/>
      <c r="P638" s="322"/>
      <c r="Q638" s="320"/>
      <c r="R638" s="320"/>
      <c r="S638" s="320"/>
      <c r="T638" s="320"/>
      <c r="U638" s="321"/>
      <c r="V638" s="320"/>
      <c r="W638" s="392"/>
    </row>
    <row r="639" spans="1:23">
      <c r="A639" s="317"/>
      <c r="B639" s="317"/>
      <c r="C639" s="317"/>
      <c r="D639" s="317"/>
      <c r="E639" s="317"/>
      <c r="F639" s="318"/>
      <c r="G639" s="317"/>
      <c r="H639" s="317"/>
      <c r="I639" s="319"/>
      <c r="J639" s="319"/>
      <c r="K639" s="319"/>
      <c r="L639" s="319"/>
      <c r="M639" s="319"/>
      <c r="N639" s="319"/>
      <c r="O639" s="322"/>
      <c r="P639" s="322"/>
      <c r="Q639" s="320"/>
      <c r="R639" s="320"/>
      <c r="S639" s="320"/>
      <c r="T639" s="320"/>
      <c r="U639" s="321"/>
      <c r="V639" s="320"/>
      <c r="W639" s="392"/>
    </row>
    <row r="640" spans="1:23">
      <c r="A640" s="317"/>
      <c r="B640" s="317"/>
      <c r="C640" s="317"/>
      <c r="D640" s="317"/>
      <c r="E640" s="317"/>
      <c r="F640" s="318"/>
      <c r="G640" s="317"/>
      <c r="H640" s="317"/>
      <c r="I640" s="319"/>
      <c r="J640" s="319"/>
      <c r="K640" s="319"/>
      <c r="L640" s="319"/>
      <c r="M640" s="319"/>
      <c r="N640" s="319"/>
      <c r="O640" s="322"/>
      <c r="P640" s="322"/>
      <c r="Q640" s="320"/>
      <c r="R640" s="320"/>
      <c r="S640" s="320"/>
      <c r="T640" s="320"/>
      <c r="U640" s="321"/>
      <c r="V640" s="320"/>
      <c r="W640" s="392"/>
    </row>
    <row r="641" spans="1:23">
      <c r="A641" s="317"/>
      <c r="B641" s="317"/>
      <c r="C641" s="317"/>
      <c r="D641" s="317"/>
      <c r="E641" s="317"/>
      <c r="F641" s="318"/>
      <c r="G641" s="317"/>
      <c r="H641" s="317"/>
      <c r="I641" s="319"/>
      <c r="J641" s="319"/>
      <c r="K641" s="319"/>
      <c r="L641" s="319"/>
      <c r="M641" s="319"/>
      <c r="N641" s="319"/>
      <c r="O641" s="322"/>
      <c r="P641" s="322"/>
      <c r="Q641" s="320"/>
      <c r="R641" s="320"/>
      <c r="S641" s="320"/>
      <c r="T641" s="320"/>
      <c r="U641" s="321"/>
      <c r="V641" s="320"/>
      <c r="W641" s="392"/>
    </row>
    <row r="642" spans="1:23">
      <c r="A642" s="317"/>
      <c r="B642" s="317"/>
      <c r="C642" s="317"/>
      <c r="D642" s="317"/>
      <c r="E642" s="317"/>
      <c r="F642" s="318"/>
      <c r="G642" s="317"/>
      <c r="H642" s="317"/>
      <c r="I642" s="319"/>
      <c r="J642" s="319"/>
      <c r="K642" s="319"/>
      <c r="L642" s="319"/>
      <c r="M642" s="319"/>
      <c r="N642" s="319"/>
      <c r="O642" s="322"/>
      <c r="P642" s="322"/>
      <c r="Q642" s="320"/>
      <c r="R642" s="320"/>
      <c r="S642" s="320"/>
      <c r="T642" s="320"/>
      <c r="U642" s="321"/>
      <c r="V642" s="320"/>
      <c r="W642" s="392"/>
    </row>
    <row r="643" spans="1:23">
      <c r="A643" s="317"/>
      <c r="B643" s="317"/>
      <c r="C643" s="317"/>
      <c r="D643" s="317"/>
      <c r="E643" s="317"/>
      <c r="F643" s="318"/>
      <c r="G643" s="317"/>
      <c r="H643" s="317"/>
      <c r="I643" s="319"/>
      <c r="J643" s="319"/>
      <c r="K643" s="319"/>
      <c r="L643" s="319"/>
      <c r="M643" s="319"/>
      <c r="N643" s="319"/>
      <c r="O643" s="322"/>
      <c r="P643" s="322"/>
      <c r="Q643" s="320"/>
      <c r="R643" s="320"/>
      <c r="S643" s="320"/>
      <c r="T643" s="320"/>
      <c r="U643" s="321"/>
      <c r="V643" s="320"/>
      <c r="W643" s="392"/>
    </row>
    <row r="644" spans="1:23">
      <c r="A644" s="317"/>
      <c r="B644" s="317"/>
      <c r="C644" s="317"/>
      <c r="D644" s="317"/>
      <c r="E644" s="317"/>
      <c r="F644" s="318"/>
      <c r="G644" s="317"/>
      <c r="H644" s="317"/>
      <c r="I644" s="319"/>
      <c r="J644" s="319"/>
      <c r="K644" s="319"/>
      <c r="L644" s="319"/>
      <c r="M644" s="319"/>
      <c r="N644" s="319"/>
      <c r="O644" s="322"/>
      <c r="P644" s="322"/>
      <c r="Q644" s="320"/>
      <c r="R644" s="320"/>
      <c r="S644" s="320"/>
      <c r="T644" s="320"/>
      <c r="U644" s="321"/>
      <c r="V644" s="320"/>
      <c r="W644" s="392"/>
    </row>
    <row r="645" spans="1:23">
      <c r="A645" s="317"/>
      <c r="B645" s="317"/>
      <c r="C645" s="317"/>
      <c r="D645" s="317"/>
      <c r="E645" s="317"/>
      <c r="F645" s="318"/>
      <c r="G645" s="317"/>
      <c r="H645" s="317"/>
      <c r="I645" s="319"/>
      <c r="J645" s="319"/>
      <c r="K645" s="319"/>
      <c r="L645" s="319"/>
      <c r="M645" s="319"/>
      <c r="N645" s="319"/>
      <c r="O645" s="322"/>
      <c r="P645" s="322"/>
      <c r="Q645" s="320"/>
      <c r="R645" s="320"/>
      <c r="S645" s="320"/>
      <c r="T645" s="320"/>
      <c r="U645" s="321"/>
      <c r="V645" s="320"/>
      <c r="W645" s="392"/>
    </row>
    <row r="646" spans="1:23">
      <c r="A646" s="317"/>
      <c r="B646" s="317"/>
      <c r="C646" s="317"/>
      <c r="D646" s="317"/>
      <c r="E646" s="317"/>
      <c r="F646" s="318"/>
      <c r="G646" s="317"/>
      <c r="H646" s="317"/>
      <c r="I646" s="319"/>
      <c r="J646" s="319"/>
      <c r="K646" s="319"/>
      <c r="L646" s="319"/>
      <c r="M646" s="319"/>
      <c r="N646" s="319"/>
      <c r="O646" s="322"/>
      <c r="P646" s="322"/>
      <c r="Q646" s="320"/>
      <c r="R646" s="320"/>
      <c r="S646" s="320"/>
      <c r="T646" s="320"/>
      <c r="U646" s="321"/>
      <c r="V646" s="320"/>
      <c r="W646" s="392"/>
    </row>
    <row r="647" spans="1:23">
      <c r="A647" s="317"/>
      <c r="B647" s="317"/>
      <c r="C647" s="317"/>
      <c r="D647" s="317"/>
      <c r="E647" s="317"/>
      <c r="F647" s="318"/>
      <c r="G647" s="317"/>
      <c r="H647" s="317"/>
      <c r="I647" s="319"/>
      <c r="J647" s="319"/>
      <c r="K647" s="319"/>
      <c r="L647" s="319"/>
      <c r="M647" s="319"/>
      <c r="N647" s="319"/>
      <c r="O647" s="322"/>
      <c r="P647" s="322"/>
      <c r="Q647" s="320"/>
      <c r="R647" s="320"/>
      <c r="S647" s="320"/>
      <c r="T647" s="320"/>
      <c r="U647" s="321"/>
      <c r="V647" s="320"/>
      <c r="W647" s="392"/>
    </row>
    <row r="648" spans="1:23">
      <c r="A648" s="317"/>
      <c r="B648" s="317"/>
      <c r="C648" s="317"/>
      <c r="D648" s="317"/>
      <c r="E648" s="317"/>
      <c r="F648" s="318"/>
      <c r="G648" s="317"/>
      <c r="H648" s="317"/>
      <c r="I648" s="319"/>
      <c r="J648" s="319"/>
      <c r="K648" s="319"/>
      <c r="L648" s="319"/>
      <c r="M648" s="319"/>
      <c r="N648" s="319"/>
      <c r="O648" s="322"/>
      <c r="P648" s="322"/>
      <c r="Q648" s="320"/>
      <c r="R648" s="320"/>
      <c r="S648" s="320"/>
      <c r="T648" s="320"/>
      <c r="U648" s="321"/>
      <c r="V648" s="320"/>
      <c r="W648" s="392"/>
    </row>
    <row r="649" spans="1:23">
      <c r="A649" s="317"/>
      <c r="B649" s="317"/>
      <c r="C649" s="317"/>
      <c r="D649" s="317"/>
      <c r="E649" s="317"/>
      <c r="F649" s="318"/>
      <c r="G649" s="317"/>
      <c r="H649" s="317"/>
      <c r="I649" s="319"/>
      <c r="J649" s="319"/>
      <c r="K649" s="319"/>
      <c r="L649" s="319"/>
      <c r="M649" s="319"/>
      <c r="N649" s="319"/>
      <c r="O649" s="322"/>
      <c r="P649" s="322"/>
      <c r="Q649" s="320"/>
      <c r="R649" s="320"/>
      <c r="S649" s="320"/>
      <c r="T649" s="320"/>
      <c r="U649" s="321"/>
      <c r="V649" s="320"/>
      <c r="W649" s="392"/>
    </row>
    <row r="650" spans="1:23">
      <c r="A650" s="317"/>
      <c r="B650" s="317"/>
      <c r="C650" s="317"/>
      <c r="D650" s="317"/>
      <c r="E650" s="317"/>
      <c r="F650" s="318"/>
      <c r="G650" s="317"/>
      <c r="H650" s="317"/>
      <c r="I650" s="319"/>
      <c r="J650" s="319"/>
      <c r="K650" s="319"/>
      <c r="L650" s="319"/>
      <c r="M650" s="319"/>
      <c r="N650" s="319"/>
      <c r="O650" s="322"/>
      <c r="P650" s="322"/>
      <c r="Q650" s="320"/>
      <c r="R650" s="320"/>
      <c r="S650" s="320"/>
      <c r="T650" s="320"/>
      <c r="U650" s="321"/>
      <c r="V650" s="320"/>
      <c r="W650" s="392"/>
    </row>
    <row r="651" spans="1:23">
      <c r="A651" s="317"/>
      <c r="B651" s="317"/>
      <c r="C651" s="317"/>
      <c r="D651" s="317"/>
      <c r="E651" s="317"/>
      <c r="F651" s="318"/>
      <c r="G651" s="317"/>
      <c r="H651" s="317"/>
      <c r="I651" s="319"/>
      <c r="J651" s="319"/>
      <c r="K651" s="319"/>
      <c r="L651" s="319"/>
      <c r="M651" s="319"/>
      <c r="N651" s="319"/>
      <c r="O651" s="322"/>
      <c r="P651" s="322"/>
      <c r="Q651" s="320"/>
      <c r="R651" s="320"/>
      <c r="S651" s="320"/>
      <c r="T651" s="320"/>
      <c r="U651" s="321"/>
      <c r="V651" s="320"/>
      <c r="W651" s="392"/>
    </row>
    <row r="652" spans="1:23">
      <c r="A652" s="317"/>
      <c r="B652" s="317"/>
      <c r="C652" s="317"/>
      <c r="D652" s="317"/>
      <c r="E652" s="317"/>
      <c r="F652" s="318"/>
      <c r="G652" s="317"/>
      <c r="H652" s="317"/>
      <c r="I652" s="319"/>
      <c r="J652" s="319"/>
      <c r="K652" s="319"/>
      <c r="L652" s="319"/>
      <c r="M652" s="319"/>
      <c r="N652" s="319"/>
      <c r="O652" s="322"/>
      <c r="P652" s="322"/>
      <c r="Q652" s="320"/>
      <c r="R652" s="320"/>
      <c r="S652" s="320"/>
      <c r="T652" s="320"/>
      <c r="U652" s="321"/>
      <c r="V652" s="320"/>
      <c r="W652" s="392"/>
    </row>
    <row r="653" spans="1:23">
      <c r="A653" s="317"/>
      <c r="B653" s="317"/>
      <c r="C653" s="317"/>
      <c r="D653" s="317"/>
      <c r="E653" s="317"/>
      <c r="F653" s="318"/>
      <c r="G653" s="317"/>
      <c r="H653" s="317"/>
      <c r="I653" s="319"/>
      <c r="J653" s="319"/>
      <c r="K653" s="319"/>
      <c r="L653" s="319"/>
      <c r="M653" s="319"/>
      <c r="N653" s="319"/>
      <c r="O653" s="322"/>
      <c r="P653" s="322"/>
      <c r="Q653" s="320"/>
      <c r="R653" s="320"/>
      <c r="S653" s="320"/>
      <c r="T653" s="320"/>
      <c r="U653" s="321"/>
      <c r="V653" s="320"/>
      <c r="W653" s="392"/>
    </row>
    <row r="654" spans="1:23">
      <c r="A654" s="317"/>
      <c r="B654" s="317"/>
      <c r="C654" s="317"/>
      <c r="D654" s="317"/>
      <c r="E654" s="317"/>
      <c r="F654" s="318"/>
      <c r="G654" s="317"/>
      <c r="H654" s="317"/>
      <c r="I654" s="319"/>
      <c r="J654" s="319"/>
      <c r="K654" s="319"/>
      <c r="L654" s="319"/>
      <c r="M654" s="319"/>
      <c r="N654" s="319"/>
      <c r="O654" s="322"/>
      <c r="P654" s="322"/>
      <c r="Q654" s="320"/>
      <c r="R654" s="320"/>
      <c r="S654" s="320"/>
      <c r="T654" s="320"/>
      <c r="U654" s="321"/>
      <c r="V654" s="320"/>
      <c r="W654" s="392"/>
    </row>
    <row r="655" spans="1:23">
      <c r="A655" s="317"/>
      <c r="B655" s="317"/>
      <c r="C655" s="317"/>
      <c r="D655" s="317"/>
      <c r="E655" s="317"/>
      <c r="F655" s="318"/>
      <c r="G655" s="317"/>
      <c r="H655" s="317"/>
      <c r="I655" s="319"/>
      <c r="J655" s="319"/>
      <c r="K655" s="319"/>
      <c r="L655" s="319"/>
      <c r="M655" s="319"/>
      <c r="N655" s="319"/>
      <c r="O655" s="322"/>
      <c r="P655" s="322"/>
      <c r="Q655" s="320"/>
      <c r="R655" s="320"/>
      <c r="S655" s="320"/>
      <c r="T655" s="320"/>
      <c r="U655" s="321"/>
      <c r="V655" s="320"/>
      <c r="W655" s="392"/>
    </row>
    <row r="656" spans="1:23">
      <c r="A656" s="317"/>
      <c r="B656" s="317"/>
      <c r="C656" s="317"/>
      <c r="D656" s="317"/>
      <c r="E656" s="317"/>
      <c r="F656" s="318"/>
      <c r="G656" s="317"/>
      <c r="H656" s="317"/>
      <c r="I656" s="319"/>
      <c r="J656" s="319"/>
      <c r="K656" s="319"/>
      <c r="L656" s="319"/>
      <c r="M656" s="319"/>
      <c r="N656" s="319"/>
      <c r="O656" s="322"/>
      <c r="P656" s="322"/>
      <c r="Q656" s="320"/>
      <c r="R656" s="320"/>
      <c r="S656" s="320"/>
      <c r="T656" s="320"/>
      <c r="U656" s="321"/>
      <c r="V656" s="320"/>
      <c r="W656" s="392"/>
    </row>
    <row r="657" spans="1:23">
      <c r="A657" s="317"/>
      <c r="B657" s="317"/>
      <c r="C657" s="317"/>
      <c r="D657" s="317"/>
      <c r="E657" s="317"/>
      <c r="F657" s="318"/>
      <c r="G657" s="317"/>
      <c r="H657" s="317"/>
      <c r="I657" s="319"/>
      <c r="J657" s="319"/>
      <c r="K657" s="319"/>
      <c r="L657" s="319"/>
      <c r="M657" s="319"/>
      <c r="N657" s="319"/>
      <c r="O657" s="322"/>
      <c r="P657" s="322"/>
      <c r="Q657" s="320"/>
      <c r="R657" s="320"/>
      <c r="S657" s="320"/>
      <c r="T657" s="320"/>
      <c r="U657" s="321"/>
      <c r="V657" s="320"/>
      <c r="W657" s="392"/>
    </row>
    <row r="658" spans="1:23">
      <c r="A658" s="317"/>
      <c r="B658" s="317"/>
      <c r="C658" s="317"/>
      <c r="D658" s="317"/>
      <c r="E658" s="317"/>
      <c r="F658" s="318"/>
      <c r="G658" s="317"/>
      <c r="H658" s="317"/>
      <c r="I658" s="319"/>
      <c r="J658" s="319"/>
      <c r="K658" s="319"/>
      <c r="L658" s="319"/>
      <c r="M658" s="319"/>
      <c r="N658" s="319"/>
      <c r="O658" s="322"/>
      <c r="P658" s="322"/>
      <c r="Q658" s="320"/>
      <c r="R658" s="320"/>
      <c r="S658" s="320"/>
      <c r="T658" s="320"/>
      <c r="U658" s="321"/>
      <c r="V658" s="320"/>
      <c r="W658" s="392"/>
    </row>
    <row r="659" spans="1:23">
      <c r="A659" s="317"/>
      <c r="B659" s="317"/>
      <c r="C659" s="317"/>
      <c r="D659" s="317"/>
      <c r="E659" s="317"/>
      <c r="F659" s="318"/>
      <c r="G659" s="317"/>
      <c r="H659" s="317"/>
      <c r="I659" s="319"/>
      <c r="J659" s="319"/>
      <c r="K659" s="319"/>
      <c r="L659" s="319"/>
      <c r="M659" s="319"/>
      <c r="N659" s="319"/>
      <c r="O659" s="322"/>
      <c r="P659" s="322"/>
      <c r="Q659" s="320"/>
      <c r="R659" s="320"/>
      <c r="S659" s="320"/>
      <c r="T659" s="320"/>
      <c r="U659" s="321"/>
      <c r="V659" s="320"/>
      <c r="W659" s="392"/>
    </row>
    <row r="660" spans="1:23">
      <c r="A660" s="317"/>
      <c r="B660" s="317"/>
      <c r="C660" s="317"/>
      <c r="D660" s="317"/>
      <c r="E660" s="317"/>
      <c r="F660" s="318"/>
      <c r="G660" s="317"/>
      <c r="H660" s="317"/>
      <c r="I660" s="319"/>
      <c r="J660" s="319"/>
      <c r="K660" s="319"/>
      <c r="L660" s="319"/>
      <c r="M660" s="319"/>
      <c r="N660" s="319"/>
      <c r="O660" s="322"/>
      <c r="P660" s="322"/>
      <c r="Q660" s="320"/>
      <c r="R660" s="320"/>
      <c r="S660" s="320"/>
      <c r="T660" s="320"/>
      <c r="U660" s="321"/>
      <c r="V660" s="320"/>
      <c r="W660" s="392"/>
    </row>
    <row r="661" spans="1:23">
      <c r="A661" s="317"/>
      <c r="B661" s="317"/>
      <c r="C661" s="317"/>
      <c r="D661" s="317"/>
      <c r="E661" s="317"/>
      <c r="F661" s="318"/>
      <c r="G661" s="317"/>
      <c r="H661" s="317"/>
      <c r="I661" s="319"/>
      <c r="J661" s="319"/>
      <c r="K661" s="319"/>
      <c r="L661" s="319"/>
      <c r="M661" s="319"/>
      <c r="N661" s="319"/>
      <c r="O661" s="322"/>
      <c r="P661" s="322"/>
      <c r="Q661" s="320"/>
      <c r="R661" s="320"/>
      <c r="S661" s="320"/>
      <c r="T661" s="320"/>
      <c r="U661" s="321"/>
      <c r="V661" s="320"/>
      <c r="W661" s="392"/>
    </row>
    <row r="662" spans="1:23">
      <c r="A662" s="317"/>
      <c r="B662" s="317"/>
      <c r="C662" s="317"/>
      <c r="D662" s="317"/>
      <c r="E662" s="317"/>
      <c r="F662" s="318"/>
      <c r="G662" s="317"/>
      <c r="H662" s="317"/>
      <c r="I662" s="319"/>
      <c r="J662" s="319"/>
      <c r="K662" s="319"/>
      <c r="L662" s="319"/>
      <c r="M662" s="319"/>
      <c r="N662" s="319"/>
      <c r="O662" s="322"/>
      <c r="P662" s="322"/>
      <c r="Q662" s="320"/>
      <c r="R662" s="320"/>
      <c r="S662" s="320"/>
      <c r="T662" s="320"/>
      <c r="U662" s="321"/>
      <c r="V662" s="320"/>
      <c r="W662" s="392"/>
    </row>
    <row r="663" spans="1:23">
      <c r="A663" s="317"/>
      <c r="B663" s="317"/>
      <c r="C663" s="317"/>
      <c r="D663" s="317"/>
      <c r="E663" s="317"/>
      <c r="F663" s="318"/>
      <c r="G663" s="317"/>
      <c r="H663" s="317"/>
      <c r="I663" s="319"/>
      <c r="J663" s="319"/>
      <c r="K663" s="319"/>
      <c r="L663" s="319"/>
      <c r="M663" s="319"/>
      <c r="N663" s="319"/>
      <c r="O663" s="322"/>
      <c r="P663" s="322"/>
      <c r="Q663" s="320"/>
      <c r="R663" s="320"/>
      <c r="S663" s="320"/>
      <c r="T663" s="320"/>
      <c r="U663" s="321"/>
      <c r="V663" s="320"/>
      <c r="W663" s="392"/>
    </row>
    <row r="664" spans="1:23">
      <c r="A664" s="317"/>
      <c r="B664" s="317"/>
      <c r="C664" s="317"/>
      <c r="D664" s="317"/>
      <c r="E664" s="317"/>
      <c r="F664" s="318"/>
      <c r="G664" s="317"/>
      <c r="H664" s="317"/>
      <c r="I664" s="319"/>
      <c r="J664" s="319"/>
      <c r="K664" s="319"/>
      <c r="L664" s="319"/>
      <c r="M664" s="319"/>
      <c r="N664" s="319"/>
      <c r="O664" s="322"/>
      <c r="P664" s="322"/>
      <c r="Q664" s="320"/>
      <c r="R664" s="320"/>
      <c r="S664" s="320"/>
      <c r="T664" s="320"/>
      <c r="U664" s="321"/>
      <c r="V664" s="320"/>
      <c r="W664" s="392"/>
    </row>
    <row r="665" spans="1:23">
      <c r="A665" s="317"/>
      <c r="B665" s="317"/>
      <c r="C665" s="317"/>
      <c r="D665" s="317"/>
      <c r="E665" s="317"/>
      <c r="F665" s="318"/>
      <c r="G665" s="317"/>
      <c r="H665" s="317"/>
      <c r="I665" s="319"/>
      <c r="J665" s="319"/>
      <c r="K665" s="319"/>
      <c r="L665" s="319"/>
      <c r="M665" s="319"/>
      <c r="N665" s="319"/>
      <c r="O665" s="322"/>
      <c r="P665" s="322"/>
      <c r="Q665" s="320"/>
      <c r="R665" s="320"/>
      <c r="S665" s="320"/>
      <c r="T665" s="320"/>
      <c r="U665" s="321"/>
      <c r="V665" s="320"/>
      <c r="W665" s="392"/>
    </row>
    <row r="666" spans="1:23">
      <c r="A666" s="317"/>
      <c r="B666" s="317"/>
      <c r="C666" s="317"/>
      <c r="D666" s="317"/>
      <c r="E666" s="317"/>
      <c r="F666" s="318"/>
      <c r="G666" s="317"/>
      <c r="H666" s="317"/>
      <c r="I666" s="319"/>
      <c r="J666" s="319"/>
      <c r="K666" s="319"/>
      <c r="L666" s="319"/>
      <c r="M666" s="319"/>
      <c r="N666" s="319"/>
      <c r="O666" s="322"/>
      <c r="P666" s="322"/>
      <c r="Q666" s="320"/>
      <c r="R666" s="320"/>
      <c r="S666" s="320"/>
      <c r="T666" s="320"/>
      <c r="U666" s="321"/>
      <c r="V666" s="320"/>
      <c r="W666" s="392"/>
    </row>
    <row r="667" spans="1:23">
      <c r="A667" s="317"/>
      <c r="B667" s="317"/>
      <c r="C667" s="317"/>
      <c r="D667" s="317"/>
      <c r="E667" s="317"/>
      <c r="F667" s="318"/>
      <c r="G667" s="317"/>
      <c r="H667" s="317"/>
      <c r="I667" s="319"/>
      <c r="J667" s="319"/>
      <c r="K667" s="319"/>
      <c r="L667" s="319"/>
      <c r="M667" s="319"/>
      <c r="N667" s="319"/>
      <c r="O667" s="322"/>
      <c r="P667" s="322"/>
      <c r="Q667" s="320"/>
      <c r="R667" s="320"/>
      <c r="S667" s="320"/>
      <c r="T667" s="320"/>
      <c r="U667" s="321"/>
      <c r="V667" s="320"/>
      <c r="W667" s="392"/>
    </row>
    <row r="668" spans="1:23">
      <c r="A668" s="317"/>
      <c r="B668" s="317"/>
      <c r="C668" s="317"/>
      <c r="D668" s="317"/>
      <c r="E668" s="317"/>
      <c r="F668" s="318"/>
      <c r="G668" s="317"/>
      <c r="H668" s="317"/>
      <c r="I668" s="319"/>
      <c r="J668" s="319"/>
      <c r="K668" s="319"/>
      <c r="L668" s="319"/>
      <c r="M668" s="319"/>
      <c r="N668" s="319"/>
      <c r="O668" s="322"/>
      <c r="P668" s="322"/>
      <c r="Q668" s="320"/>
      <c r="R668" s="320"/>
      <c r="S668" s="320"/>
      <c r="T668" s="320"/>
      <c r="U668" s="321"/>
      <c r="V668" s="320"/>
      <c r="W668" s="392"/>
    </row>
    <row r="669" spans="1:23">
      <c r="A669" s="317"/>
      <c r="B669" s="317"/>
      <c r="C669" s="317"/>
      <c r="D669" s="317"/>
      <c r="E669" s="317"/>
      <c r="F669" s="318"/>
      <c r="G669" s="317"/>
      <c r="H669" s="317"/>
      <c r="I669" s="319"/>
      <c r="J669" s="319"/>
      <c r="K669" s="319"/>
      <c r="L669" s="319"/>
      <c r="M669" s="319"/>
      <c r="N669" s="319"/>
      <c r="O669" s="322"/>
      <c r="P669" s="322"/>
      <c r="Q669" s="320"/>
      <c r="R669" s="320"/>
      <c r="S669" s="320"/>
      <c r="T669" s="320"/>
      <c r="U669" s="321"/>
      <c r="V669" s="320"/>
      <c r="W669" s="392"/>
    </row>
    <row r="670" spans="1:23">
      <c r="A670" s="317"/>
      <c r="B670" s="317"/>
      <c r="C670" s="317"/>
      <c r="D670" s="317"/>
      <c r="E670" s="317"/>
      <c r="F670" s="318"/>
      <c r="G670" s="317"/>
      <c r="H670" s="317"/>
      <c r="I670" s="319"/>
      <c r="J670" s="319"/>
      <c r="K670" s="319"/>
      <c r="L670" s="319"/>
      <c r="M670" s="319"/>
      <c r="N670" s="319"/>
      <c r="O670" s="322"/>
      <c r="P670" s="322"/>
      <c r="Q670" s="320"/>
      <c r="R670" s="320"/>
      <c r="S670" s="320"/>
      <c r="T670" s="320"/>
      <c r="U670" s="321"/>
      <c r="V670" s="320"/>
      <c r="W670" s="392"/>
    </row>
    <row r="671" spans="1:23">
      <c r="A671" s="317"/>
      <c r="B671" s="317"/>
      <c r="C671" s="317"/>
      <c r="D671" s="317"/>
      <c r="E671" s="317"/>
      <c r="F671" s="318"/>
      <c r="G671" s="317"/>
      <c r="H671" s="317"/>
      <c r="I671" s="319"/>
      <c r="J671" s="319"/>
      <c r="K671" s="319"/>
      <c r="L671" s="319"/>
      <c r="M671" s="319"/>
      <c r="N671" s="319"/>
      <c r="O671" s="322"/>
      <c r="P671" s="322"/>
      <c r="Q671" s="320"/>
      <c r="R671" s="320"/>
      <c r="S671" s="320"/>
      <c r="T671" s="320"/>
      <c r="U671" s="321"/>
      <c r="V671" s="320"/>
      <c r="W671" s="392"/>
    </row>
    <row r="672" spans="1:23">
      <c r="A672" s="317"/>
      <c r="B672" s="317"/>
      <c r="C672" s="317"/>
      <c r="D672" s="317"/>
      <c r="E672" s="317"/>
      <c r="F672" s="318"/>
      <c r="G672" s="317"/>
      <c r="H672" s="317"/>
      <c r="I672" s="319"/>
      <c r="J672" s="319"/>
      <c r="K672" s="319"/>
      <c r="L672" s="319"/>
      <c r="M672" s="319"/>
      <c r="N672" s="319"/>
      <c r="O672" s="322"/>
      <c r="P672" s="322"/>
      <c r="Q672" s="320"/>
      <c r="R672" s="320"/>
      <c r="S672" s="320"/>
      <c r="T672" s="320"/>
      <c r="U672" s="321"/>
      <c r="V672" s="320"/>
      <c r="W672" s="392"/>
    </row>
    <row r="673" spans="1:23">
      <c r="A673" s="317"/>
      <c r="B673" s="317"/>
      <c r="C673" s="317"/>
      <c r="D673" s="317"/>
      <c r="E673" s="317"/>
      <c r="F673" s="318"/>
      <c r="G673" s="317"/>
      <c r="H673" s="317"/>
      <c r="I673" s="319"/>
      <c r="J673" s="319"/>
      <c r="K673" s="319"/>
      <c r="L673" s="319"/>
      <c r="M673" s="319"/>
      <c r="N673" s="319"/>
      <c r="O673" s="322"/>
      <c r="P673" s="322"/>
      <c r="Q673" s="320"/>
      <c r="R673" s="320"/>
      <c r="S673" s="320"/>
      <c r="T673" s="320"/>
      <c r="U673" s="321"/>
      <c r="V673" s="320"/>
      <c r="W673" s="392"/>
    </row>
    <row r="674" spans="1:23">
      <c r="A674" s="317"/>
      <c r="B674" s="317"/>
      <c r="C674" s="317"/>
      <c r="D674" s="317"/>
      <c r="E674" s="317"/>
      <c r="F674" s="318"/>
      <c r="G674" s="317"/>
      <c r="H674" s="317"/>
      <c r="I674" s="319"/>
      <c r="J674" s="319"/>
      <c r="K674" s="319"/>
      <c r="L674" s="319"/>
      <c r="M674" s="319"/>
      <c r="N674" s="319"/>
      <c r="O674" s="322"/>
      <c r="P674" s="322"/>
      <c r="Q674" s="320"/>
      <c r="R674" s="320"/>
      <c r="S674" s="320"/>
      <c r="T674" s="320"/>
      <c r="U674" s="321"/>
      <c r="V674" s="320"/>
      <c r="W674" s="392"/>
    </row>
    <row r="675" spans="1:23">
      <c r="A675" s="317"/>
      <c r="B675" s="317"/>
      <c r="C675" s="317"/>
      <c r="D675" s="317"/>
      <c r="E675" s="317"/>
      <c r="F675" s="318"/>
      <c r="G675" s="317"/>
      <c r="H675" s="317"/>
      <c r="I675" s="319"/>
      <c r="J675" s="319"/>
      <c r="K675" s="319"/>
      <c r="L675" s="319"/>
      <c r="M675" s="319"/>
      <c r="N675" s="319"/>
      <c r="O675" s="322"/>
      <c r="P675" s="322"/>
      <c r="Q675" s="320"/>
      <c r="R675" s="320"/>
      <c r="S675" s="320"/>
      <c r="T675" s="320"/>
      <c r="U675" s="321"/>
      <c r="V675" s="320"/>
      <c r="W675" s="392"/>
    </row>
    <row r="676" spans="1:23">
      <c r="A676" s="317"/>
      <c r="B676" s="317"/>
      <c r="C676" s="317"/>
      <c r="D676" s="317"/>
      <c r="E676" s="317"/>
      <c r="F676" s="318"/>
      <c r="G676" s="317"/>
      <c r="H676" s="317"/>
      <c r="I676" s="319"/>
      <c r="J676" s="319"/>
      <c r="K676" s="319"/>
      <c r="L676" s="319"/>
      <c r="M676" s="319"/>
      <c r="N676" s="319"/>
      <c r="O676" s="322"/>
      <c r="P676" s="322"/>
      <c r="Q676" s="320"/>
      <c r="R676" s="320"/>
      <c r="S676" s="320"/>
      <c r="T676" s="320"/>
      <c r="U676" s="321"/>
      <c r="V676" s="320"/>
      <c r="W676" s="392"/>
    </row>
    <row r="677" spans="1:23">
      <c r="A677" s="317"/>
      <c r="B677" s="317"/>
      <c r="C677" s="317"/>
      <c r="D677" s="317"/>
      <c r="E677" s="317"/>
      <c r="F677" s="318"/>
      <c r="G677" s="317"/>
      <c r="H677" s="317"/>
      <c r="I677" s="319"/>
      <c r="J677" s="319"/>
      <c r="K677" s="319"/>
      <c r="L677" s="319"/>
      <c r="M677" s="319"/>
      <c r="N677" s="319"/>
      <c r="O677" s="322"/>
      <c r="P677" s="322"/>
      <c r="Q677" s="320"/>
      <c r="R677" s="320"/>
      <c r="S677" s="320"/>
      <c r="T677" s="320"/>
      <c r="U677" s="321"/>
      <c r="V677" s="320"/>
      <c r="W677" s="392"/>
    </row>
    <row r="678" spans="1:23">
      <c r="A678" s="317"/>
      <c r="B678" s="317"/>
      <c r="C678" s="317"/>
      <c r="D678" s="317"/>
      <c r="E678" s="317"/>
      <c r="F678" s="318"/>
      <c r="G678" s="317"/>
      <c r="H678" s="317"/>
      <c r="I678" s="319"/>
      <c r="J678" s="319"/>
      <c r="K678" s="319"/>
      <c r="L678" s="319"/>
      <c r="M678" s="319"/>
      <c r="N678" s="319"/>
      <c r="O678" s="322"/>
      <c r="P678" s="322"/>
      <c r="Q678" s="320"/>
      <c r="R678" s="320"/>
      <c r="S678" s="320"/>
      <c r="T678" s="320"/>
      <c r="U678" s="321"/>
      <c r="V678" s="320"/>
      <c r="W678" s="392"/>
    </row>
    <row r="679" spans="1:23">
      <c r="A679" s="317"/>
      <c r="B679" s="317"/>
      <c r="C679" s="317"/>
      <c r="D679" s="317"/>
      <c r="E679" s="317"/>
      <c r="F679" s="318"/>
      <c r="G679" s="317"/>
      <c r="H679" s="317"/>
      <c r="I679" s="319"/>
      <c r="J679" s="319"/>
      <c r="K679" s="319"/>
      <c r="L679" s="319"/>
      <c r="M679" s="319"/>
      <c r="N679" s="319"/>
      <c r="O679" s="322"/>
      <c r="P679" s="322"/>
      <c r="Q679" s="320"/>
      <c r="R679" s="320"/>
      <c r="S679" s="320"/>
      <c r="T679" s="320"/>
      <c r="U679" s="321"/>
      <c r="V679" s="320"/>
      <c r="W679" s="392"/>
    </row>
    <row r="680" spans="1:23">
      <c r="A680" s="317"/>
      <c r="B680" s="317"/>
      <c r="C680" s="317"/>
      <c r="D680" s="317"/>
      <c r="E680" s="317"/>
      <c r="F680" s="318"/>
      <c r="G680" s="317"/>
      <c r="H680" s="317"/>
      <c r="I680" s="319"/>
      <c r="J680" s="319"/>
      <c r="K680" s="319"/>
      <c r="L680" s="319"/>
      <c r="M680" s="319"/>
      <c r="N680" s="319"/>
      <c r="O680" s="322"/>
      <c r="P680" s="322"/>
      <c r="Q680" s="320"/>
      <c r="R680" s="320"/>
      <c r="S680" s="320"/>
      <c r="T680" s="320"/>
      <c r="U680" s="321"/>
      <c r="V680" s="320"/>
      <c r="W680" s="392"/>
    </row>
    <row r="681" spans="1:23">
      <c r="A681" s="317"/>
      <c r="B681" s="317"/>
      <c r="C681" s="317"/>
      <c r="D681" s="317"/>
      <c r="E681" s="317"/>
      <c r="F681" s="318"/>
      <c r="G681" s="317"/>
      <c r="H681" s="317"/>
      <c r="I681" s="319"/>
      <c r="J681" s="319"/>
      <c r="K681" s="319"/>
      <c r="L681" s="319"/>
      <c r="M681" s="319"/>
      <c r="N681" s="319"/>
      <c r="O681" s="322"/>
      <c r="P681" s="322"/>
      <c r="Q681" s="320"/>
      <c r="R681" s="320"/>
      <c r="S681" s="320"/>
      <c r="T681" s="320"/>
      <c r="U681" s="321"/>
      <c r="V681" s="320"/>
      <c r="W681" s="392"/>
    </row>
    <row r="682" spans="1:23">
      <c r="A682" s="317"/>
      <c r="B682" s="317"/>
      <c r="C682" s="317"/>
      <c r="D682" s="317"/>
      <c r="E682" s="317"/>
      <c r="F682" s="318"/>
      <c r="G682" s="317"/>
      <c r="H682" s="317"/>
      <c r="I682" s="319"/>
      <c r="J682" s="319"/>
      <c r="K682" s="319"/>
      <c r="L682" s="319"/>
      <c r="M682" s="319"/>
      <c r="N682" s="319"/>
      <c r="O682" s="322"/>
      <c r="P682" s="322"/>
      <c r="Q682" s="320"/>
      <c r="R682" s="320"/>
      <c r="S682" s="320"/>
      <c r="T682" s="320"/>
      <c r="U682" s="321"/>
      <c r="V682" s="320"/>
      <c r="W682" s="392"/>
    </row>
    <row r="683" spans="1:23">
      <c r="A683" s="317"/>
      <c r="B683" s="317"/>
      <c r="C683" s="317"/>
      <c r="D683" s="317"/>
      <c r="E683" s="317"/>
      <c r="F683" s="318"/>
      <c r="G683" s="317"/>
      <c r="H683" s="317"/>
      <c r="I683" s="319"/>
      <c r="J683" s="319"/>
      <c r="K683" s="319"/>
      <c r="L683" s="319"/>
      <c r="M683" s="319"/>
      <c r="N683" s="319"/>
      <c r="O683" s="322"/>
      <c r="P683" s="322"/>
      <c r="Q683" s="320"/>
      <c r="R683" s="320"/>
      <c r="S683" s="320"/>
      <c r="T683" s="320"/>
      <c r="U683" s="321"/>
      <c r="V683" s="320"/>
      <c r="W683" s="392"/>
    </row>
    <row r="684" spans="1:23">
      <c r="A684" s="317"/>
      <c r="B684" s="317"/>
      <c r="C684" s="317"/>
      <c r="D684" s="317"/>
      <c r="E684" s="317"/>
      <c r="F684" s="318"/>
      <c r="G684" s="317"/>
      <c r="H684" s="317"/>
      <c r="I684" s="319"/>
      <c r="J684" s="319"/>
      <c r="K684" s="319"/>
      <c r="L684" s="319"/>
      <c r="M684" s="319"/>
      <c r="N684" s="319"/>
      <c r="O684" s="322"/>
      <c r="P684" s="322"/>
      <c r="Q684" s="320"/>
      <c r="R684" s="320"/>
      <c r="S684" s="320"/>
      <c r="T684" s="320"/>
      <c r="U684" s="321"/>
      <c r="V684" s="320"/>
      <c r="W684" s="392"/>
    </row>
    <row r="685" spans="1:23">
      <c r="A685" s="317"/>
      <c r="B685" s="317"/>
      <c r="C685" s="317"/>
      <c r="D685" s="317"/>
      <c r="E685" s="317"/>
      <c r="F685" s="318"/>
      <c r="G685" s="317"/>
      <c r="H685" s="317"/>
      <c r="I685" s="319"/>
      <c r="J685" s="319"/>
      <c r="K685" s="319"/>
      <c r="L685" s="319"/>
      <c r="M685" s="319"/>
      <c r="N685" s="319"/>
      <c r="O685" s="322"/>
      <c r="P685" s="322"/>
      <c r="Q685" s="320"/>
      <c r="R685" s="320"/>
      <c r="S685" s="320"/>
      <c r="T685" s="320"/>
      <c r="U685" s="321"/>
      <c r="V685" s="320"/>
      <c r="W685" s="392"/>
    </row>
    <row r="686" spans="1:23">
      <c r="A686" s="317"/>
      <c r="B686" s="317"/>
      <c r="C686" s="317"/>
      <c r="D686" s="317"/>
      <c r="E686" s="317"/>
      <c r="F686" s="318"/>
      <c r="G686" s="317"/>
      <c r="H686" s="317"/>
      <c r="I686" s="319"/>
      <c r="J686" s="319"/>
      <c r="K686" s="319"/>
      <c r="L686" s="319"/>
      <c r="M686" s="319"/>
      <c r="N686" s="319"/>
      <c r="O686" s="322"/>
      <c r="P686" s="322"/>
      <c r="Q686" s="320"/>
      <c r="R686" s="320"/>
      <c r="S686" s="320"/>
      <c r="T686" s="320"/>
      <c r="U686" s="321"/>
      <c r="V686" s="320"/>
      <c r="W686" s="392"/>
    </row>
    <row r="687" spans="1:23">
      <c r="A687" s="317"/>
      <c r="B687" s="317"/>
      <c r="C687" s="317"/>
      <c r="D687" s="317"/>
      <c r="E687" s="317"/>
      <c r="F687" s="318"/>
      <c r="G687" s="317"/>
      <c r="H687" s="317"/>
      <c r="I687" s="319"/>
      <c r="J687" s="319"/>
      <c r="K687" s="319"/>
      <c r="L687" s="319"/>
      <c r="M687" s="319"/>
      <c r="N687" s="319"/>
      <c r="O687" s="322"/>
      <c r="P687" s="322"/>
      <c r="Q687" s="320"/>
      <c r="R687" s="320"/>
      <c r="S687" s="320"/>
      <c r="T687" s="320"/>
      <c r="U687" s="321"/>
      <c r="V687" s="320"/>
      <c r="W687" s="392"/>
    </row>
    <row r="688" spans="1:23">
      <c r="A688" s="317"/>
      <c r="B688" s="317"/>
      <c r="C688" s="317"/>
      <c r="D688" s="317"/>
      <c r="E688" s="317"/>
      <c r="F688" s="318"/>
      <c r="G688" s="317"/>
      <c r="H688" s="317"/>
      <c r="I688" s="319"/>
      <c r="J688" s="319"/>
      <c r="K688" s="319"/>
      <c r="L688" s="319"/>
      <c r="M688" s="319"/>
      <c r="N688" s="319"/>
      <c r="O688" s="322"/>
      <c r="P688" s="322"/>
      <c r="Q688" s="320"/>
      <c r="R688" s="320"/>
      <c r="S688" s="320"/>
      <c r="T688" s="320"/>
      <c r="U688" s="321"/>
      <c r="V688" s="320"/>
      <c r="W688" s="392"/>
    </row>
    <row r="689" spans="1:23">
      <c r="A689" s="317"/>
      <c r="B689" s="317"/>
      <c r="C689" s="317"/>
      <c r="D689" s="317"/>
      <c r="E689" s="317"/>
      <c r="F689" s="318"/>
      <c r="G689" s="317"/>
      <c r="H689" s="317"/>
      <c r="I689" s="319"/>
      <c r="J689" s="319"/>
      <c r="K689" s="319"/>
      <c r="L689" s="319"/>
      <c r="M689" s="319"/>
      <c r="N689" s="319"/>
      <c r="O689" s="322"/>
      <c r="P689" s="322"/>
      <c r="Q689" s="320"/>
      <c r="R689" s="320"/>
      <c r="S689" s="320"/>
      <c r="T689" s="320"/>
      <c r="U689" s="321"/>
      <c r="V689" s="320"/>
      <c r="W689" s="392"/>
    </row>
    <row r="690" spans="1:23">
      <c r="A690" s="317"/>
      <c r="B690" s="317"/>
      <c r="C690" s="317"/>
      <c r="D690" s="317"/>
      <c r="E690" s="317"/>
      <c r="F690" s="318"/>
      <c r="G690" s="317"/>
      <c r="H690" s="317"/>
      <c r="I690" s="319"/>
      <c r="J690" s="319"/>
      <c r="K690" s="319"/>
      <c r="L690" s="319"/>
      <c r="M690" s="319"/>
      <c r="N690" s="319"/>
      <c r="O690" s="322"/>
      <c r="P690" s="322"/>
      <c r="Q690" s="320"/>
      <c r="R690" s="320"/>
      <c r="S690" s="320"/>
      <c r="T690" s="320"/>
      <c r="U690" s="321"/>
      <c r="V690" s="320"/>
      <c r="W690" s="392"/>
    </row>
    <row r="691" spans="1:23">
      <c r="A691" s="317"/>
      <c r="B691" s="317"/>
      <c r="C691" s="317"/>
      <c r="D691" s="317"/>
      <c r="E691" s="317"/>
      <c r="F691" s="318"/>
      <c r="G691" s="317"/>
      <c r="H691" s="317"/>
      <c r="I691" s="319"/>
      <c r="J691" s="319"/>
      <c r="K691" s="319"/>
      <c r="L691" s="319"/>
      <c r="M691" s="319"/>
      <c r="N691" s="319"/>
      <c r="O691" s="322"/>
      <c r="P691" s="322"/>
      <c r="Q691" s="320"/>
      <c r="R691" s="320"/>
      <c r="S691" s="320"/>
      <c r="T691" s="320"/>
      <c r="U691" s="321"/>
      <c r="V691" s="320"/>
      <c r="W691" s="392"/>
    </row>
    <row r="692" spans="1:23">
      <c r="A692" s="317"/>
      <c r="B692" s="317"/>
      <c r="C692" s="317"/>
      <c r="D692" s="317"/>
      <c r="E692" s="317"/>
      <c r="F692" s="318"/>
      <c r="G692" s="317"/>
      <c r="H692" s="317"/>
      <c r="I692" s="319"/>
      <c r="J692" s="319"/>
      <c r="K692" s="319"/>
      <c r="L692" s="319"/>
      <c r="M692" s="319"/>
      <c r="N692" s="319"/>
      <c r="O692" s="322"/>
      <c r="P692" s="322"/>
      <c r="Q692" s="320"/>
      <c r="R692" s="320"/>
      <c r="S692" s="320"/>
      <c r="T692" s="320"/>
      <c r="U692" s="321"/>
      <c r="V692" s="320"/>
      <c r="W692" s="392"/>
    </row>
    <row r="693" spans="1:23">
      <c r="A693" s="317"/>
      <c r="B693" s="317"/>
      <c r="C693" s="317"/>
      <c r="D693" s="317"/>
      <c r="E693" s="317"/>
      <c r="F693" s="318"/>
      <c r="G693" s="317"/>
      <c r="H693" s="317"/>
      <c r="I693" s="319"/>
      <c r="J693" s="319"/>
      <c r="K693" s="319"/>
      <c r="L693" s="319"/>
      <c r="M693" s="319"/>
      <c r="N693" s="319"/>
      <c r="O693" s="322"/>
      <c r="P693" s="322"/>
      <c r="Q693" s="320"/>
      <c r="R693" s="320"/>
      <c r="S693" s="320"/>
      <c r="T693" s="320"/>
      <c r="U693" s="321"/>
      <c r="V693" s="320"/>
      <c r="W693" s="392"/>
    </row>
    <row r="694" spans="1:23">
      <c r="A694" s="317"/>
      <c r="B694" s="317"/>
      <c r="C694" s="317"/>
      <c r="D694" s="317"/>
      <c r="E694" s="317"/>
      <c r="F694" s="318"/>
      <c r="G694" s="317"/>
      <c r="H694" s="317"/>
      <c r="I694" s="319"/>
      <c r="J694" s="319"/>
      <c r="K694" s="319"/>
      <c r="L694" s="319"/>
      <c r="M694" s="319"/>
      <c r="N694" s="319"/>
      <c r="O694" s="322"/>
      <c r="P694" s="322"/>
      <c r="Q694" s="320"/>
      <c r="R694" s="320"/>
      <c r="S694" s="320"/>
      <c r="T694" s="320"/>
      <c r="U694" s="321"/>
      <c r="V694" s="320"/>
      <c r="W694" s="392"/>
    </row>
    <row r="695" spans="1:23">
      <c r="A695" s="317"/>
      <c r="B695" s="317"/>
      <c r="C695" s="317"/>
      <c r="D695" s="317"/>
      <c r="E695" s="317"/>
      <c r="F695" s="318"/>
      <c r="G695" s="317"/>
      <c r="H695" s="317"/>
      <c r="I695" s="319"/>
      <c r="J695" s="319"/>
      <c r="K695" s="319"/>
      <c r="L695" s="319"/>
      <c r="M695" s="319"/>
      <c r="N695" s="319"/>
      <c r="O695" s="322"/>
      <c r="P695" s="322"/>
      <c r="Q695" s="320"/>
      <c r="R695" s="320"/>
      <c r="S695" s="320"/>
      <c r="T695" s="320"/>
      <c r="U695" s="321"/>
      <c r="V695" s="320"/>
      <c r="W695" s="392"/>
    </row>
    <row r="696" spans="1:23">
      <c r="A696" s="317"/>
      <c r="B696" s="317"/>
      <c r="C696" s="317"/>
      <c r="D696" s="317"/>
      <c r="E696" s="317"/>
      <c r="F696" s="318"/>
      <c r="G696" s="317"/>
      <c r="H696" s="317"/>
      <c r="I696" s="319"/>
      <c r="J696" s="319"/>
      <c r="K696" s="319"/>
      <c r="L696" s="319"/>
      <c r="M696" s="319"/>
      <c r="N696" s="319"/>
      <c r="O696" s="322"/>
      <c r="P696" s="322"/>
      <c r="Q696" s="320"/>
      <c r="R696" s="320"/>
      <c r="S696" s="320"/>
      <c r="T696" s="320"/>
      <c r="U696" s="321"/>
      <c r="V696" s="320"/>
      <c r="W696" s="392"/>
    </row>
    <row r="697" spans="1:23">
      <c r="A697" s="317"/>
      <c r="B697" s="317"/>
      <c r="C697" s="317"/>
      <c r="D697" s="317"/>
      <c r="E697" s="317"/>
      <c r="F697" s="318"/>
      <c r="G697" s="317"/>
      <c r="H697" s="317"/>
      <c r="I697" s="319"/>
      <c r="J697" s="319"/>
      <c r="K697" s="319"/>
      <c r="L697" s="319"/>
      <c r="M697" s="319"/>
      <c r="N697" s="319"/>
      <c r="O697" s="322"/>
      <c r="P697" s="322"/>
      <c r="Q697" s="320"/>
      <c r="R697" s="320"/>
      <c r="S697" s="320"/>
      <c r="T697" s="320"/>
      <c r="U697" s="321"/>
      <c r="V697" s="320"/>
      <c r="W697" s="392"/>
    </row>
    <row r="698" spans="1:23">
      <c r="A698" s="317"/>
      <c r="B698" s="317"/>
      <c r="C698" s="317"/>
      <c r="D698" s="317"/>
      <c r="E698" s="317"/>
      <c r="F698" s="318"/>
      <c r="G698" s="317"/>
      <c r="H698" s="317"/>
      <c r="I698" s="319"/>
      <c r="J698" s="319"/>
      <c r="K698" s="319"/>
      <c r="L698" s="319"/>
      <c r="M698" s="319"/>
      <c r="N698" s="319"/>
      <c r="O698" s="322"/>
      <c r="P698" s="322"/>
      <c r="Q698" s="320"/>
      <c r="R698" s="320"/>
      <c r="S698" s="320"/>
      <c r="T698" s="320"/>
      <c r="U698" s="321"/>
      <c r="V698" s="320"/>
      <c r="W698" s="392"/>
    </row>
    <row r="699" spans="1:23">
      <c r="A699" s="317"/>
      <c r="B699" s="317"/>
      <c r="C699" s="317"/>
      <c r="D699" s="317"/>
      <c r="E699" s="317"/>
      <c r="F699" s="318"/>
      <c r="G699" s="317"/>
      <c r="H699" s="317"/>
      <c r="I699" s="319"/>
      <c r="J699" s="319"/>
      <c r="K699" s="319"/>
      <c r="L699" s="319"/>
      <c r="M699" s="319"/>
      <c r="N699" s="319"/>
      <c r="O699" s="322"/>
      <c r="P699" s="322"/>
      <c r="Q699" s="320"/>
      <c r="R699" s="320"/>
      <c r="S699" s="320"/>
      <c r="T699" s="320"/>
      <c r="U699" s="321"/>
      <c r="V699" s="320"/>
      <c r="W699" s="392"/>
    </row>
    <row r="700" spans="1:23">
      <c r="A700" s="317"/>
      <c r="B700" s="317"/>
      <c r="C700" s="317"/>
      <c r="D700" s="317"/>
      <c r="E700" s="317"/>
      <c r="F700" s="318"/>
      <c r="G700" s="317"/>
      <c r="H700" s="317"/>
      <c r="I700" s="319"/>
      <c r="J700" s="319"/>
      <c r="K700" s="319"/>
      <c r="L700" s="319"/>
      <c r="M700" s="319"/>
      <c r="N700" s="319"/>
      <c r="O700" s="322"/>
      <c r="P700" s="322"/>
      <c r="Q700" s="320"/>
      <c r="R700" s="320"/>
      <c r="S700" s="320"/>
      <c r="T700" s="320"/>
      <c r="U700" s="321"/>
      <c r="V700" s="320"/>
      <c r="W700" s="392"/>
    </row>
    <row r="701" spans="1:23">
      <c r="A701" s="317"/>
      <c r="B701" s="317"/>
      <c r="C701" s="317"/>
      <c r="D701" s="317"/>
      <c r="E701" s="317"/>
      <c r="F701" s="318"/>
      <c r="G701" s="317"/>
      <c r="H701" s="317"/>
      <c r="I701" s="319"/>
      <c r="J701" s="319"/>
      <c r="K701" s="319"/>
      <c r="L701" s="319"/>
      <c r="M701" s="319"/>
      <c r="N701" s="319"/>
      <c r="O701" s="322"/>
      <c r="P701" s="322"/>
      <c r="Q701" s="320"/>
      <c r="R701" s="320"/>
      <c r="S701" s="320"/>
      <c r="T701" s="320"/>
      <c r="U701" s="321"/>
      <c r="V701" s="320"/>
      <c r="W701" s="392"/>
    </row>
    <row r="702" spans="1:23">
      <c r="A702" s="317"/>
      <c r="B702" s="317"/>
      <c r="C702" s="317"/>
      <c r="D702" s="317"/>
      <c r="E702" s="317"/>
      <c r="F702" s="318"/>
      <c r="G702" s="317"/>
      <c r="H702" s="317"/>
      <c r="I702" s="319"/>
      <c r="J702" s="319"/>
      <c r="K702" s="319"/>
      <c r="L702" s="319"/>
      <c r="M702" s="319"/>
      <c r="N702" s="319"/>
      <c r="O702" s="322"/>
      <c r="P702" s="322"/>
      <c r="Q702" s="320"/>
      <c r="R702" s="320"/>
      <c r="S702" s="320"/>
      <c r="T702" s="320"/>
      <c r="U702" s="321"/>
      <c r="V702" s="320"/>
      <c r="W702" s="392"/>
    </row>
    <row r="703" spans="1:23">
      <c r="A703" s="317"/>
      <c r="B703" s="317"/>
      <c r="C703" s="317"/>
      <c r="D703" s="317"/>
      <c r="E703" s="317"/>
      <c r="F703" s="318"/>
      <c r="G703" s="317"/>
      <c r="H703" s="317"/>
      <c r="I703" s="319"/>
      <c r="J703" s="319"/>
      <c r="K703" s="319"/>
      <c r="L703" s="319"/>
      <c r="M703" s="319"/>
      <c r="N703" s="319"/>
      <c r="O703" s="322"/>
      <c r="P703" s="322"/>
      <c r="Q703" s="320"/>
      <c r="R703" s="320"/>
      <c r="S703" s="320"/>
      <c r="T703" s="320"/>
      <c r="U703" s="321"/>
      <c r="V703" s="320"/>
      <c r="W703" s="392"/>
    </row>
    <row r="704" spans="1:23">
      <c r="A704" s="317"/>
      <c r="B704" s="317"/>
      <c r="C704" s="317"/>
      <c r="D704" s="317"/>
      <c r="E704" s="317"/>
      <c r="F704" s="318"/>
      <c r="G704" s="317"/>
      <c r="H704" s="317"/>
      <c r="I704" s="319"/>
      <c r="J704" s="319"/>
      <c r="K704" s="319"/>
      <c r="L704" s="319"/>
      <c r="M704" s="319"/>
      <c r="N704" s="319"/>
      <c r="O704" s="322"/>
      <c r="P704" s="322"/>
      <c r="Q704" s="320"/>
      <c r="R704" s="320"/>
      <c r="S704" s="320"/>
      <c r="T704" s="320"/>
      <c r="U704" s="321"/>
      <c r="V704" s="320"/>
      <c r="W704" s="392"/>
    </row>
    <row r="705" spans="1:23">
      <c r="A705" s="317"/>
      <c r="B705" s="317"/>
      <c r="C705" s="317"/>
      <c r="D705" s="317"/>
      <c r="E705" s="317"/>
      <c r="F705" s="318"/>
      <c r="G705" s="317"/>
      <c r="H705" s="317"/>
      <c r="I705" s="319"/>
      <c r="J705" s="319"/>
      <c r="K705" s="319"/>
      <c r="L705" s="319"/>
      <c r="M705" s="319"/>
      <c r="N705" s="319"/>
      <c r="O705" s="322"/>
      <c r="P705" s="322"/>
      <c r="Q705" s="320"/>
      <c r="R705" s="320"/>
      <c r="S705" s="320"/>
      <c r="T705" s="320"/>
      <c r="U705" s="321"/>
      <c r="V705" s="320"/>
      <c r="W705" s="392"/>
    </row>
    <row r="706" spans="1:23">
      <c r="A706" s="317"/>
      <c r="B706" s="317"/>
      <c r="C706" s="317"/>
      <c r="D706" s="317"/>
      <c r="E706" s="317"/>
      <c r="F706" s="318"/>
      <c r="G706" s="317"/>
      <c r="H706" s="317"/>
      <c r="I706" s="319"/>
      <c r="J706" s="319"/>
      <c r="K706" s="319"/>
      <c r="L706" s="319"/>
      <c r="M706" s="319"/>
      <c r="N706" s="319"/>
      <c r="O706" s="322"/>
      <c r="P706" s="322"/>
      <c r="Q706" s="320"/>
      <c r="R706" s="320"/>
      <c r="S706" s="320"/>
      <c r="T706" s="320"/>
      <c r="U706" s="321"/>
      <c r="V706" s="320"/>
      <c r="W706" s="392"/>
    </row>
    <row r="707" spans="1:23">
      <c r="A707" s="317"/>
      <c r="B707" s="317"/>
      <c r="C707" s="317"/>
      <c r="D707" s="317"/>
      <c r="E707" s="317"/>
      <c r="F707" s="318"/>
      <c r="G707" s="317"/>
      <c r="H707" s="317"/>
      <c r="I707" s="319"/>
      <c r="J707" s="319"/>
      <c r="K707" s="319"/>
      <c r="L707" s="319"/>
      <c r="M707" s="319"/>
      <c r="N707" s="319"/>
      <c r="O707" s="322"/>
      <c r="P707" s="322"/>
      <c r="Q707" s="320"/>
      <c r="R707" s="320"/>
      <c r="S707" s="320"/>
      <c r="T707" s="320"/>
      <c r="U707" s="321"/>
      <c r="V707" s="320"/>
      <c r="W707" s="392"/>
    </row>
    <row r="708" spans="1:23">
      <c r="A708" s="317"/>
      <c r="B708" s="317"/>
      <c r="C708" s="317"/>
      <c r="D708" s="317"/>
      <c r="E708" s="317"/>
      <c r="F708" s="318"/>
      <c r="G708" s="317"/>
      <c r="H708" s="317"/>
      <c r="I708" s="319"/>
      <c r="J708" s="319"/>
      <c r="K708" s="319"/>
      <c r="L708" s="319"/>
      <c r="M708" s="319"/>
      <c r="N708" s="319"/>
      <c r="O708" s="322"/>
      <c r="P708" s="322"/>
      <c r="Q708" s="320"/>
      <c r="R708" s="320"/>
      <c r="S708" s="320"/>
      <c r="T708" s="320"/>
      <c r="U708" s="321"/>
      <c r="V708" s="320"/>
      <c r="W708" s="392"/>
    </row>
    <row r="709" spans="1:23">
      <c r="A709" s="317"/>
      <c r="B709" s="317"/>
      <c r="C709" s="317"/>
      <c r="D709" s="317"/>
      <c r="E709" s="317"/>
      <c r="F709" s="318"/>
      <c r="G709" s="317"/>
      <c r="H709" s="317"/>
      <c r="I709" s="319"/>
      <c r="J709" s="319"/>
      <c r="K709" s="319"/>
      <c r="L709" s="319"/>
      <c r="M709" s="319"/>
      <c r="N709" s="319"/>
      <c r="O709" s="322"/>
      <c r="P709" s="322"/>
      <c r="Q709" s="320"/>
      <c r="R709" s="320"/>
      <c r="S709" s="320"/>
      <c r="T709" s="320"/>
      <c r="U709" s="321"/>
      <c r="V709" s="320"/>
      <c r="W709" s="392"/>
    </row>
    <row r="710" spans="1:23">
      <c r="A710" s="317"/>
      <c r="B710" s="317"/>
      <c r="C710" s="317"/>
      <c r="D710" s="317"/>
      <c r="E710" s="317"/>
      <c r="F710" s="318"/>
      <c r="G710" s="317"/>
      <c r="H710" s="317"/>
      <c r="I710" s="319"/>
      <c r="J710" s="319"/>
      <c r="K710" s="319"/>
      <c r="L710" s="319"/>
      <c r="M710" s="319"/>
      <c r="N710" s="319"/>
      <c r="O710" s="322"/>
      <c r="P710" s="322"/>
      <c r="Q710" s="320"/>
      <c r="R710" s="320"/>
      <c r="S710" s="320"/>
      <c r="T710" s="320"/>
      <c r="U710" s="321"/>
      <c r="V710" s="320"/>
      <c r="W710" s="392"/>
    </row>
    <row r="711" spans="1:23">
      <c r="A711" s="317"/>
      <c r="B711" s="317"/>
      <c r="C711" s="317"/>
      <c r="D711" s="317"/>
      <c r="E711" s="317"/>
      <c r="F711" s="318"/>
      <c r="G711" s="317"/>
      <c r="H711" s="317"/>
      <c r="I711" s="319"/>
      <c r="J711" s="319"/>
      <c r="K711" s="319"/>
      <c r="L711" s="319"/>
      <c r="M711" s="319"/>
      <c r="N711" s="319"/>
      <c r="O711" s="322"/>
      <c r="P711" s="322"/>
      <c r="Q711" s="320"/>
      <c r="R711" s="320"/>
      <c r="S711" s="320"/>
      <c r="T711" s="320"/>
      <c r="U711" s="321"/>
      <c r="V711" s="320"/>
      <c r="W711" s="392"/>
    </row>
    <row r="712" spans="1:23">
      <c r="A712" s="317"/>
      <c r="B712" s="317"/>
      <c r="C712" s="317"/>
      <c r="D712" s="317"/>
      <c r="E712" s="317"/>
      <c r="F712" s="318"/>
      <c r="G712" s="317"/>
      <c r="H712" s="317"/>
      <c r="I712" s="319"/>
      <c r="J712" s="319"/>
      <c r="K712" s="319"/>
      <c r="L712" s="319"/>
      <c r="M712" s="319"/>
      <c r="N712" s="319"/>
      <c r="O712" s="322"/>
      <c r="P712" s="322"/>
      <c r="Q712" s="320"/>
      <c r="R712" s="320"/>
      <c r="S712" s="320"/>
      <c r="T712" s="320"/>
      <c r="U712" s="321"/>
      <c r="V712" s="320"/>
      <c r="W712" s="392"/>
    </row>
    <row r="713" spans="1:23">
      <c r="A713" s="317"/>
      <c r="B713" s="317"/>
      <c r="C713" s="317"/>
      <c r="D713" s="317"/>
      <c r="E713" s="317"/>
      <c r="F713" s="318"/>
      <c r="G713" s="317"/>
      <c r="H713" s="317"/>
      <c r="I713" s="319"/>
      <c r="J713" s="319"/>
      <c r="K713" s="319"/>
      <c r="L713" s="319"/>
      <c r="M713" s="319"/>
      <c r="N713" s="319"/>
      <c r="O713" s="322"/>
      <c r="P713" s="322"/>
      <c r="Q713" s="320"/>
      <c r="R713" s="320"/>
      <c r="S713" s="320"/>
      <c r="T713" s="320"/>
      <c r="U713" s="321"/>
      <c r="V713" s="320"/>
      <c r="W713" s="392"/>
    </row>
    <row r="714" spans="1:23">
      <c r="A714" s="317"/>
      <c r="B714" s="317"/>
      <c r="C714" s="317"/>
      <c r="D714" s="317"/>
      <c r="E714" s="317"/>
      <c r="F714" s="318"/>
      <c r="G714" s="317"/>
      <c r="H714" s="317"/>
      <c r="I714" s="319"/>
      <c r="J714" s="319"/>
      <c r="K714" s="319"/>
      <c r="L714" s="319"/>
      <c r="M714" s="319"/>
      <c r="N714" s="319"/>
      <c r="O714" s="322"/>
      <c r="P714" s="322"/>
      <c r="Q714" s="320"/>
      <c r="R714" s="320"/>
      <c r="S714" s="320"/>
      <c r="T714" s="320"/>
      <c r="U714" s="321"/>
      <c r="V714" s="320"/>
      <c r="W714" s="392"/>
    </row>
    <row r="715" spans="1:23">
      <c r="A715" s="317"/>
      <c r="B715" s="317"/>
      <c r="C715" s="317"/>
      <c r="D715" s="317"/>
      <c r="E715" s="317"/>
      <c r="F715" s="318"/>
      <c r="G715" s="317"/>
      <c r="H715" s="317"/>
      <c r="I715" s="319"/>
      <c r="J715" s="319"/>
      <c r="K715" s="319"/>
      <c r="L715" s="319"/>
      <c r="M715" s="319"/>
      <c r="N715" s="319"/>
      <c r="O715" s="322"/>
      <c r="P715" s="322"/>
      <c r="Q715" s="320"/>
      <c r="R715" s="320"/>
      <c r="S715" s="320"/>
      <c r="T715" s="320"/>
      <c r="U715" s="321"/>
      <c r="V715" s="320"/>
      <c r="W715" s="392"/>
    </row>
    <row r="716" spans="1:23">
      <c r="A716" s="317"/>
      <c r="B716" s="317"/>
      <c r="C716" s="317"/>
      <c r="D716" s="317"/>
      <c r="E716" s="317"/>
      <c r="F716" s="318"/>
      <c r="G716" s="317"/>
      <c r="H716" s="317"/>
      <c r="I716" s="319"/>
      <c r="J716" s="319"/>
      <c r="K716" s="319"/>
      <c r="L716" s="319"/>
      <c r="M716" s="319"/>
      <c r="N716" s="319"/>
      <c r="O716" s="322"/>
      <c r="P716" s="322"/>
      <c r="Q716" s="320"/>
      <c r="R716" s="320"/>
      <c r="S716" s="320"/>
      <c r="T716" s="320"/>
      <c r="U716" s="321"/>
      <c r="V716" s="320"/>
      <c r="W716" s="392"/>
    </row>
    <row r="717" spans="1:23">
      <c r="A717" s="317"/>
      <c r="B717" s="317"/>
      <c r="C717" s="317"/>
      <c r="D717" s="317"/>
      <c r="E717" s="317"/>
      <c r="F717" s="318"/>
      <c r="G717" s="317"/>
      <c r="H717" s="317"/>
      <c r="I717" s="319"/>
      <c r="J717" s="319"/>
      <c r="K717" s="319"/>
      <c r="L717" s="319"/>
      <c r="M717" s="319"/>
      <c r="N717" s="319"/>
      <c r="O717" s="322"/>
      <c r="P717" s="322"/>
      <c r="Q717" s="320"/>
      <c r="R717" s="320"/>
      <c r="S717" s="320"/>
      <c r="T717" s="320"/>
      <c r="U717" s="321"/>
      <c r="V717" s="320"/>
      <c r="W717" s="392"/>
    </row>
    <row r="718" spans="1:23">
      <c r="A718" s="317"/>
      <c r="B718" s="317"/>
      <c r="C718" s="317"/>
      <c r="D718" s="317"/>
      <c r="E718" s="317"/>
      <c r="F718" s="318"/>
      <c r="G718" s="317"/>
      <c r="H718" s="317"/>
      <c r="I718" s="319"/>
      <c r="J718" s="319"/>
      <c r="K718" s="319"/>
      <c r="L718" s="319"/>
      <c r="M718" s="319"/>
      <c r="N718" s="319"/>
      <c r="O718" s="322"/>
      <c r="P718" s="322"/>
      <c r="Q718" s="320"/>
      <c r="R718" s="320"/>
      <c r="S718" s="320"/>
      <c r="T718" s="320"/>
      <c r="U718" s="321"/>
      <c r="V718" s="320"/>
      <c r="W718" s="392"/>
    </row>
    <row r="719" spans="1:23">
      <c r="A719" s="317"/>
      <c r="B719" s="317"/>
      <c r="C719" s="317"/>
      <c r="D719" s="317"/>
      <c r="E719" s="317"/>
      <c r="F719" s="318"/>
      <c r="G719" s="317"/>
      <c r="H719" s="317"/>
      <c r="I719" s="319"/>
      <c r="J719" s="319"/>
      <c r="K719" s="319"/>
      <c r="L719" s="319"/>
      <c r="M719" s="319"/>
      <c r="N719" s="319"/>
      <c r="O719" s="322"/>
      <c r="P719" s="322"/>
      <c r="Q719" s="320"/>
      <c r="R719" s="320"/>
      <c r="S719" s="320"/>
      <c r="T719" s="320"/>
      <c r="U719" s="321"/>
      <c r="V719" s="320"/>
      <c r="W719" s="392"/>
    </row>
    <row r="720" spans="1:23">
      <c r="A720" s="317"/>
      <c r="B720" s="317"/>
      <c r="C720" s="317"/>
      <c r="D720" s="317"/>
      <c r="E720" s="317"/>
      <c r="F720" s="318"/>
      <c r="G720" s="317"/>
      <c r="H720" s="317"/>
      <c r="I720" s="319"/>
      <c r="J720" s="319"/>
      <c r="K720" s="319"/>
      <c r="L720" s="319"/>
      <c r="M720" s="319"/>
      <c r="N720" s="319"/>
      <c r="O720" s="322"/>
      <c r="P720" s="322"/>
      <c r="Q720" s="320"/>
      <c r="R720" s="320"/>
      <c r="S720" s="320"/>
      <c r="T720" s="320"/>
      <c r="U720" s="321"/>
      <c r="V720" s="320"/>
      <c r="W720" s="392"/>
    </row>
    <row r="721" spans="1:23">
      <c r="A721" s="317"/>
      <c r="B721" s="317"/>
      <c r="C721" s="317"/>
      <c r="D721" s="317"/>
      <c r="E721" s="317"/>
      <c r="F721" s="318"/>
      <c r="G721" s="317"/>
      <c r="H721" s="317"/>
      <c r="I721" s="319"/>
      <c r="J721" s="319"/>
      <c r="K721" s="319"/>
      <c r="L721" s="319"/>
      <c r="M721" s="319"/>
      <c r="N721" s="319"/>
      <c r="O721" s="322"/>
      <c r="P721" s="322"/>
      <c r="Q721" s="320"/>
      <c r="R721" s="320"/>
      <c r="S721" s="320"/>
      <c r="T721" s="320"/>
      <c r="U721" s="321"/>
      <c r="V721" s="320"/>
      <c r="W721" s="392"/>
    </row>
    <row r="722" spans="1:23">
      <c r="A722" s="317"/>
      <c r="B722" s="317"/>
      <c r="C722" s="317"/>
      <c r="D722" s="317"/>
      <c r="E722" s="317"/>
      <c r="F722" s="318"/>
      <c r="G722" s="317"/>
      <c r="H722" s="317"/>
      <c r="I722" s="319"/>
      <c r="J722" s="319"/>
      <c r="K722" s="319"/>
      <c r="L722" s="319"/>
      <c r="M722" s="319"/>
      <c r="N722" s="319"/>
      <c r="O722" s="322"/>
      <c r="P722" s="322"/>
      <c r="Q722" s="320"/>
      <c r="R722" s="320"/>
      <c r="S722" s="320"/>
      <c r="T722" s="320"/>
      <c r="U722" s="321"/>
      <c r="V722" s="320"/>
      <c r="W722" s="392"/>
    </row>
    <row r="723" spans="1:23">
      <c r="A723" s="317"/>
      <c r="B723" s="317"/>
      <c r="C723" s="317"/>
      <c r="D723" s="317"/>
      <c r="E723" s="317"/>
      <c r="F723" s="318"/>
      <c r="G723" s="317"/>
      <c r="H723" s="317"/>
      <c r="I723" s="319"/>
      <c r="J723" s="319"/>
      <c r="K723" s="319"/>
      <c r="L723" s="319"/>
      <c r="M723" s="319"/>
      <c r="N723" s="319"/>
      <c r="O723" s="322"/>
      <c r="P723" s="322"/>
      <c r="Q723" s="320"/>
      <c r="R723" s="320"/>
      <c r="S723" s="320"/>
      <c r="T723" s="320"/>
      <c r="U723" s="321"/>
      <c r="V723" s="320"/>
      <c r="W723" s="392"/>
    </row>
    <row r="724" spans="1:23">
      <c r="A724" s="317"/>
      <c r="B724" s="317"/>
      <c r="C724" s="317"/>
      <c r="D724" s="317"/>
      <c r="E724" s="317"/>
      <c r="F724" s="318"/>
      <c r="G724" s="317"/>
      <c r="H724" s="317"/>
      <c r="I724" s="319"/>
      <c r="J724" s="319"/>
      <c r="K724" s="319"/>
      <c r="L724" s="319"/>
      <c r="M724" s="319"/>
      <c r="N724" s="319"/>
      <c r="O724" s="322"/>
      <c r="P724" s="322"/>
      <c r="Q724" s="320"/>
      <c r="R724" s="320"/>
      <c r="S724" s="320"/>
      <c r="T724" s="320"/>
      <c r="U724" s="321"/>
      <c r="V724" s="320"/>
      <c r="W724" s="392"/>
    </row>
    <row r="725" spans="1:23">
      <c r="A725" s="317"/>
      <c r="B725" s="317"/>
      <c r="C725" s="317"/>
      <c r="D725" s="317"/>
      <c r="E725" s="317"/>
      <c r="F725" s="318"/>
      <c r="G725" s="317"/>
      <c r="H725" s="317"/>
      <c r="I725" s="319"/>
      <c r="J725" s="319"/>
      <c r="K725" s="319"/>
      <c r="L725" s="319"/>
      <c r="M725" s="319"/>
      <c r="N725" s="319"/>
      <c r="O725" s="322"/>
      <c r="P725" s="322"/>
      <c r="Q725" s="320"/>
      <c r="R725" s="320"/>
      <c r="S725" s="320"/>
      <c r="T725" s="320"/>
      <c r="U725" s="321"/>
      <c r="V725" s="320"/>
      <c r="W725" s="392"/>
    </row>
    <row r="726" spans="1:23">
      <c r="A726" s="317"/>
      <c r="B726" s="317"/>
      <c r="C726" s="317"/>
      <c r="D726" s="317"/>
      <c r="E726" s="317"/>
      <c r="F726" s="318"/>
      <c r="G726" s="317"/>
      <c r="H726" s="317"/>
      <c r="I726" s="319"/>
      <c r="J726" s="319"/>
      <c r="K726" s="319"/>
      <c r="L726" s="319"/>
      <c r="M726" s="319"/>
      <c r="N726" s="319"/>
      <c r="O726" s="322"/>
      <c r="P726" s="322"/>
      <c r="Q726" s="320"/>
      <c r="R726" s="320"/>
      <c r="S726" s="320"/>
      <c r="T726" s="320"/>
      <c r="U726" s="321"/>
      <c r="V726" s="320"/>
      <c r="W726" s="392"/>
    </row>
    <row r="727" spans="1:23">
      <c r="A727" s="317"/>
      <c r="B727" s="317"/>
      <c r="C727" s="317"/>
      <c r="D727" s="317"/>
      <c r="E727" s="317"/>
      <c r="F727" s="318"/>
      <c r="G727" s="317"/>
      <c r="H727" s="317"/>
      <c r="I727" s="319"/>
      <c r="J727" s="319"/>
      <c r="K727" s="319"/>
      <c r="L727" s="319"/>
      <c r="M727" s="319"/>
      <c r="N727" s="319"/>
      <c r="O727" s="322"/>
      <c r="P727" s="322"/>
      <c r="Q727" s="320"/>
      <c r="R727" s="320"/>
      <c r="S727" s="320"/>
      <c r="T727" s="320"/>
      <c r="U727" s="321"/>
      <c r="V727" s="320"/>
      <c r="W727" s="392"/>
    </row>
    <row r="728" spans="1:23">
      <c r="A728" s="317"/>
      <c r="B728" s="317"/>
      <c r="C728" s="317"/>
      <c r="D728" s="317"/>
      <c r="E728" s="317"/>
      <c r="F728" s="318"/>
      <c r="G728" s="317"/>
      <c r="H728" s="317"/>
      <c r="I728" s="319"/>
      <c r="J728" s="319"/>
      <c r="K728" s="319"/>
      <c r="L728" s="319"/>
      <c r="M728" s="319"/>
      <c r="N728" s="319"/>
      <c r="O728" s="322"/>
      <c r="P728" s="322"/>
      <c r="Q728" s="320"/>
      <c r="R728" s="320"/>
      <c r="S728" s="320"/>
      <c r="T728" s="320"/>
      <c r="U728" s="321"/>
      <c r="V728" s="320"/>
      <c r="W728" s="392"/>
    </row>
    <row r="729" spans="1:23">
      <c r="A729" s="317"/>
      <c r="B729" s="317"/>
      <c r="C729" s="317"/>
      <c r="D729" s="317"/>
      <c r="E729" s="317"/>
      <c r="F729" s="318"/>
      <c r="G729" s="317"/>
      <c r="H729" s="317"/>
      <c r="I729" s="319"/>
      <c r="J729" s="319"/>
      <c r="K729" s="319"/>
      <c r="L729" s="319"/>
      <c r="M729" s="319"/>
      <c r="N729" s="319"/>
      <c r="O729" s="322"/>
      <c r="P729" s="322"/>
      <c r="Q729" s="320"/>
      <c r="R729" s="320"/>
      <c r="S729" s="320"/>
      <c r="T729" s="320"/>
      <c r="U729" s="321"/>
      <c r="V729" s="320"/>
      <c r="W729" s="392"/>
    </row>
    <row r="730" spans="1:23">
      <c r="A730" s="317"/>
      <c r="B730" s="317"/>
      <c r="C730" s="317"/>
      <c r="D730" s="317"/>
      <c r="E730" s="317"/>
      <c r="F730" s="318"/>
      <c r="G730" s="317"/>
      <c r="H730" s="317"/>
      <c r="I730" s="319"/>
      <c r="J730" s="319"/>
      <c r="K730" s="319"/>
      <c r="L730" s="319"/>
      <c r="M730" s="319"/>
      <c r="N730" s="319"/>
      <c r="O730" s="322"/>
      <c r="P730" s="322"/>
      <c r="Q730" s="320"/>
      <c r="R730" s="320"/>
      <c r="S730" s="320"/>
      <c r="T730" s="320"/>
      <c r="U730" s="321"/>
      <c r="V730" s="320"/>
      <c r="W730" s="392"/>
    </row>
    <row r="731" spans="1:23">
      <c r="A731" s="317"/>
      <c r="B731" s="317"/>
      <c r="C731" s="317"/>
      <c r="D731" s="317"/>
      <c r="E731" s="317"/>
      <c r="F731" s="318"/>
      <c r="G731" s="317"/>
      <c r="H731" s="317"/>
      <c r="I731" s="319"/>
      <c r="J731" s="319"/>
      <c r="K731" s="319"/>
      <c r="L731" s="319"/>
      <c r="M731" s="319"/>
      <c r="N731" s="319"/>
      <c r="O731" s="322"/>
      <c r="P731" s="322"/>
      <c r="Q731" s="320"/>
      <c r="R731" s="320"/>
      <c r="S731" s="320"/>
      <c r="T731" s="320"/>
      <c r="U731" s="321"/>
      <c r="V731" s="320"/>
      <c r="W731" s="392"/>
    </row>
    <row r="732" spans="1:23">
      <c r="A732" s="317"/>
      <c r="B732" s="317"/>
      <c r="C732" s="317"/>
      <c r="D732" s="317"/>
      <c r="E732" s="317"/>
      <c r="F732" s="318"/>
      <c r="G732" s="317"/>
      <c r="H732" s="317"/>
      <c r="I732" s="319"/>
      <c r="J732" s="319"/>
      <c r="K732" s="319"/>
      <c r="L732" s="319"/>
      <c r="M732" s="319"/>
      <c r="N732" s="319"/>
      <c r="O732" s="322"/>
      <c r="P732" s="322"/>
      <c r="Q732" s="320"/>
      <c r="R732" s="320"/>
      <c r="S732" s="320"/>
      <c r="T732" s="320"/>
      <c r="U732" s="321"/>
      <c r="V732" s="320"/>
      <c r="W732" s="392"/>
    </row>
    <row r="733" spans="1:23">
      <c r="A733" s="317"/>
      <c r="B733" s="317"/>
      <c r="C733" s="317"/>
      <c r="D733" s="317"/>
      <c r="E733" s="317"/>
      <c r="F733" s="318"/>
      <c r="G733" s="317"/>
      <c r="H733" s="317"/>
      <c r="I733" s="319"/>
      <c r="J733" s="319"/>
      <c r="K733" s="319"/>
      <c r="L733" s="319"/>
      <c r="M733" s="319"/>
      <c r="N733" s="319"/>
      <c r="O733" s="322"/>
      <c r="P733" s="322"/>
      <c r="Q733" s="320"/>
      <c r="R733" s="320"/>
      <c r="S733" s="320"/>
      <c r="T733" s="320"/>
      <c r="U733" s="321"/>
      <c r="V733" s="320"/>
      <c r="W733" s="392"/>
    </row>
    <row r="734" spans="1:23">
      <c r="A734" s="317"/>
      <c r="B734" s="317"/>
      <c r="C734" s="317"/>
      <c r="D734" s="317"/>
      <c r="E734" s="317"/>
      <c r="F734" s="318"/>
      <c r="G734" s="317"/>
      <c r="H734" s="317"/>
      <c r="I734" s="319"/>
      <c r="J734" s="319"/>
      <c r="K734" s="319"/>
      <c r="L734" s="319"/>
      <c r="M734" s="319"/>
      <c r="N734" s="319"/>
      <c r="O734" s="322"/>
      <c r="P734" s="322"/>
      <c r="Q734" s="320"/>
      <c r="R734" s="320"/>
      <c r="S734" s="320"/>
      <c r="T734" s="320"/>
      <c r="U734" s="321"/>
      <c r="V734" s="320"/>
      <c r="W734" s="392"/>
    </row>
    <row r="735" spans="1:23">
      <c r="A735" s="317"/>
      <c r="B735" s="317"/>
      <c r="C735" s="317"/>
      <c r="D735" s="317"/>
      <c r="E735" s="317"/>
      <c r="F735" s="318"/>
      <c r="G735" s="317"/>
      <c r="H735" s="317"/>
      <c r="I735" s="319"/>
      <c r="J735" s="319"/>
      <c r="K735" s="319"/>
      <c r="L735" s="319"/>
      <c r="M735" s="319"/>
      <c r="N735" s="319"/>
      <c r="O735" s="322"/>
      <c r="P735" s="322"/>
      <c r="Q735" s="320"/>
      <c r="R735" s="320"/>
      <c r="S735" s="320"/>
      <c r="T735" s="320"/>
      <c r="U735" s="321"/>
      <c r="V735" s="320"/>
      <c r="W735" s="392"/>
    </row>
    <row r="736" spans="1:23">
      <c r="A736" s="317"/>
      <c r="B736" s="317"/>
      <c r="C736" s="317"/>
      <c r="D736" s="317"/>
      <c r="E736" s="317"/>
      <c r="F736" s="318"/>
      <c r="G736" s="317"/>
      <c r="H736" s="317"/>
      <c r="I736" s="319"/>
      <c r="J736" s="319"/>
      <c r="K736" s="319"/>
      <c r="L736" s="319"/>
      <c r="M736" s="319"/>
      <c r="N736" s="319"/>
      <c r="O736" s="322"/>
      <c r="P736" s="322"/>
      <c r="Q736" s="320"/>
      <c r="R736" s="320"/>
      <c r="S736" s="320"/>
      <c r="T736" s="320"/>
      <c r="U736" s="321"/>
      <c r="V736" s="320"/>
      <c r="W736" s="392"/>
    </row>
    <row r="737" spans="1:23">
      <c r="A737" s="317"/>
      <c r="B737" s="317"/>
      <c r="C737" s="317"/>
      <c r="D737" s="317"/>
      <c r="E737" s="317"/>
      <c r="F737" s="318"/>
      <c r="G737" s="317"/>
      <c r="H737" s="317"/>
      <c r="I737" s="319"/>
      <c r="J737" s="319"/>
      <c r="K737" s="319"/>
      <c r="L737" s="319"/>
      <c r="M737" s="319"/>
      <c r="N737" s="319"/>
      <c r="O737" s="322"/>
      <c r="P737" s="322"/>
      <c r="Q737" s="320"/>
      <c r="R737" s="320"/>
      <c r="S737" s="320"/>
      <c r="T737" s="320"/>
      <c r="U737" s="321"/>
      <c r="V737" s="320"/>
      <c r="W737" s="392"/>
    </row>
    <row r="738" spans="1:23">
      <c r="A738" s="317"/>
      <c r="B738" s="317"/>
      <c r="C738" s="317"/>
      <c r="D738" s="317"/>
      <c r="E738" s="317"/>
      <c r="F738" s="318"/>
      <c r="G738" s="317"/>
      <c r="H738" s="317"/>
      <c r="I738" s="319"/>
      <c r="J738" s="319"/>
      <c r="K738" s="319"/>
      <c r="L738" s="319"/>
      <c r="M738" s="319"/>
      <c r="N738" s="319"/>
      <c r="O738" s="322"/>
      <c r="P738" s="322"/>
      <c r="Q738" s="320"/>
      <c r="R738" s="320"/>
      <c r="S738" s="320"/>
      <c r="T738" s="320"/>
      <c r="U738" s="321"/>
      <c r="V738" s="320"/>
      <c r="W738" s="392"/>
    </row>
    <row r="739" spans="1:23">
      <c r="A739" s="317"/>
      <c r="B739" s="317"/>
      <c r="C739" s="317"/>
      <c r="D739" s="317"/>
      <c r="E739" s="317"/>
      <c r="F739" s="318"/>
      <c r="G739" s="317"/>
      <c r="H739" s="317"/>
      <c r="I739" s="319"/>
      <c r="J739" s="319"/>
      <c r="K739" s="319"/>
      <c r="L739" s="319"/>
      <c r="M739" s="319"/>
      <c r="N739" s="319"/>
      <c r="O739" s="322"/>
      <c r="P739" s="322"/>
      <c r="Q739" s="320"/>
      <c r="R739" s="320"/>
      <c r="S739" s="320"/>
      <c r="T739" s="320"/>
      <c r="U739" s="321"/>
      <c r="V739" s="320"/>
      <c r="W739" s="392"/>
    </row>
    <row r="740" spans="1:23">
      <c r="A740" s="317"/>
      <c r="B740" s="317"/>
      <c r="C740" s="317"/>
      <c r="D740" s="317"/>
      <c r="E740" s="317"/>
      <c r="F740" s="318"/>
      <c r="G740" s="317"/>
      <c r="H740" s="317"/>
      <c r="I740" s="319"/>
      <c r="J740" s="319"/>
      <c r="K740" s="319"/>
      <c r="L740" s="319"/>
      <c r="M740" s="319"/>
      <c r="N740" s="319"/>
      <c r="O740" s="322"/>
      <c r="P740" s="322"/>
      <c r="Q740" s="320"/>
      <c r="R740" s="320"/>
      <c r="S740" s="320"/>
      <c r="T740" s="320"/>
      <c r="U740" s="321"/>
      <c r="V740" s="320"/>
      <c r="W740" s="392"/>
    </row>
    <row r="741" spans="1:23">
      <c r="A741" s="317"/>
      <c r="B741" s="317"/>
      <c r="C741" s="317"/>
      <c r="D741" s="317"/>
      <c r="E741" s="317"/>
      <c r="F741" s="318"/>
      <c r="G741" s="317"/>
      <c r="H741" s="317"/>
      <c r="I741" s="319"/>
      <c r="J741" s="319"/>
      <c r="K741" s="319"/>
      <c r="L741" s="319"/>
      <c r="M741" s="319"/>
      <c r="N741" s="319"/>
      <c r="O741" s="322"/>
      <c r="P741" s="322"/>
      <c r="Q741" s="320"/>
      <c r="R741" s="320"/>
      <c r="S741" s="320"/>
      <c r="T741" s="320"/>
      <c r="U741" s="321"/>
      <c r="V741" s="320"/>
      <c r="W741" s="392"/>
    </row>
    <row r="742" spans="1:23">
      <c r="A742" s="317"/>
      <c r="B742" s="317"/>
      <c r="C742" s="317"/>
      <c r="D742" s="317"/>
      <c r="E742" s="317"/>
      <c r="F742" s="318"/>
      <c r="G742" s="317"/>
      <c r="H742" s="317"/>
      <c r="I742" s="319"/>
      <c r="J742" s="319"/>
      <c r="K742" s="319"/>
      <c r="L742" s="319"/>
      <c r="M742" s="319"/>
      <c r="N742" s="319"/>
      <c r="O742" s="322"/>
      <c r="P742" s="322"/>
      <c r="Q742" s="320"/>
      <c r="R742" s="320"/>
      <c r="S742" s="320"/>
      <c r="T742" s="320"/>
      <c r="U742" s="321"/>
      <c r="V742" s="320"/>
      <c r="W742" s="392"/>
    </row>
    <row r="743" spans="1:23">
      <c r="A743" s="317"/>
      <c r="B743" s="317"/>
      <c r="C743" s="317"/>
      <c r="D743" s="317"/>
      <c r="E743" s="317"/>
      <c r="F743" s="318"/>
      <c r="G743" s="317"/>
      <c r="H743" s="317"/>
      <c r="I743" s="319"/>
      <c r="J743" s="319"/>
      <c r="K743" s="319"/>
      <c r="L743" s="319"/>
      <c r="M743" s="319"/>
      <c r="N743" s="319"/>
      <c r="O743" s="322"/>
      <c r="P743" s="322"/>
      <c r="Q743" s="320"/>
      <c r="R743" s="320"/>
      <c r="S743" s="320"/>
      <c r="T743" s="320"/>
      <c r="U743" s="321"/>
      <c r="V743" s="320"/>
      <c r="W743" s="392"/>
    </row>
    <row r="744" spans="1:23">
      <c r="A744" s="317"/>
      <c r="B744" s="317"/>
      <c r="C744" s="317"/>
      <c r="D744" s="317"/>
      <c r="E744" s="317"/>
      <c r="F744" s="318"/>
      <c r="G744" s="317"/>
      <c r="H744" s="317"/>
      <c r="I744" s="319"/>
      <c r="J744" s="319"/>
      <c r="K744" s="319"/>
      <c r="L744" s="319"/>
      <c r="M744" s="319"/>
      <c r="N744" s="319"/>
      <c r="O744" s="322"/>
      <c r="P744" s="322"/>
      <c r="Q744" s="320"/>
      <c r="R744" s="320"/>
      <c r="S744" s="320"/>
      <c r="T744" s="320"/>
      <c r="U744" s="321"/>
      <c r="V744" s="320"/>
      <c r="W744" s="392"/>
    </row>
    <row r="745" spans="1:23">
      <c r="A745" s="317"/>
      <c r="B745" s="317"/>
      <c r="C745" s="317"/>
      <c r="D745" s="317"/>
      <c r="E745" s="317"/>
      <c r="F745" s="318"/>
      <c r="G745" s="317"/>
      <c r="H745" s="317"/>
      <c r="I745" s="319"/>
      <c r="J745" s="319"/>
      <c r="K745" s="319"/>
      <c r="L745" s="319"/>
      <c r="M745" s="319"/>
      <c r="N745" s="319"/>
      <c r="O745" s="322"/>
      <c r="P745" s="322"/>
      <c r="Q745" s="320"/>
      <c r="R745" s="320"/>
      <c r="S745" s="320"/>
      <c r="T745" s="320"/>
      <c r="U745" s="321"/>
      <c r="V745" s="320"/>
      <c r="W745" s="392"/>
    </row>
    <row r="746" spans="1:23">
      <c r="A746" s="317"/>
      <c r="B746" s="317"/>
      <c r="C746" s="317"/>
      <c r="D746" s="317"/>
      <c r="E746" s="317"/>
      <c r="F746" s="318"/>
      <c r="G746" s="317"/>
      <c r="H746" s="317"/>
      <c r="I746" s="319"/>
      <c r="J746" s="319"/>
      <c r="K746" s="319"/>
      <c r="L746" s="319"/>
      <c r="M746" s="319"/>
      <c r="N746" s="319"/>
      <c r="O746" s="322"/>
      <c r="P746" s="322"/>
      <c r="Q746" s="320"/>
      <c r="R746" s="320"/>
      <c r="S746" s="320"/>
      <c r="T746" s="320"/>
      <c r="U746" s="321"/>
      <c r="V746" s="320"/>
      <c r="W746" s="392"/>
    </row>
    <row r="747" spans="1:23">
      <c r="A747" s="317"/>
      <c r="B747" s="317"/>
      <c r="C747" s="317"/>
      <c r="D747" s="317"/>
      <c r="E747" s="317"/>
      <c r="F747" s="318"/>
      <c r="G747" s="317"/>
      <c r="H747" s="317"/>
      <c r="I747" s="319"/>
      <c r="J747" s="319"/>
      <c r="K747" s="319"/>
      <c r="L747" s="319"/>
      <c r="M747" s="319"/>
      <c r="N747" s="319"/>
      <c r="O747" s="322"/>
      <c r="P747" s="322"/>
      <c r="Q747" s="320"/>
      <c r="R747" s="320"/>
      <c r="S747" s="320"/>
      <c r="T747" s="320"/>
      <c r="U747" s="321"/>
      <c r="V747" s="320"/>
      <c r="W747" s="392"/>
    </row>
    <row r="748" spans="1:23">
      <c r="A748" s="317"/>
      <c r="B748" s="317"/>
      <c r="C748" s="317"/>
      <c r="D748" s="317"/>
      <c r="E748" s="317"/>
      <c r="F748" s="318"/>
      <c r="G748" s="317"/>
      <c r="H748" s="317"/>
      <c r="I748" s="319"/>
      <c r="J748" s="319"/>
      <c r="K748" s="319"/>
      <c r="L748" s="319"/>
      <c r="M748" s="319"/>
      <c r="N748" s="319"/>
      <c r="O748" s="322"/>
      <c r="P748" s="322"/>
      <c r="Q748" s="320"/>
      <c r="R748" s="320"/>
      <c r="S748" s="320"/>
      <c r="T748" s="320"/>
      <c r="U748" s="321"/>
      <c r="V748" s="320"/>
      <c r="W748" s="392"/>
    </row>
    <row r="749" spans="1:23">
      <c r="A749" s="317"/>
      <c r="B749" s="317"/>
      <c r="C749" s="317"/>
      <c r="D749" s="317"/>
      <c r="E749" s="317"/>
      <c r="F749" s="318"/>
      <c r="G749" s="317"/>
      <c r="H749" s="317"/>
      <c r="I749" s="319"/>
      <c r="J749" s="319"/>
      <c r="K749" s="319"/>
      <c r="L749" s="319"/>
      <c r="M749" s="319"/>
      <c r="N749" s="319"/>
      <c r="O749" s="322"/>
      <c r="P749" s="322"/>
      <c r="Q749" s="320"/>
      <c r="R749" s="320"/>
      <c r="S749" s="320"/>
      <c r="T749" s="320"/>
      <c r="U749" s="321"/>
      <c r="V749" s="320"/>
      <c r="W749" s="392"/>
    </row>
    <row r="750" spans="1:23">
      <c r="A750" s="317"/>
      <c r="B750" s="317"/>
      <c r="C750" s="317"/>
      <c r="D750" s="317"/>
      <c r="E750" s="317"/>
      <c r="F750" s="318"/>
      <c r="G750" s="317"/>
      <c r="H750" s="317"/>
      <c r="I750" s="319"/>
      <c r="J750" s="319"/>
      <c r="K750" s="319"/>
      <c r="L750" s="319"/>
      <c r="M750" s="319"/>
      <c r="N750" s="319"/>
      <c r="O750" s="322"/>
      <c r="P750" s="322"/>
      <c r="Q750" s="320"/>
      <c r="R750" s="320"/>
      <c r="S750" s="320"/>
      <c r="T750" s="320"/>
      <c r="U750" s="321"/>
      <c r="V750" s="320"/>
      <c r="W750" s="392"/>
    </row>
    <row r="751" spans="1:23">
      <c r="A751" s="317"/>
      <c r="B751" s="317"/>
      <c r="C751" s="317"/>
      <c r="D751" s="317"/>
      <c r="E751" s="317"/>
      <c r="F751" s="318"/>
      <c r="G751" s="317"/>
      <c r="H751" s="317"/>
      <c r="I751" s="319"/>
      <c r="J751" s="319"/>
      <c r="K751" s="319"/>
      <c r="L751" s="319"/>
      <c r="M751" s="319"/>
      <c r="N751" s="319"/>
      <c r="O751" s="322"/>
      <c r="P751" s="322"/>
      <c r="Q751" s="320"/>
      <c r="R751" s="320"/>
      <c r="S751" s="320"/>
      <c r="T751" s="320"/>
      <c r="U751" s="321"/>
      <c r="V751" s="320"/>
      <c r="W751" s="392"/>
    </row>
    <row r="752" spans="1:23">
      <c r="A752" s="317"/>
      <c r="B752" s="317"/>
      <c r="C752" s="317"/>
      <c r="D752" s="317"/>
      <c r="E752" s="317"/>
      <c r="F752" s="318"/>
      <c r="G752" s="317"/>
      <c r="H752" s="317"/>
      <c r="I752" s="319"/>
      <c r="J752" s="319"/>
      <c r="K752" s="319"/>
      <c r="L752" s="319"/>
      <c r="M752" s="319"/>
      <c r="N752" s="319"/>
      <c r="O752" s="322"/>
      <c r="P752" s="322"/>
      <c r="Q752" s="320"/>
      <c r="R752" s="320"/>
      <c r="S752" s="320"/>
      <c r="T752" s="320"/>
      <c r="U752" s="321"/>
      <c r="V752" s="320"/>
      <c r="W752" s="392"/>
    </row>
    <row r="753" spans="1:23">
      <c r="A753" s="317"/>
      <c r="B753" s="317"/>
      <c r="C753" s="317"/>
      <c r="D753" s="317"/>
      <c r="E753" s="317"/>
      <c r="F753" s="318"/>
      <c r="G753" s="317"/>
      <c r="H753" s="317"/>
      <c r="I753" s="319"/>
      <c r="J753" s="319"/>
      <c r="K753" s="319"/>
      <c r="L753" s="319"/>
      <c r="M753" s="319"/>
      <c r="N753" s="319"/>
      <c r="O753" s="322"/>
      <c r="P753" s="322"/>
      <c r="Q753" s="320"/>
      <c r="R753" s="320"/>
      <c r="S753" s="320"/>
      <c r="T753" s="320"/>
      <c r="U753" s="321"/>
      <c r="V753" s="320"/>
      <c r="W753" s="392"/>
    </row>
    <row r="754" spans="1:23">
      <c r="A754" s="317"/>
      <c r="B754" s="317"/>
      <c r="C754" s="317"/>
      <c r="D754" s="317"/>
      <c r="E754" s="317"/>
      <c r="F754" s="318"/>
      <c r="G754" s="317"/>
      <c r="H754" s="317"/>
      <c r="I754" s="319"/>
      <c r="J754" s="319"/>
      <c r="K754" s="319"/>
      <c r="L754" s="319"/>
      <c r="M754" s="319"/>
      <c r="N754" s="319"/>
      <c r="O754" s="322"/>
      <c r="P754" s="322"/>
      <c r="Q754" s="320"/>
      <c r="R754" s="320"/>
      <c r="S754" s="320"/>
      <c r="T754" s="320"/>
      <c r="U754" s="321"/>
      <c r="V754" s="320"/>
      <c r="W754" s="392"/>
    </row>
    <row r="755" spans="1:23">
      <c r="A755" s="317"/>
      <c r="B755" s="317"/>
      <c r="C755" s="317"/>
      <c r="D755" s="317"/>
      <c r="E755" s="317"/>
      <c r="F755" s="318"/>
      <c r="G755" s="317"/>
      <c r="H755" s="317"/>
      <c r="I755" s="319"/>
      <c r="J755" s="319"/>
      <c r="K755" s="319"/>
      <c r="L755" s="319"/>
      <c r="M755" s="319"/>
      <c r="N755" s="319"/>
      <c r="O755" s="322"/>
      <c r="P755" s="322"/>
      <c r="Q755" s="320"/>
      <c r="R755" s="320"/>
      <c r="S755" s="320"/>
      <c r="T755" s="320"/>
      <c r="U755" s="321"/>
      <c r="V755" s="320"/>
      <c r="W755" s="392"/>
    </row>
    <row r="756" spans="1:23">
      <c r="A756" s="317"/>
      <c r="B756" s="317"/>
      <c r="C756" s="317"/>
      <c r="D756" s="317"/>
      <c r="E756" s="317"/>
      <c r="F756" s="318"/>
      <c r="G756" s="317"/>
      <c r="H756" s="317"/>
      <c r="I756" s="319"/>
      <c r="J756" s="319"/>
      <c r="K756" s="319"/>
      <c r="L756" s="319"/>
      <c r="M756" s="319"/>
      <c r="N756" s="319"/>
      <c r="O756" s="322"/>
      <c r="P756" s="322"/>
      <c r="Q756" s="320"/>
      <c r="R756" s="320"/>
      <c r="S756" s="320"/>
      <c r="T756" s="320"/>
      <c r="U756" s="321"/>
      <c r="V756" s="320"/>
      <c r="W756" s="392"/>
    </row>
    <row r="757" spans="1:23">
      <c r="A757" s="317"/>
      <c r="B757" s="317"/>
      <c r="C757" s="317"/>
      <c r="D757" s="317"/>
      <c r="E757" s="317"/>
      <c r="F757" s="318"/>
      <c r="G757" s="317"/>
      <c r="H757" s="317"/>
      <c r="I757" s="319"/>
      <c r="J757" s="319"/>
      <c r="K757" s="319"/>
      <c r="L757" s="319"/>
      <c r="M757" s="319"/>
      <c r="N757" s="319"/>
      <c r="O757" s="322"/>
      <c r="P757" s="322"/>
      <c r="Q757" s="320"/>
      <c r="R757" s="320"/>
      <c r="S757" s="320"/>
      <c r="T757" s="320"/>
      <c r="U757" s="321"/>
      <c r="V757" s="320"/>
      <c r="W757" s="392"/>
    </row>
    <row r="758" spans="1:23">
      <c r="A758" s="317"/>
      <c r="B758" s="317"/>
      <c r="C758" s="317"/>
      <c r="D758" s="317"/>
      <c r="E758" s="317"/>
      <c r="F758" s="318"/>
      <c r="G758" s="317"/>
      <c r="H758" s="317"/>
      <c r="I758" s="319"/>
      <c r="J758" s="319"/>
      <c r="K758" s="319"/>
      <c r="L758" s="319"/>
      <c r="M758" s="319"/>
      <c r="N758" s="319"/>
      <c r="O758" s="322"/>
      <c r="P758" s="322"/>
      <c r="Q758" s="320"/>
      <c r="R758" s="320"/>
      <c r="S758" s="320"/>
      <c r="T758" s="320"/>
      <c r="U758" s="321"/>
      <c r="V758" s="320"/>
      <c r="W758" s="392"/>
    </row>
    <row r="759" spans="1:23">
      <c r="A759" s="317"/>
      <c r="B759" s="317"/>
      <c r="C759" s="317"/>
      <c r="D759" s="317"/>
      <c r="E759" s="317"/>
      <c r="F759" s="318"/>
      <c r="G759" s="317"/>
      <c r="H759" s="317"/>
      <c r="I759" s="319"/>
      <c r="J759" s="319"/>
      <c r="K759" s="319"/>
      <c r="L759" s="319"/>
      <c r="M759" s="319"/>
      <c r="N759" s="319"/>
      <c r="O759" s="322"/>
      <c r="P759" s="322"/>
      <c r="Q759" s="320"/>
      <c r="R759" s="320"/>
      <c r="S759" s="320"/>
      <c r="T759" s="320"/>
      <c r="U759" s="321"/>
      <c r="V759" s="320"/>
      <c r="W759" s="392"/>
    </row>
    <row r="760" spans="1:23">
      <c r="A760" s="317"/>
      <c r="B760" s="317"/>
      <c r="C760" s="317"/>
      <c r="D760" s="317"/>
      <c r="E760" s="317"/>
      <c r="F760" s="318"/>
      <c r="G760" s="317"/>
      <c r="H760" s="317"/>
      <c r="I760" s="319"/>
      <c r="J760" s="319"/>
      <c r="K760" s="319"/>
      <c r="L760" s="319"/>
      <c r="M760" s="319"/>
      <c r="N760" s="319"/>
      <c r="O760" s="322"/>
      <c r="P760" s="322"/>
      <c r="Q760" s="320"/>
      <c r="R760" s="320"/>
      <c r="S760" s="320"/>
      <c r="T760" s="320"/>
      <c r="U760" s="321"/>
      <c r="V760" s="320"/>
      <c r="W760" s="392"/>
    </row>
    <row r="761" spans="1:23">
      <c r="A761" s="317"/>
      <c r="B761" s="317"/>
      <c r="C761" s="317"/>
      <c r="D761" s="317"/>
      <c r="E761" s="317"/>
      <c r="F761" s="318"/>
      <c r="G761" s="317"/>
      <c r="H761" s="317"/>
      <c r="I761" s="319"/>
      <c r="J761" s="319"/>
      <c r="K761" s="319"/>
      <c r="L761" s="319"/>
      <c r="M761" s="319"/>
      <c r="N761" s="319"/>
      <c r="O761" s="322"/>
      <c r="P761" s="322"/>
      <c r="Q761" s="320"/>
      <c r="R761" s="320"/>
      <c r="S761" s="320"/>
      <c r="T761" s="320"/>
      <c r="U761" s="321"/>
      <c r="V761" s="320"/>
      <c r="W761" s="392"/>
    </row>
    <row r="762" spans="1:23">
      <c r="A762" s="317"/>
      <c r="B762" s="317"/>
      <c r="C762" s="317"/>
      <c r="D762" s="317"/>
      <c r="E762" s="317"/>
      <c r="F762" s="318"/>
      <c r="G762" s="317"/>
      <c r="H762" s="317"/>
      <c r="I762" s="319"/>
      <c r="J762" s="319"/>
      <c r="K762" s="319"/>
      <c r="L762" s="319"/>
      <c r="M762" s="319"/>
      <c r="N762" s="319"/>
      <c r="O762" s="322"/>
      <c r="P762" s="322"/>
      <c r="Q762" s="320"/>
      <c r="R762" s="320"/>
      <c r="S762" s="320"/>
      <c r="T762" s="320"/>
      <c r="U762" s="321"/>
      <c r="V762" s="320"/>
      <c r="W762" s="392"/>
    </row>
    <row r="763" spans="1:23">
      <c r="A763" s="317"/>
      <c r="B763" s="317"/>
      <c r="C763" s="317"/>
      <c r="D763" s="317"/>
      <c r="E763" s="317"/>
      <c r="F763" s="318"/>
      <c r="G763" s="317"/>
      <c r="H763" s="317"/>
      <c r="I763" s="319"/>
      <c r="J763" s="319"/>
      <c r="K763" s="319"/>
      <c r="L763" s="319"/>
      <c r="M763" s="319"/>
      <c r="N763" s="319"/>
      <c r="O763" s="322"/>
      <c r="P763" s="322"/>
      <c r="Q763" s="320"/>
      <c r="R763" s="320"/>
      <c r="S763" s="320"/>
      <c r="T763" s="320"/>
      <c r="U763" s="321"/>
      <c r="V763" s="320"/>
      <c r="W763" s="392"/>
    </row>
    <row r="764" spans="1:23">
      <c r="A764" s="317"/>
      <c r="B764" s="317"/>
      <c r="C764" s="317"/>
      <c r="D764" s="317"/>
      <c r="E764" s="317"/>
      <c r="F764" s="318"/>
      <c r="G764" s="317"/>
      <c r="H764" s="317"/>
      <c r="I764" s="319"/>
      <c r="J764" s="319"/>
      <c r="K764" s="319"/>
      <c r="L764" s="319"/>
      <c r="M764" s="319"/>
      <c r="N764" s="319"/>
      <c r="O764" s="322"/>
      <c r="P764" s="322"/>
      <c r="Q764" s="320"/>
      <c r="R764" s="320"/>
      <c r="S764" s="320"/>
      <c r="T764" s="320"/>
      <c r="U764" s="321"/>
      <c r="V764" s="320"/>
      <c r="W764" s="392"/>
    </row>
    <row r="765" spans="1:23">
      <c r="A765" s="317"/>
      <c r="B765" s="317"/>
      <c r="C765" s="317"/>
      <c r="D765" s="317"/>
      <c r="E765" s="317"/>
      <c r="F765" s="318"/>
      <c r="G765" s="317"/>
      <c r="H765" s="317"/>
      <c r="I765" s="319"/>
      <c r="J765" s="319"/>
      <c r="K765" s="319"/>
      <c r="L765" s="319"/>
      <c r="M765" s="319"/>
      <c r="N765" s="319"/>
      <c r="O765" s="322"/>
      <c r="P765" s="322"/>
      <c r="Q765" s="320"/>
      <c r="R765" s="320"/>
      <c r="S765" s="320"/>
      <c r="T765" s="320"/>
      <c r="U765" s="321"/>
      <c r="V765" s="320"/>
      <c r="W765" s="392"/>
    </row>
    <row r="766" spans="1:23">
      <c r="A766" s="317"/>
      <c r="B766" s="317"/>
      <c r="C766" s="317"/>
      <c r="D766" s="317"/>
      <c r="E766" s="317"/>
      <c r="F766" s="318"/>
      <c r="G766" s="317"/>
      <c r="H766" s="317"/>
      <c r="I766" s="319"/>
      <c r="J766" s="319"/>
      <c r="K766" s="319"/>
      <c r="L766" s="319"/>
      <c r="M766" s="319"/>
      <c r="N766" s="319"/>
      <c r="O766" s="322"/>
      <c r="P766" s="322"/>
      <c r="Q766" s="320"/>
      <c r="R766" s="320"/>
      <c r="S766" s="320"/>
      <c r="T766" s="320"/>
      <c r="U766" s="321"/>
      <c r="V766" s="320"/>
      <c r="W766" s="392"/>
    </row>
    <row r="767" spans="1:23">
      <c r="A767" s="317"/>
      <c r="B767" s="317"/>
      <c r="C767" s="317"/>
      <c r="D767" s="317"/>
      <c r="E767" s="317"/>
      <c r="F767" s="318"/>
      <c r="G767" s="317"/>
      <c r="H767" s="317"/>
      <c r="I767" s="319"/>
      <c r="J767" s="319"/>
      <c r="K767" s="319"/>
      <c r="L767" s="319"/>
      <c r="M767" s="319"/>
      <c r="N767" s="319"/>
      <c r="O767" s="322"/>
      <c r="P767" s="322"/>
      <c r="Q767" s="320"/>
      <c r="R767" s="320"/>
      <c r="S767" s="320"/>
      <c r="T767" s="320"/>
      <c r="U767" s="321"/>
      <c r="V767" s="320"/>
      <c r="W767" s="392"/>
    </row>
    <row r="768" spans="1:23">
      <c r="A768" s="317"/>
      <c r="B768" s="317"/>
      <c r="C768" s="317"/>
      <c r="D768" s="317"/>
      <c r="E768" s="317"/>
      <c r="F768" s="318"/>
      <c r="G768" s="317"/>
      <c r="H768" s="317"/>
      <c r="I768" s="319"/>
      <c r="J768" s="319"/>
      <c r="K768" s="319"/>
      <c r="L768" s="319"/>
      <c r="M768" s="319"/>
      <c r="N768" s="319"/>
      <c r="O768" s="322"/>
      <c r="P768" s="322"/>
      <c r="Q768" s="320"/>
      <c r="R768" s="320"/>
      <c r="S768" s="320"/>
      <c r="T768" s="320"/>
      <c r="U768" s="321"/>
      <c r="V768" s="320"/>
      <c r="W768" s="392"/>
    </row>
    <row r="769" spans="1:23">
      <c r="A769" s="317"/>
      <c r="B769" s="317"/>
      <c r="C769" s="317"/>
      <c r="D769" s="317"/>
      <c r="E769" s="317"/>
      <c r="F769" s="318"/>
      <c r="G769" s="317"/>
      <c r="H769" s="317"/>
      <c r="I769" s="319"/>
      <c r="J769" s="319"/>
      <c r="K769" s="319"/>
      <c r="L769" s="319"/>
      <c r="M769" s="319"/>
      <c r="N769" s="319"/>
      <c r="O769" s="322"/>
      <c r="P769" s="322"/>
      <c r="Q769" s="320"/>
      <c r="R769" s="320"/>
      <c r="S769" s="320"/>
      <c r="T769" s="320"/>
      <c r="U769" s="321"/>
      <c r="V769" s="320"/>
      <c r="W769" s="392"/>
    </row>
    <row r="770" spans="1:23">
      <c r="A770" s="317"/>
      <c r="B770" s="317"/>
      <c r="C770" s="317"/>
      <c r="D770" s="317"/>
      <c r="E770" s="317"/>
      <c r="F770" s="318"/>
      <c r="G770" s="317"/>
      <c r="H770" s="317"/>
      <c r="I770" s="319"/>
      <c r="J770" s="319"/>
      <c r="K770" s="319"/>
      <c r="L770" s="319"/>
      <c r="M770" s="319"/>
      <c r="N770" s="319"/>
      <c r="O770" s="322"/>
      <c r="P770" s="322"/>
      <c r="Q770" s="320"/>
      <c r="R770" s="320"/>
      <c r="S770" s="320"/>
      <c r="T770" s="320"/>
      <c r="U770" s="321"/>
      <c r="V770" s="320"/>
      <c r="W770" s="392"/>
    </row>
    <row r="771" spans="1:23">
      <c r="A771" s="317"/>
      <c r="B771" s="317"/>
      <c r="C771" s="317"/>
      <c r="D771" s="317"/>
      <c r="E771" s="317"/>
      <c r="F771" s="318"/>
      <c r="G771" s="317"/>
      <c r="H771" s="317"/>
      <c r="I771" s="319"/>
      <c r="J771" s="319"/>
      <c r="K771" s="319"/>
      <c r="L771" s="319"/>
      <c r="M771" s="319"/>
      <c r="N771" s="319"/>
      <c r="O771" s="322"/>
      <c r="P771" s="322"/>
      <c r="Q771" s="320"/>
      <c r="R771" s="320"/>
      <c r="S771" s="320"/>
      <c r="T771" s="320"/>
      <c r="U771" s="321"/>
      <c r="V771" s="320"/>
      <c r="W771" s="392"/>
    </row>
    <row r="772" spans="1:23">
      <c r="A772" s="317"/>
      <c r="B772" s="317"/>
      <c r="C772" s="317"/>
      <c r="D772" s="317"/>
      <c r="E772" s="317"/>
      <c r="F772" s="318"/>
      <c r="G772" s="317"/>
      <c r="H772" s="317"/>
      <c r="I772" s="319"/>
      <c r="J772" s="319"/>
      <c r="K772" s="319"/>
      <c r="L772" s="319"/>
      <c r="M772" s="319"/>
      <c r="N772" s="319"/>
      <c r="O772" s="322"/>
      <c r="P772" s="322"/>
      <c r="Q772" s="320"/>
      <c r="R772" s="320"/>
      <c r="S772" s="320"/>
      <c r="T772" s="320"/>
      <c r="U772" s="321"/>
      <c r="V772" s="320"/>
      <c r="W772" s="392"/>
    </row>
    <row r="773" spans="1:23">
      <c r="A773" s="317"/>
      <c r="B773" s="317"/>
      <c r="C773" s="317"/>
      <c r="D773" s="317"/>
      <c r="E773" s="317"/>
      <c r="F773" s="318"/>
      <c r="G773" s="317"/>
      <c r="H773" s="317"/>
      <c r="I773" s="319"/>
      <c r="J773" s="319"/>
      <c r="K773" s="319"/>
      <c r="L773" s="319"/>
      <c r="M773" s="319"/>
      <c r="N773" s="319"/>
      <c r="O773" s="322"/>
      <c r="P773" s="322"/>
      <c r="Q773" s="320"/>
      <c r="R773" s="320"/>
      <c r="S773" s="320"/>
      <c r="T773" s="320"/>
      <c r="U773" s="321"/>
      <c r="V773" s="320"/>
      <c r="W773" s="392"/>
    </row>
    <row r="774" spans="1:23">
      <c r="A774" s="317"/>
      <c r="B774" s="317"/>
      <c r="C774" s="317"/>
      <c r="D774" s="317"/>
      <c r="E774" s="317"/>
      <c r="F774" s="318"/>
      <c r="G774" s="317"/>
      <c r="H774" s="317"/>
      <c r="I774" s="319"/>
      <c r="J774" s="319"/>
      <c r="K774" s="319"/>
      <c r="L774" s="319"/>
      <c r="M774" s="319"/>
      <c r="N774" s="319"/>
      <c r="O774" s="322"/>
      <c r="P774" s="322"/>
      <c r="Q774" s="320"/>
      <c r="R774" s="320"/>
      <c r="S774" s="320"/>
      <c r="T774" s="320"/>
      <c r="U774" s="321"/>
      <c r="V774" s="320"/>
      <c r="W774" s="392"/>
    </row>
    <row r="775" spans="1:23">
      <c r="A775" s="317"/>
      <c r="B775" s="317"/>
      <c r="C775" s="317"/>
      <c r="D775" s="317"/>
      <c r="E775" s="317"/>
      <c r="F775" s="318"/>
      <c r="G775" s="317"/>
      <c r="H775" s="317"/>
      <c r="I775" s="319"/>
      <c r="J775" s="319"/>
      <c r="K775" s="319"/>
      <c r="L775" s="319"/>
      <c r="M775" s="319"/>
      <c r="N775" s="319"/>
      <c r="O775" s="322"/>
      <c r="P775" s="322"/>
      <c r="Q775" s="320"/>
      <c r="R775" s="320"/>
      <c r="S775" s="320"/>
      <c r="T775" s="320"/>
      <c r="U775" s="321"/>
      <c r="V775" s="320"/>
      <c r="W775" s="392"/>
    </row>
    <row r="776" spans="1:23">
      <c r="A776" s="317"/>
      <c r="B776" s="317"/>
      <c r="C776" s="317"/>
      <c r="D776" s="317"/>
      <c r="E776" s="317"/>
      <c r="F776" s="318"/>
      <c r="G776" s="317"/>
      <c r="H776" s="317"/>
      <c r="I776" s="319"/>
      <c r="J776" s="319"/>
      <c r="K776" s="319"/>
      <c r="L776" s="319"/>
      <c r="M776" s="319"/>
      <c r="N776" s="319"/>
      <c r="O776" s="322"/>
      <c r="P776" s="322"/>
      <c r="Q776" s="320"/>
      <c r="R776" s="320"/>
      <c r="S776" s="320"/>
      <c r="T776" s="320"/>
      <c r="U776" s="321"/>
      <c r="V776" s="320"/>
      <c r="W776" s="392"/>
    </row>
    <row r="777" spans="1:23">
      <c r="A777" s="317"/>
      <c r="B777" s="317"/>
      <c r="C777" s="317"/>
      <c r="D777" s="317"/>
      <c r="E777" s="317"/>
      <c r="F777" s="318"/>
      <c r="G777" s="317"/>
      <c r="H777" s="317"/>
      <c r="I777" s="319"/>
      <c r="J777" s="319"/>
      <c r="K777" s="319"/>
      <c r="L777" s="319"/>
      <c r="M777" s="319"/>
      <c r="N777" s="319"/>
      <c r="O777" s="322"/>
      <c r="P777" s="322"/>
      <c r="Q777" s="320"/>
      <c r="R777" s="320"/>
      <c r="S777" s="320"/>
      <c r="T777" s="320"/>
      <c r="U777" s="321"/>
      <c r="V777" s="320"/>
      <c r="W777" s="392"/>
    </row>
    <row r="778" spans="1:23">
      <c r="A778" s="317"/>
      <c r="B778" s="317"/>
      <c r="C778" s="317"/>
      <c r="D778" s="317"/>
      <c r="E778" s="317"/>
      <c r="F778" s="318"/>
      <c r="G778" s="317"/>
      <c r="H778" s="317"/>
      <c r="I778" s="319"/>
      <c r="J778" s="319"/>
      <c r="K778" s="319"/>
      <c r="L778" s="319"/>
      <c r="M778" s="319"/>
      <c r="N778" s="319"/>
      <c r="O778" s="322"/>
      <c r="P778" s="322"/>
      <c r="Q778" s="320"/>
      <c r="R778" s="320"/>
      <c r="S778" s="320"/>
      <c r="T778" s="320"/>
      <c r="U778" s="321"/>
      <c r="V778" s="320"/>
      <c r="W778" s="392"/>
    </row>
    <row r="779" spans="1:23">
      <c r="A779" s="317"/>
      <c r="B779" s="317"/>
      <c r="C779" s="317"/>
      <c r="D779" s="317"/>
      <c r="E779" s="317"/>
      <c r="F779" s="318"/>
      <c r="G779" s="317"/>
      <c r="H779" s="317"/>
      <c r="I779" s="319"/>
      <c r="J779" s="319"/>
      <c r="K779" s="319"/>
      <c r="L779" s="319"/>
      <c r="M779" s="319"/>
      <c r="N779" s="319"/>
      <c r="O779" s="322"/>
      <c r="P779" s="322"/>
      <c r="Q779" s="320"/>
      <c r="R779" s="320"/>
      <c r="S779" s="320"/>
      <c r="T779" s="320"/>
      <c r="U779" s="321"/>
      <c r="V779" s="320"/>
      <c r="W779" s="392"/>
    </row>
    <row r="780" spans="1:23">
      <c r="A780" s="317"/>
      <c r="B780" s="317"/>
      <c r="C780" s="317"/>
      <c r="D780" s="317"/>
      <c r="E780" s="317"/>
      <c r="F780" s="318"/>
      <c r="G780" s="317"/>
      <c r="H780" s="317"/>
      <c r="I780" s="319"/>
      <c r="J780" s="319"/>
      <c r="K780" s="319"/>
      <c r="L780" s="319"/>
      <c r="M780" s="319"/>
      <c r="N780" s="319"/>
      <c r="O780" s="322"/>
      <c r="P780" s="322"/>
      <c r="Q780" s="320"/>
      <c r="R780" s="320"/>
      <c r="S780" s="320"/>
      <c r="T780" s="320"/>
      <c r="U780" s="321"/>
      <c r="V780" s="320"/>
      <c r="W780" s="392"/>
    </row>
    <row r="781" spans="1:23">
      <c r="A781" s="317"/>
      <c r="B781" s="317"/>
      <c r="C781" s="317"/>
      <c r="D781" s="317"/>
      <c r="E781" s="317"/>
      <c r="F781" s="318"/>
      <c r="G781" s="317"/>
      <c r="H781" s="317"/>
      <c r="I781" s="319"/>
      <c r="J781" s="319"/>
      <c r="K781" s="319"/>
      <c r="L781" s="319"/>
      <c r="M781" s="319"/>
      <c r="N781" s="319"/>
      <c r="O781" s="322"/>
      <c r="P781" s="322"/>
      <c r="Q781" s="320"/>
      <c r="R781" s="320"/>
      <c r="S781" s="320"/>
      <c r="T781" s="320"/>
      <c r="U781" s="321"/>
      <c r="V781" s="320"/>
      <c r="W781" s="392"/>
    </row>
    <row r="782" spans="1:23">
      <c r="A782" s="317"/>
      <c r="B782" s="317"/>
      <c r="C782" s="317"/>
      <c r="D782" s="317"/>
      <c r="E782" s="317"/>
      <c r="F782" s="318"/>
      <c r="G782" s="317"/>
      <c r="H782" s="317"/>
      <c r="I782" s="319"/>
      <c r="J782" s="319"/>
      <c r="K782" s="319"/>
      <c r="L782" s="319"/>
      <c r="M782" s="319"/>
      <c r="N782" s="319"/>
      <c r="O782" s="322"/>
      <c r="P782" s="322"/>
      <c r="Q782" s="320"/>
      <c r="R782" s="320"/>
      <c r="S782" s="320"/>
      <c r="T782" s="320"/>
      <c r="U782" s="321"/>
      <c r="V782" s="320"/>
      <c r="W782" s="392"/>
    </row>
    <row r="783" spans="1:23">
      <c r="A783" s="317"/>
      <c r="B783" s="317"/>
      <c r="C783" s="317"/>
      <c r="D783" s="317"/>
      <c r="E783" s="317"/>
      <c r="F783" s="318"/>
      <c r="G783" s="317"/>
      <c r="H783" s="317"/>
      <c r="I783" s="319"/>
      <c r="J783" s="319"/>
      <c r="K783" s="319"/>
      <c r="L783" s="319"/>
      <c r="M783" s="319"/>
      <c r="N783" s="319"/>
      <c r="O783" s="322"/>
      <c r="P783" s="322"/>
      <c r="Q783" s="320"/>
      <c r="R783" s="320"/>
      <c r="S783" s="320"/>
      <c r="T783" s="320"/>
      <c r="U783" s="321"/>
      <c r="V783" s="320"/>
      <c r="W783" s="392"/>
    </row>
    <row r="784" spans="1:23">
      <c r="A784" s="317"/>
      <c r="B784" s="317"/>
      <c r="C784" s="317"/>
      <c r="D784" s="317"/>
      <c r="E784" s="317"/>
      <c r="F784" s="318"/>
      <c r="G784" s="317"/>
      <c r="H784" s="317"/>
      <c r="I784" s="319"/>
      <c r="J784" s="319"/>
      <c r="K784" s="319"/>
      <c r="L784" s="319"/>
      <c r="M784" s="319"/>
      <c r="N784" s="319"/>
      <c r="O784" s="322"/>
      <c r="P784" s="322"/>
      <c r="Q784" s="320"/>
      <c r="R784" s="320"/>
      <c r="S784" s="320"/>
      <c r="T784" s="320"/>
      <c r="U784" s="321"/>
      <c r="V784" s="320"/>
      <c r="W784" s="392"/>
    </row>
    <row r="785" spans="1:23">
      <c r="A785" s="317"/>
      <c r="B785" s="317"/>
      <c r="C785" s="317"/>
      <c r="D785" s="317"/>
      <c r="E785" s="317"/>
      <c r="F785" s="318"/>
      <c r="G785" s="317"/>
      <c r="H785" s="317"/>
      <c r="I785" s="319"/>
      <c r="J785" s="319"/>
      <c r="K785" s="319"/>
      <c r="L785" s="319"/>
      <c r="M785" s="319"/>
      <c r="N785" s="319"/>
      <c r="O785" s="322"/>
      <c r="P785" s="322"/>
      <c r="Q785" s="320"/>
      <c r="R785" s="320"/>
      <c r="S785" s="320"/>
      <c r="T785" s="320"/>
      <c r="U785" s="321"/>
      <c r="V785" s="320"/>
      <c r="W785" s="392"/>
    </row>
    <row r="786" spans="1:23">
      <c r="A786" s="317"/>
      <c r="B786" s="317"/>
      <c r="C786" s="317"/>
      <c r="D786" s="317"/>
      <c r="E786" s="317"/>
      <c r="F786" s="318"/>
      <c r="G786" s="317"/>
      <c r="H786" s="317"/>
      <c r="I786" s="319"/>
      <c r="J786" s="319"/>
      <c r="K786" s="319"/>
      <c r="L786" s="319"/>
      <c r="M786" s="319"/>
      <c r="N786" s="319"/>
      <c r="O786" s="322"/>
      <c r="P786" s="322"/>
      <c r="Q786" s="320"/>
      <c r="R786" s="320"/>
      <c r="S786" s="320"/>
      <c r="T786" s="320"/>
      <c r="U786" s="321"/>
      <c r="V786" s="320"/>
      <c r="W786" s="392"/>
    </row>
    <row r="787" spans="1:23">
      <c r="A787" s="317"/>
      <c r="B787" s="317"/>
      <c r="C787" s="317"/>
      <c r="D787" s="317"/>
      <c r="E787" s="317"/>
      <c r="F787" s="318"/>
      <c r="G787" s="317"/>
      <c r="H787" s="317"/>
      <c r="I787" s="319"/>
      <c r="J787" s="319"/>
      <c r="K787" s="319"/>
      <c r="L787" s="319"/>
      <c r="M787" s="319"/>
      <c r="N787" s="319"/>
      <c r="O787" s="322"/>
      <c r="P787" s="322"/>
      <c r="Q787" s="320"/>
      <c r="R787" s="320"/>
      <c r="S787" s="320"/>
      <c r="T787" s="320"/>
      <c r="U787" s="321"/>
      <c r="V787" s="320"/>
      <c r="W787" s="392"/>
    </row>
    <row r="788" spans="1:23">
      <c r="A788" s="317"/>
      <c r="B788" s="317"/>
      <c r="C788" s="317"/>
      <c r="D788" s="317"/>
      <c r="E788" s="317"/>
      <c r="F788" s="318"/>
      <c r="G788" s="317"/>
      <c r="H788" s="317"/>
      <c r="I788" s="319"/>
      <c r="J788" s="319"/>
      <c r="K788" s="319"/>
      <c r="L788" s="319"/>
      <c r="M788" s="319"/>
      <c r="N788" s="319"/>
      <c r="O788" s="322"/>
      <c r="P788" s="322"/>
      <c r="Q788" s="320"/>
      <c r="R788" s="320"/>
      <c r="S788" s="320"/>
      <c r="T788" s="320"/>
      <c r="U788" s="321"/>
      <c r="V788" s="320"/>
      <c r="W788" s="392"/>
    </row>
    <row r="789" spans="1:23">
      <c r="A789" s="317"/>
      <c r="B789" s="317"/>
      <c r="C789" s="317"/>
      <c r="D789" s="317"/>
      <c r="E789" s="317"/>
      <c r="F789" s="318"/>
      <c r="G789" s="317"/>
      <c r="H789" s="317"/>
      <c r="I789" s="319"/>
      <c r="J789" s="319"/>
      <c r="K789" s="319"/>
      <c r="L789" s="319"/>
      <c r="M789" s="319"/>
      <c r="N789" s="319"/>
      <c r="O789" s="322"/>
      <c r="P789" s="322"/>
      <c r="Q789" s="320"/>
      <c r="R789" s="320"/>
      <c r="S789" s="320"/>
      <c r="T789" s="320"/>
      <c r="U789" s="321"/>
      <c r="V789" s="320"/>
      <c r="W789" s="392"/>
    </row>
    <row r="790" spans="1:23">
      <c r="A790" s="317"/>
      <c r="B790" s="317"/>
      <c r="C790" s="317"/>
      <c r="D790" s="317"/>
      <c r="E790" s="317"/>
      <c r="F790" s="318"/>
      <c r="G790" s="317"/>
      <c r="H790" s="317"/>
      <c r="I790" s="319"/>
      <c r="J790" s="319"/>
      <c r="K790" s="319"/>
      <c r="L790" s="319"/>
      <c r="M790" s="319"/>
      <c r="N790" s="319"/>
      <c r="O790" s="322"/>
      <c r="P790" s="322"/>
      <c r="Q790" s="320"/>
      <c r="R790" s="320"/>
      <c r="S790" s="320"/>
      <c r="T790" s="320"/>
      <c r="U790" s="321"/>
      <c r="V790" s="320"/>
      <c r="W790" s="392"/>
    </row>
    <row r="791" spans="1:23">
      <c r="A791" s="317"/>
      <c r="B791" s="317"/>
      <c r="C791" s="317"/>
      <c r="D791" s="317"/>
      <c r="E791" s="317"/>
      <c r="F791" s="318"/>
      <c r="G791" s="317"/>
      <c r="H791" s="317"/>
      <c r="I791" s="319"/>
      <c r="J791" s="319"/>
      <c r="K791" s="319"/>
      <c r="L791" s="319"/>
      <c r="M791" s="319"/>
      <c r="N791" s="319"/>
      <c r="O791" s="322"/>
      <c r="P791" s="322"/>
      <c r="Q791" s="320"/>
      <c r="R791" s="320"/>
      <c r="S791" s="320"/>
      <c r="T791" s="320"/>
      <c r="U791" s="321"/>
      <c r="V791" s="320"/>
      <c r="W791" s="392"/>
    </row>
    <row r="792" spans="1:23">
      <c r="A792" s="317"/>
      <c r="B792" s="317"/>
      <c r="C792" s="317"/>
      <c r="D792" s="317"/>
      <c r="E792" s="317"/>
      <c r="F792" s="318"/>
      <c r="G792" s="317"/>
      <c r="H792" s="317"/>
      <c r="I792" s="319"/>
      <c r="J792" s="319"/>
      <c r="K792" s="319"/>
      <c r="L792" s="319"/>
      <c r="M792" s="319"/>
      <c r="N792" s="319"/>
      <c r="O792" s="322"/>
      <c r="P792" s="322"/>
      <c r="Q792" s="320"/>
      <c r="R792" s="320"/>
      <c r="S792" s="320"/>
      <c r="T792" s="320"/>
      <c r="U792" s="321"/>
      <c r="V792" s="320"/>
      <c r="W792" s="392"/>
    </row>
    <row r="793" spans="1:23">
      <c r="A793" s="317"/>
      <c r="B793" s="317"/>
      <c r="C793" s="317"/>
      <c r="D793" s="317"/>
      <c r="E793" s="317"/>
      <c r="F793" s="318"/>
      <c r="G793" s="317"/>
      <c r="H793" s="317"/>
      <c r="I793" s="319"/>
      <c r="J793" s="319"/>
      <c r="K793" s="319"/>
      <c r="L793" s="319"/>
      <c r="M793" s="319"/>
      <c r="N793" s="319"/>
      <c r="O793" s="322"/>
      <c r="P793" s="322"/>
      <c r="Q793" s="320"/>
      <c r="R793" s="320"/>
      <c r="S793" s="320"/>
      <c r="T793" s="320"/>
      <c r="U793" s="321"/>
      <c r="V793" s="320"/>
      <c r="W793" s="392"/>
    </row>
    <row r="794" spans="1:23">
      <c r="A794" s="317"/>
      <c r="B794" s="317"/>
      <c r="C794" s="317"/>
      <c r="D794" s="317"/>
      <c r="E794" s="317"/>
      <c r="F794" s="318"/>
      <c r="G794" s="317"/>
      <c r="H794" s="317"/>
      <c r="I794" s="319"/>
      <c r="J794" s="319"/>
      <c r="K794" s="319"/>
      <c r="L794" s="319"/>
      <c r="M794" s="319"/>
      <c r="N794" s="319"/>
      <c r="O794" s="322"/>
      <c r="P794" s="322"/>
      <c r="Q794" s="320"/>
      <c r="R794" s="320"/>
      <c r="S794" s="320"/>
      <c r="T794" s="320"/>
      <c r="U794" s="321"/>
      <c r="V794" s="320"/>
      <c r="W794" s="392"/>
    </row>
    <row r="795" spans="1:23">
      <c r="A795" s="317"/>
      <c r="B795" s="317"/>
      <c r="C795" s="317"/>
      <c r="D795" s="317"/>
      <c r="E795" s="317"/>
      <c r="F795" s="318"/>
      <c r="G795" s="317"/>
      <c r="H795" s="317"/>
      <c r="I795" s="319"/>
      <c r="J795" s="319"/>
      <c r="K795" s="319"/>
      <c r="L795" s="319"/>
      <c r="M795" s="319"/>
      <c r="N795" s="319"/>
      <c r="O795" s="322"/>
      <c r="P795" s="322"/>
      <c r="Q795" s="320"/>
      <c r="R795" s="320"/>
      <c r="S795" s="320"/>
      <c r="T795" s="320"/>
      <c r="U795" s="321"/>
      <c r="V795" s="320"/>
      <c r="W795" s="392"/>
    </row>
    <row r="796" spans="1:23">
      <c r="A796" s="317"/>
      <c r="B796" s="317"/>
      <c r="C796" s="317"/>
      <c r="D796" s="317"/>
      <c r="E796" s="317"/>
      <c r="F796" s="318"/>
      <c r="G796" s="317"/>
      <c r="H796" s="317"/>
      <c r="I796" s="319"/>
      <c r="J796" s="319"/>
      <c r="K796" s="319"/>
      <c r="L796" s="319"/>
      <c r="M796" s="319"/>
      <c r="N796" s="319"/>
      <c r="O796" s="322"/>
      <c r="P796" s="322"/>
      <c r="Q796" s="320"/>
      <c r="R796" s="320"/>
      <c r="S796" s="320"/>
      <c r="T796" s="320"/>
      <c r="U796" s="321"/>
      <c r="V796" s="320"/>
      <c r="W796" s="392"/>
    </row>
    <row r="797" spans="1:23">
      <c r="A797" s="317"/>
      <c r="B797" s="317"/>
      <c r="C797" s="317"/>
      <c r="D797" s="317"/>
      <c r="E797" s="317"/>
      <c r="F797" s="318"/>
      <c r="G797" s="317"/>
      <c r="H797" s="317"/>
      <c r="I797" s="319"/>
      <c r="J797" s="319"/>
      <c r="K797" s="319"/>
      <c r="L797" s="319"/>
      <c r="M797" s="319"/>
      <c r="N797" s="319"/>
      <c r="O797" s="322"/>
      <c r="P797" s="322"/>
      <c r="Q797" s="320"/>
      <c r="R797" s="320"/>
      <c r="S797" s="320"/>
      <c r="T797" s="320"/>
      <c r="U797" s="321"/>
      <c r="V797" s="320"/>
      <c r="W797" s="392"/>
    </row>
    <row r="798" spans="1:23">
      <c r="A798" s="317"/>
      <c r="B798" s="317"/>
      <c r="C798" s="317"/>
      <c r="D798" s="317"/>
      <c r="E798" s="317"/>
      <c r="F798" s="318"/>
      <c r="G798" s="317"/>
      <c r="H798" s="317"/>
      <c r="I798" s="319"/>
      <c r="J798" s="319"/>
      <c r="K798" s="319"/>
      <c r="L798" s="319"/>
      <c r="M798" s="319"/>
      <c r="N798" s="319"/>
      <c r="O798" s="322"/>
      <c r="P798" s="322"/>
      <c r="Q798" s="320"/>
      <c r="R798" s="320"/>
      <c r="S798" s="320"/>
      <c r="T798" s="320"/>
      <c r="U798" s="321"/>
      <c r="V798" s="320"/>
      <c r="W798" s="392"/>
    </row>
    <row r="799" spans="1:23">
      <c r="A799" s="317"/>
      <c r="B799" s="317"/>
      <c r="C799" s="317"/>
      <c r="D799" s="317"/>
      <c r="E799" s="317"/>
      <c r="F799" s="318"/>
      <c r="G799" s="317"/>
      <c r="H799" s="317"/>
      <c r="I799" s="319"/>
      <c r="J799" s="319"/>
      <c r="K799" s="319"/>
      <c r="L799" s="319"/>
      <c r="M799" s="319"/>
      <c r="N799" s="319"/>
      <c r="O799" s="322"/>
      <c r="P799" s="322"/>
      <c r="Q799" s="320"/>
      <c r="R799" s="320"/>
      <c r="S799" s="320"/>
      <c r="T799" s="320"/>
      <c r="U799" s="321"/>
      <c r="V799" s="320"/>
      <c r="W799" s="392"/>
    </row>
    <row r="800" spans="1:23">
      <c r="A800" s="317"/>
      <c r="B800" s="317"/>
      <c r="C800" s="317"/>
      <c r="D800" s="317"/>
      <c r="E800" s="317"/>
      <c r="F800" s="318"/>
      <c r="G800" s="317"/>
      <c r="H800" s="317"/>
      <c r="I800" s="319"/>
      <c r="J800" s="319"/>
      <c r="K800" s="319"/>
      <c r="L800" s="319"/>
      <c r="M800" s="319"/>
      <c r="N800" s="319"/>
      <c r="O800" s="322"/>
      <c r="P800" s="322"/>
      <c r="Q800" s="320"/>
      <c r="R800" s="320"/>
      <c r="S800" s="320"/>
      <c r="T800" s="320"/>
      <c r="U800" s="321"/>
      <c r="V800" s="320"/>
      <c r="W800" s="392"/>
    </row>
    <row r="801" spans="1:23">
      <c r="A801" s="317"/>
      <c r="B801" s="317"/>
      <c r="C801" s="317"/>
      <c r="D801" s="317"/>
      <c r="E801" s="317"/>
      <c r="F801" s="318"/>
      <c r="G801" s="317"/>
      <c r="H801" s="317"/>
      <c r="I801" s="319"/>
      <c r="J801" s="319"/>
      <c r="K801" s="319"/>
      <c r="L801" s="319"/>
      <c r="M801" s="319"/>
      <c r="N801" s="319"/>
      <c r="O801" s="322"/>
      <c r="P801" s="322"/>
      <c r="Q801" s="320"/>
      <c r="R801" s="320"/>
      <c r="S801" s="320"/>
      <c r="T801" s="320"/>
      <c r="U801" s="321"/>
      <c r="V801" s="320"/>
      <c r="W801" s="392"/>
    </row>
    <row r="802" spans="1:23">
      <c r="A802" s="317"/>
      <c r="B802" s="317"/>
      <c r="C802" s="317"/>
      <c r="D802" s="317"/>
      <c r="E802" s="317"/>
      <c r="F802" s="318"/>
      <c r="G802" s="317"/>
      <c r="H802" s="317"/>
      <c r="I802" s="319"/>
      <c r="J802" s="319"/>
      <c r="K802" s="319"/>
      <c r="L802" s="319"/>
      <c r="M802" s="319"/>
      <c r="N802" s="319"/>
      <c r="O802" s="322"/>
      <c r="P802" s="322"/>
      <c r="Q802" s="320"/>
      <c r="R802" s="320"/>
      <c r="S802" s="320"/>
      <c r="T802" s="320"/>
      <c r="U802" s="321"/>
      <c r="V802" s="320"/>
      <c r="W802" s="392"/>
    </row>
    <row r="803" spans="1:23">
      <c r="A803" s="317"/>
      <c r="B803" s="317"/>
      <c r="C803" s="317"/>
      <c r="D803" s="317"/>
      <c r="E803" s="317"/>
      <c r="F803" s="318"/>
      <c r="G803" s="317"/>
      <c r="H803" s="317"/>
      <c r="I803" s="319"/>
      <c r="J803" s="319"/>
      <c r="K803" s="319"/>
      <c r="L803" s="319"/>
      <c r="M803" s="319"/>
      <c r="N803" s="319"/>
      <c r="O803" s="322"/>
      <c r="P803" s="322"/>
      <c r="Q803" s="320"/>
      <c r="R803" s="320"/>
      <c r="S803" s="320"/>
      <c r="T803" s="320"/>
      <c r="U803" s="321"/>
      <c r="V803" s="320"/>
      <c r="W803" s="392"/>
    </row>
    <row r="804" spans="1:23">
      <c r="A804" s="317"/>
      <c r="B804" s="317"/>
      <c r="C804" s="317"/>
      <c r="D804" s="317"/>
      <c r="E804" s="317"/>
      <c r="F804" s="318"/>
      <c r="G804" s="317"/>
      <c r="H804" s="317"/>
      <c r="I804" s="319"/>
      <c r="J804" s="319"/>
      <c r="K804" s="319"/>
      <c r="L804" s="319"/>
      <c r="M804" s="319"/>
      <c r="N804" s="319"/>
      <c r="O804" s="322"/>
      <c r="P804" s="322"/>
      <c r="Q804" s="320"/>
      <c r="R804" s="320"/>
      <c r="S804" s="320"/>
      <c r="T804" s="320"/>
      <c r="U804" s="321"/>
      <c r="V804" s="320"/>
      <c r="W804" s="392"/>
    </row>
    <row r="805" spans="1:23">
      <c r="A805" s="317"/>
      <c r="B805" s="317"/>
      <c r="C805" s="317"/>
      <c r="D805" s="317"/>
      <c r="E805" s="317"/>
      <c r="F805" s="318"/>
      <c r="G805" s="317"/>
      <c r="H805" s="317"/>
      <c r="I805" s="319"/>
      <c r="J805" s="319"/>
      <c r="K805" s="319"/>
      <c r="L805" s="319"/>
      <c r="M805" s="319"/>
      <c r="N805" s="319"/>
      <c r="O805" s="322"/>
      <c r="P805" s="322"/>
      <c r="Q805" s="320"/>
      <c r="R805" s="320"/>
      <c r="S805" s="320"/>
      <c r="T805" s="320"/>
      <c r="U805" s="321"/>
      <c r="V805" s="320"/>
      <c r="W805" s="392"/>
    </row>
    <row r="806" spans="1:23">
      <c r="A806" s="317"/>
      <c r="B806" s="317"/>
      <c r="C806" s="317"/>
      <c r="D806" s="317"/>
      <c r="E806" s="317"/>
      <c r="F806" s="318"/>
      <c r="G806" s="317"/>
      <c r="H806" s="317"/>
      <c r="I806" s="319"/>
      <c r="J806" s="319"/>
      <c r="K806" s="319"/>
      <c r="L806" s="319"/>
      <c r="M806" s="319"/>
      <c r="N806" s="319"/>
      <c r="O806" s="322"/>
      <c r="P806" s="322"/>
      <c r="Q806" s="320"/>
      <c r="R806" s="320"/>
      <c r="S806" s="320"/>
      <c r="T806" s="320"/>
      <c r="U806" s="321"/>
      <c r="V806" s="320"/>
      <c r="W806" s="392"/>
    </row>
    <row r="807" spans="1:23">
      <c r="A807" s="317"/>
      <c r="B807" s="317"/>
      <c r="C807" s="317"/>
      <c r="D807" s="317"/>
      <c r="E807" s="317"/>
      <c r="F807" s="318"/>
      <c r="G807" s="317"/>
      <c r="H807" s="317"/>
      <c r="I807" s="319"/>
      <c r="J807" s="319"/>
      <c r="K807" s="319"/>
      <c r="L807" s="319"/>
      <c r="M807" s="319"/>
      <c r="N807" s="319"/>
      <c r="O807" s="322"/>
      <c r="P807" s="322"/>
      <c r="Q807" s="320"/>
      <c r="R807" s="320"/>
      <c r="S807" s="320"/>
      <c r="T807" s="320"/>
      <c r="U807" s="321"/>
      <c r="V807" s="320"/>
      <c r="W807" s="392"/>
    </row>
    <row r="808" spans="1:23">
      <c r="A808" s="317"/>
      <c r="B808" s="317"/>
      <c r="C808" s="317"/>
      <c r="D808" s="317"/>
      <c r="E808" s="317"/>
      <c r="F808" s="318"/>
      <c r="G808" s="317"/>
      <c r="H808" s="317"/>
      <c r="I808" s="319"/>
      <c r="J808" s="319"/>
      <c r="K808" s="319"/>
      <c r="L808" s="319"/>
      <c r="M808" s="319"/>
      <c r="N808" s="319"/>
      <c r="O808" s="322"/>
      <c r="P808" s="322"/>
      <c r="Q808" s="320"/>
      <c r="R808" s="320"/>
      <c r="S808" s="320"/>
      <c r="T808" s="320"/>
      <c r="U808" s="321"/>
      <c r="V808" s="320"/>
      <c r="W808" s="392"/>
    </row>
    <row r="809" spans="1:23">
      <c r="A809" s="317"/>
      <c r="B809" s="317"/>
      <c r="C809" s="317"/>
      <c r="D809" s="317"/>
      <c r="E809" s="317"/>
      <c r="F809" s="318"/>
      <c r="G809" s="317"/>
      <c r="H809" s="317"/>
      <c r="I809" s="319"/>
      <c r="J809" s="319"/>
      <c r="K809" s="319"/>
      <c r="L809" s="319"/>
      <c r="M809" s="319"/>
      <c r="N809" s="319"/>
      <c r="O809" s="322"/>
      <c r="P809" s="322"/>
      <c r="Q809" s="320"/>
      <c r="R809" s="320"/>
      <c r="S809" s="320"/>
      <c r="T809" s="320"/>
      <c r="U809" s="321"/>
      <c r="V809" s="320"/>
      <c r="W809" s="392"/>
    </row>
    <row r="810" spans="1:23">
      <c r="A810" s="317"/>
      <c r="B810" s="317"/>
      <c r="C810" s="317"/>
      <c r="D810" s="317"/>
      <c r="E810" s="317"/>
      <c r="F810" s="318"/>
      <c r="G810" s="317"/>
      <c r="H810" s="317"/>
      <c r="I810" s="319"/>
      <c r="J810" s="319"/>
      <c r="K810" s="319"/>
      <c r="L810" s="319"/>
      <c r="M810" s="319"/>
      <c r="N810" s="319"/>
      <c r="O810" s="322"/>
      <c r="P810" s="322"/>
      <c r="Q810" s="320"/>
      <c r="R810" s="320"/>
      <c r="S810" s="320"/>
      <c r="T810" s="320"/>
      <c r="U810" s="321"/>
      <c r="V810" s="320"/>
      <c r="W810" s="392"/>
    </row>
    <row r="811" spans="1:23">
      <c r="A811" s="317"/>
      <c r="B811" s="317"/>
      <c r="C811" s="317"/>
      <c r="D811" s="317"/>
      <c r="E811" s="317"/>
      <c r="F811" s="318"/>
      <c r="G811" s="317"/>
      <c r="H811" s="317"/>
      <c r="I811" s="319"/>
      <c r="J811" s="319"/>
      <c r="K811" s="319"/>
      <c r="L811" s="319"/>
      <c r="M811" s="319"/>
      <c r="N811" s="319"/>
      <c r="O811" s="322"/>
      <c r="P811" s="322"/>
      <c r="Q811" s="320"/>
      <c r="R811" s="320"/>
      <c r="S811" s="320"/>
      <c r="T811" s="320"/>
      <c r="U811" s="321"/>
      <c r="V811" s="320"/>
      <c r="W811" s="392"/>
    </row>
    <row r="812" spans="1:23">
      <c r="A812" s="317"/>
      <c r="B812" s="317"/>
      <c r="C812" s="317"/>
      <c r="D812" s="317"/>
      <c r="E812" s="317"/>
      <c r="F812" s="318"/>
      <c r="G812" s="317"/>
      <c r="H812" s="317"/>
      <c r="I812" s="319"/>
      <c r="J812" s="319"/>
      <c r="K812" s="319"/>
      <c r="L812" s="319"/>
      <c r="M812" s="319"/>
      <c r="N812" s="319"/>
      <c r="O812" s="322"/>
      <c r="P812" s="322"/>
      <c r="Q812" s="320"/>
      <c r="R812" s="320"/>
      <c r="S812" s="320"/>
      <c r="T812" s="320"/>
      <c r="U812" s="321"/>
      <c r="V812" s="320"/>
      <c r="W812" s="392"/>
    </row>
    <row r="813" spans="1:23">
      <c r="A813" s="317"/>
      <c r="B813" s="317"/>
      <c r="C813" s="317"/>
      <c r="D813" s="317"/>
      <c r="E813" s="317"/>
      <c r="F813" s="318"/>
      <c r="G813" s="317"/>
      <c r="H813" s="317"/>
      <c r="I813" s="319"/>
      <c r="J813" s="319"/>
      <c r="K813" s="319"/>
      <c r="L813" s="319"/>
      <c r="M813" s="319"/>
      <c r="N813" s="319"/>
      <c r="O813" s="322"/>
      <c r="P813" s="322"/>
      <c r="Q813" s="320"/>
      <c r="R813" s="320"/>
      <c r="S813" s="320"/>
      <c r="T813" s="320"/>
      <c r="U813" s="321"/>
      <c r="V813" s="320"/>
      <c r="W813" s="392"/>
    </row>
    <row r="814" spans="1:23">
      <c r="A814" s="317"/>
      <c r="B814" s="317"/>
      <c r="C814" s="317"/>
      <c r="D814" s="317"/>
      <c r="E814" s="317"/>
      <c r="F814" s="318"/>
      <c r="G814" s="317"/>
      <c r="H814" s="317"/>
      <c r="I814" s="319"/>
      <c r="J814" s="319"/>
      <c r="K814" s="319"/>
      <c r="L814" s="319"/>
      <c r="M814" s="319"/>
      <c r="N814" s="319"/>
      <c r="O814" s="322"/>
      <c r="P814" s="322"/>
      <c r="Q814" s="320"/>
      <c r="R814" s="320"/>
      <c r="S814" s="320"/>
      <c r="T814" s="320"/>
      <c r="U814" s="321"/>
      <c r="V814" s="320"/>
      <c r="W814" s="392"/>
    </row>
    <row r="815" spans="1:23">
      <c r="A815" s="317"/>
      <c r="B815" s="317"/>
      <c r="C815" s="317"/>
      <c r="D815" s="317"/>
      <c r="E815" s="317"/>
      <c r="F815" s="318"/>
      <c r="G815" s="317"/>
      <c r="H815" s="317"/>
      <c r="I815" s="319"/>
      <c r="J815" s="319"/>
      <c r="K815" s="319"/>
      <c r="L815" s="319"/>
      <c r="M815" s="319"/>
      <c r="N815" s="319"/>
      <c r="O815" s="322"/>
      <c r="P815" s="322"/>
      <c r="Q815" s="320"/>
      <c r="R815" s="320"/>
      <c r="S815" s="320"/>
      <c r="T815" s="320"/>
      <c r="U815" s="321"/>
      <c r="V815" s="320"/>
      <c r="W815" s="392"/>
    </row>
    <row r="816" spans="1:23">
      <c r="A816" s="317"/>
      <c r="B816" s="317"/>
      <c r="C816" s="317"/>
      <c r="D816" s="317"/>
      <c r="E816" s="317"/>
      <c r="F816" s="318"/>
      <c r="G816" s="317"/>
      <c r="H816" s="317"/>
      <c r="I816" s="319"/>
      <c r="J816" s="319"/>
      <c r="K816" s="319"/>
      <c r="L816" s="319"/>
      <c r="M816" s="319"/>
      <c r="N816" s="319"/>
      <c r="O816" s="322"/>
      <c r="P816" s="322"/>
      <c r="Q816" s="320"/>
      <c r="R816" s="320"/>
      <c r="S816" s="320"/>
      <c r="T816" s="320"/>
      <c r="U816" s="321"/>
      <c r="V816" s="320"/>
      <c r="W816" s="392"/>
    </row>
    <row r="817" spans="1:23">
      <c r="A817" s="317"/>
      <c r="B817" s="317"/>
      <c r="C817" s="317"/>
      <c r="D817" s="317"/>
      <c r="E817" s="317"/>
      <c r="F817" s="318"/>
      <c r="G817" s="317"/>
      <c r="H817" s="317"/>
      <c r="I817" s="319"/>
      <c r="J817" s="319"/>
      <c r="K817" s="319"/>
      <c r="L817" s="319"/>
      <c r="M817" s="319"/>
      <c r="N817" s="319"/>
      <c r="O817" s="322"/>
      <c r="P817" s="322"/>
      <c r="Q817" s="320"/>
      <c r="R817" s="320"/>
      <c r="S817" s="320"/>
      <c r="T817" s="320"/>
      <c r="U817" s="321"/>
      <c r="V817" s="320"/>
      <c r="W817" s="392"/>
    </row>
    <row r="818" spans="1:23">
      <c r="A818" s="317"/>
      <c r="B818" s="317"/>
      <c r="C818" s="317"/>
      <c r="D818" s="317"/>
      <c r="E818" s="317"/>
      <c r="F818" s="318"/>
      <c r="G818" s="317"/>
      <c r="H818" s="317"/>
      <c r="I818" s="319"/>
      <c r="J818" s="319"/>
      <c r="K818" s="319"/>
      <c r="L818" s="319"/>
      <c r="M818" s="319"/>
      <c r="N818" s="319"/>
      <c r="O818" s="322"/>
      <c r="P818" s="322"/>
      <c r="Q818" s="320"/>
      <c r="R818" s="320"/>
      <c r="S818" s="320"/>
      <c r="T818" s="320"/>
      <c r="U818" s="321"/>
      <c r="V818" s="320"/>
      <c r="W818" s="392"/>
    </row>
    <row r="819" spans="1:23">
      <c r="A819" s="317"/>
      <c r="B819" s="317"/>
      <c r="C819" s="317"/>
      <c r="D819" s="317"/>
      <c r="E819" s="317"/>
      <c r="F819" s="318"/>
      <c r="G819" s="317"/>
      <c r="H819" s="317"/>
      <c r="I819" s="319"/>
      <c r="J819" s="319"/>
      <c r="K819" s="319"/>
      <c r="L819" s="319"/>
      <c r="M819" s="319"/>
      <c r="N819" s="319"/>
      <c r="O819" s="322"/>
      <c r="P819" s="322"/>
      <c r="Q819" s="320"/>
      <c r="R819" s="320"/>
      <c r="S819" s="320"/>
      <c r="T819" s="320"/>
      <c r="U819" s="321"/>
      <c r="V819" s="320"/>
      <c r="W819" s="392"/>
    </row>
    <row r="820" spans="1:23">
      <c r="A820" s="317"/>
      <c r="B820" s="317"/>
      <c r="C820" s="317"/>
      <c r="D820" s="317"/>
      <c r="E820" s="317"/>
      <c r="F820" s="318"/>
      <c r="G820" s="317"/>
      <c r="H820" s="317"/>
      <c r="I820" s="319"/>
      <c r="J820" s="319"/>
      <c r="K820" s="319"/>
      <c r="L820" s="319"/>
      <c r="M820" s="319"/>
      <c r="N820" s="319"/>
      <c r="O820" s="322"/>
      <c r="P820" s="322"/>
      <c r="Q820" s="320"/>
      <c r="R820" s="320"/>
      <c r="S820" s="320"/>
      <c r="T820" s="320"/>
      <c r="U820" s="321"/>
      <c r="V820" s="320"/>
      <c r="W820" s="392"/>
    </row>
    <row r="821" spans="1:23">
      <c r="A821" s="317"/>
      <c r="B821" s="317"/>
      <c r="C821" s="317"/>
      <c r="D821" s="317"/>
      <c r="E821" s="317"/>
      <c r="F821" s="318"/>
      <c r="G821" s="317"/>
      <c r="H821" s="317"/>
      <c r="I821" s="319"/>
      <c r="J821" s="319"/>
      <c r="K821" s="319"/>
      <c r="L821" s="319"/>
      <c r="M821" s="319"/>
      <c r="N821" s="319"/>
      <c r="O821" s="322"/>
      <c r="P821" s="322"/>
      <c r="Q821" s="320"/>
      <c r="R821" s="320"/>
      <c r="S821" s="320"/>
      <c r="T821" s="320"/>
      <c r="U821" s="321"/>
      <c r="V821" s="320"/>
      <c r="W821" s="392"/>
    </row>
    <row r="822" spans="1:23">
      <c r="A822" s="317"/>
      <c r="B822" s="317"/>
      <c r="C822" s="317"/>
      <c r="D822" s="317"/>
      <c r="E822" s="317"/>
      <c r="F822" s="318"/>
      <c r="G822" s="317"/>
      <c r="H822" s="317"/>
      <c r="I822" s="319"/>
      <c r="J822" s="319"/>
      <c r="K822" s="319"/>
      <c r="L822" s="319"/>
      <c r="M822" s="319"/>
      <c r="N822" s="319"/>
      <c r="O822" s="322"/>
      <c r="P822" s="322"/>
      <c r="Q822" s="320"/>
      <c r="R822" s="320"/>
      <c r="S822" s="320"/>
      <c r="T822" s="320"/>
      <c r="U822" s="321"/>
      <c r="V822" s="320"/>
      <c r="W822" s="392"/>
    </row>
    <row r="823" spans="1:23">
      <c r="A823" s="317"/>
      <c r="B823" s="317"/>
      <c r="C823" s="317"/>
      <c r="D823" s="317"/>
      <c r="E823" s="317"/>
      <c r="F823" s="318"/>
      <c r="G823" s="317"/>
      <c r="H823" s="317"/>
      <c r="I823" s="319"/>
      <c r="J823" s="319"/>
      <c r="K823" s="319"/>
      <c r="L823" s="319"/>
      <c r="M823" s="319"/>
      <c r="N823" s="319"/>
      <c r="O823" s="322"/>
      <c r="P823" s="322"/>
      <c r="Q823" s="320"/>
      <c r="R823" s="320"/>
      <c r="S823" s="320"/>
      <c r="T823" s="320"/>
      <c r="U823" s="321"/>
      <c r="V823" s="320"/>
      <c r="W823" s="392"/>
    </row>
    <row r="824" spans="1:23">
      <c r="A824" s="317"/>
      <c r="B824" s="317"/>
      <c r="C824" s="317"/>
      <c r="D824" s="317"/>
      <c r="E824" s="317"/>
      <c r="F824" s="318"/>
      <c r="G824" s="317"/>
      <c r="H824" s="317"/>
      <c r="I824" s="319"/>
      <c r="J824" s="319"/>
      <c r="K824" s="319"/>
      <c r="L824" s="319"/>
      <c r="M824" s="319"/>
      <c r="N824" s="319"/>
      <c r="O824" s="322"/>
      <c r="P824" s="322"/>
      <c r="Q824" s="320"/>
      <c r="R824" s="320"/>
      <c r="S824" s="320"/>
      <c r="T824" s="320"/>
      <c r="U824" s="321"/>
      <c r="V824" s="320"/>
      <c r="W824" s="392"/>
    </row>
    <row r="825" spans="1:23">
      <c r="A825" s="317"/>
      <c r="B825" s="317"/>
      <c r="C825" s="317"/>
      <c r="D825" s="317"/>
      <c r="E825" s="317"/>
      <c r="F825" s="318"/>
      <c r="G825" s="317"/>
      <c r="H825" s="317"/>
      <c r="I825" s="319"/>
      <c r="J825" s="319"/>
      <c r="K825" s="319"/>
      <c r="L825" s="319"/>
      <c r="M825" s="319"/>
      <c r="N825" s="319"/>
      <c r="O825" s="322"/>
      <c r="P825" s="322"/>
      <c r="Q825" s="320"/>
      <c r="R825" s="320"/>
      <c r="S825" s="320"/>
      <c r="T825" s="320"/>
      <c r="U825" s="321"/>
      <c r="V825" s="320"/>
      <c r="W825" s="392"/>
    </row>
    <row r="826" spans="1:23">
      <c r="A826" s="317"/>
      <c r="B826" s="317"/>
      <c r="C826" s="317"/>
      <c r="D826" s="317"/>
      <c r="E826" s="317"/>
      <c r="F826" s="318"/>
      <c r="G826" s="317"/>
      <c r="H826" s="317"/>
      <c r="I826" s="319"/>
      <c r="J826" s="319"/>
      <c r="K826" s="319"/>
      <c r="L826" s="319"/>
      <c r="M826" s="319"/>
      <c r="N826" s="319"/>
      <c r="O826" s="322"/>
      <c r="P826" s="322"/>
      <c r="Q826" s="320"/>
      <c r="R826" s="320"/>
      <c r="S826" s="320"/>
      <c r="T826" s="320"/>
      <c r="U826" s="321"/>
      <c r="V826" s="320"/>
      <c r="W826" s="392"/>
    </row>
    <row r="827" spans="1:23">
      <c r="A827" s="317"/>
      <c r="B827" s="317"/>
      <c r="C827" s="317"/>
      <c r="D827" s="317"/>
      <c r="E827" s="317"/>
      <c r="F827" s="318"/>
      <c r="G827" s="317"/>
      <c r="H827" s="317"/>
      <c r="I827" s="319"/>
      <c r="J827" s="319"/>
      <c r="K827" s="319"/>
      <c r="L827" s="319"/>
      <c r="M827" s="319"/>
      <c r="N827" s="319"/>
      <c r="O827" s="322"/>
      <c r="P827" s="322"/>
      <c r="Q827" s="320"/>
      <c r="R827" s="320"/>
      <c r="S827" s="320"/>
      <c r="T827" s="320"/>
      <c r="U827" s="321"/>
      <c r="V827" s="320"/>
      <c r="W827" s="392"/>
    </row>
    <row r="828" spans="1:23">
      <c r="A828" s="317"/>
      <c r="B828" s="317"/>
      <c r="C828" s="317"/>
      <c r="D828" s="317"/>
      <c r="E828" s="317"/>
      <c r="F828" s="318"/>
      <c r="G828" s="317"/>
      <c r="H828" s="317"/>
      <c r="I828" s="319"/>
      <c r="J828" s="319"/>
      <c r="K828" s="319"/>
      <c r="L828" s="319"/>
      <c r="M828" s="319"/>
      <c r="N828" s="319"/>
      <c r="O828" s="322"/>
      <c r="P828" s="322"/>
      <c r="Q828" s="320"/>
      <c r="R828" s="320"/>
      <c r="S828" s="320"/>
      <c r="T828" s="320"/>
      <c r="U828" s="321"/>
      <c r="V828" s="320"/>
      <c r="W828" s="392"/>
    </row>
    <row r="829" spans="1:23">
      <c r="A829" s="317"/>
      <c r="B829" s="317"/>
      <c r="C829" s="317"/>
      <c r="D829" s="317"/>
      <c r="E829" s="317"/>
      <c r="F829" s="318"/>
      <c r="G829" s="317"/>
      <c r="H829" s="317"/>
      <c r="I829" s="319"/>
      <c r="J829" s="319"/>
      <c r="K829" s="319"/>
      <c r="L829" s="319"/>
      <c r="M829" s="319"/>
      <c r="N829" s="319"/>
      <c r="O829" s="322"/>
      <c r="P829" s="322"/>
      <c r="Q829" s="320"/>
      <c r="R829" s="320"/>
      <c r="S829" s="320"/>
      <c r="T829" s="320"/>
      <c r="U829" s="321"/>
      <c r="V829" s="320"/>
      <c r="W829" s="392"/>
    </row>
    <row r="830" spans="1:23">
      <c r="A830" s="317"/>
      <c r="B830" s="317"/>
      <c r="C830" s="317"/>
      <c r="D830" s="317"/>
      <c r="E830" s="317"/>
      <c r="F830" s="318"/>
      <c r="G830" s="317"/>
      <c r="H830" s="317"/>
      <c r="I830" s="319"/>
      <c r="J830" s="319"/>
      <c r="K830" s="319"/>
      <c r="L830" s="319"/>
      <c r="M830" s="319"/>
      <c r="N830" s="319"/>
      <c r="O830" s="322"/>
      <c r="P830" s="322"/>
      <c r="Q830" s="320"/>
      <c r="R830" s="320"/>
      <c r="S830" s="320"/>
      <c r="T830" s="320"/>
      <c r="U830" s="321"/>
      <c r="V830" s="320"/>
      <c r="W830" s="392"/>
    </row>
    <row r="831" spans="1:23">
      <c r="A831" s="317"/>
      <c r="B831" s="317"/>
      <c r="C831" s="317"/>
      <c r="D831" s="317"/>
      <c r="E831" s="317"/>
      <c r="F831" s="318"/>
      <c r="G831" s="317"/>
      <c r="H831" s="317"/>
      <c r="I831" s="319"/>
      <c r="J831" s="319"/>
      <c r="K831" s="319"/>
      <c r="L831" s="319"/>
      <c r="M831" s="319"/>
      <c r="N831" s="319"/>
      <c r="O831" s="322"/>
      <c r="P831" s="322"/>
      <c r="Q831" s="320"/>
      <c r="R831" s="320"/>
      <c r="S831" s="320"/>
      <c r="T831" s="320"/>
      <c r="U831" s="321"/>
      <c r="V831" s="320"/>
      <c r="W831" s="392"/>
    </row>
    <row r="832" spans="1:23">
      <c r="A832" s="317"/>
      <c r="B832" s="317"/>
      <c r="C832" s="317"/>
      <c r="D832" s="317"/>
      <c r="E832" s="317"/>
      <c r="F832" s="318"/>
      <c r="G832" s="317"/>
      <c r="H832" s="317"/>
      <c r="I832" s="319"/>
      <c r="J832" s="319"/>
      <c r="K832" s="319"/>
      <c r="L832" s="319"/>
      <c r="M832" s="319"/>
      <c r="N832" s="319"/>
      <c r="O832" s="322"/>
      <c r="P832" s="322"/>
      <c r="Q832" s="320"/>
      <c r="R832" s="320"/>
      <c r="S832" s="320"/>
      <c r="T832" s="320"/>
      <c r="U832" s="321"/>
      <c r="V832" s="320"/>
      <c r="W832" s="392"/>
    </row>
    <row r="833" spans="1:23">
      <c r="A833" s="317"/>
      <c r="B833" s="317"/>
      <c r="C833" s="317"/>
      <c r="D833" s="317"/>
      <c r="E833" s="317"/>
      <c r="F833" s="318"/>
      <c r="G833" s="317"/>
      <c r="H833" s="317"/>
      <c r="I833" s="319"/>
      <c r="J833" s="319"/>
      <c r="K833" s="319"/>
      <c r="L833" s="319"/>
      <c r="M833" s="319"/>
      <c r="N833" s="319"/>
      <c r="O833" s="322"/>
      <c r="P833" s="322"/>
      <c r="Q833" s="320"/>
      <c r="R833" s="320"/>
      <c r="S833" s="320"/>
      <c r="T833" s="320"/>
      <c r="U833" s="321"/>
      <c r="V833" s="320"/>
      <c r="W833" s="392"/>
    </row>
    <row r="834" spans="1:23">
      <c r="A834" s="317"/>
      <c r="B834" s="317"/>
      <c r="C834" s="317"/>
      <c r="D834" s="317"/>
      <c r="E834" s="317"/>
      <c r="F834" s="318"/>
      <c r="G834" s="317"/>
      <c r="H834" s="317"/>
      <c r="I834" s="319"/>
      <c r="J834" s="319"/>
      <c r="K834" s="319"/>
      <c r="L834" s="319"/>
      <c r="M834" s="319"/>
      <c r="N834" s="319"/>
      <c r="O834" s="322"/>
      <c r="P834" s="322"/>
      <c r="Q834" s="320"/>
      <c r="R834" s="320"/>
      <c r="S834" s="320"/>
      <c r="T834" s="320"/>
      <c r="U834" s="321"/>
      <c r="V834" s="320"/>
      <c r="W834" s="392"/>
    </row>
    <row r="835" spans="1:23">
      <c r="A835" s="317"/>
      <c r="B835" s="317"/>
      <c r="C835" s="317"/>
      <c r="D835" s="317"/>
      <c r="E835" s="317"/>
      <c r="F835" s="318"/>
      <c r="G835" s="317"/>
      <c r="H835" s="317"/>
      <c r="I835" s="319"/>
      <c r="J835" s="319"/>
      <c r="K835" s="319"/>
      <c r="L835" s="319"/>
      <c r="M835" s="319"/>
      <c r="N835" s="319"/>
      <c r="O835" s="322"/>
      <c r="P835" s="322"/>
      <c r="Q835" s="320"/>
      <c r="R835" s="320"/>
      <c r="S835" s="320"/>
      <c r="T835" s="320"/>
      <c r="U835" s="321"/>
      <c r="V835" s="320"/>
      <c r="W835" s="392"/>
    </row>
    <row r="836" spans="1:23">
      <c r="A836" s="317"/>
      <c r="B836" s="317"/>
      <c r="C836" s="317"/>
      <c r="D836" s="317"/>
      <c r="E836" s="317"/>
      <c r="F836" s="318"/>
      <c r="G836" s="317"/>
      <c r="H836" s="317"/>
      <c r="I836" s="319"/>
      <c r="J836" s="319"/>
      <c r="K836" s="319"/>
      <c r="L836" s="319"/>
      <c r="M836" s="319"/>
      <c r="N836" s="319"/>
      <c r="O836" s="322"/>
      <c r="P836" s="322"/>
      <c r="Q836" s="320"/>
      <c r="R836" s="320"/>
      <c r="S836" s="320"/>
      <c r="T836" s="320"/>
      <c r="U836" s="321"/>
      <c r="V836" s="320"/>
      <c r="W836" s="392"/>
    </row>
    <row r="837" spans="1:23">
      <c r="A837" s="317"/>
      <c r="B837" s="317"/>
      <c r="C837" s="317"/>
      <c r="D837" s="317"/>
      <c r="E837" s="317"/>
      <c r="F837" s="318"/>
      <c r="G837" s="317"/>
      <c r="H837" s="317"/>
      <c r="I837" s="319"/>
      <c r="J837" s="319"/>
      <c r="K837" s="319"/>
      <c r="L837" s="319"/>
      <c r="M837" s="319"/>
      <c r="N837" s="319"/>
      <c r="O837" s="322"/>
      <c r="P837" s="322"/>
      <c r="Q837" s="320"/>
      <c r="R837" s="320"/>
      <c r="S837" s="320"/>
      <c r="T837" s="320"/>
      <c r="U837" s="321"/>
      <c r="V837" s="320"/>
      <c r="W837" s="392"/>
    </row>
    <row r="838" spans="1:23">
      <c r="A838" s="317"/>
      <c r="B838" s="317"/>
      <c r="C838" s="317"/>
      <c r="D838" s="317"/>
      <c r="E838" s="317"/>
      <c r="F838" s="318"/>
      <c r="G838" s="317"/>
      <c r="H838" s="317"/>
      <c r="I838" s="319"/>
      <c r="J838" s="319"/>
      <c r="K838" s="319"/>
      <c r="L838" s="319"/>
      <c r="M838" s="319"/>
      <c r="N838" s="319"/>
      <c r="O838" s="322"/>
      <c r="P838" s="322"/>
      <c r="Q838" s="320"/>
      <c r="R838" s="320"/>
      <c r="S838" s="320"/>
      <c r="T838" s="320"/>
      <c r="U838" s="321"/>
      <c r="V838" s="320"/>
      <c r="W838" s="392"/>
    </row>
    <row r="839" spans="1:23">
      <c r="A839" s="317"/>
      <c r="B839" s="317"/>
      <c r="C839" s="317"/>
      <c r="D839" s="317"/>
      <c r="E839" s="317"/>
      <c r="F839" s="318"/>
      <c r="G839" s="317"/>
      <c r="H839" s="317"/>
      <c r="I839" s="319"/>
      <c r="J839" s="319"/>
      <c r="K839" s="319"/>
      <c r="L839" s="319"/>
      <c r="M839" s="319"/>
      <c r="N839" s="319"/>
      <c r="O839" s="322"/>
      <c r="P839" s="322"/>
      <c r="Q839" s="320"/>
      <c r="R839" s="320"/>
      <c r="S839" s="320"/>
      <c r="T839" s="320"/>
      <c r="U839" s="321"/>
      <c r="V839" s="320"/>
      <c r="W839" s="392"/>
    </row>
    <row r="840" spans="1:23">
      <c r="A840" s="317"/>
      <c r="B840" s="317"/>
      <c r="C840" s="317"/>
      <c r="D840" s="317"/>
      <c r="E840" s="317"/>
      <c r="F840" s="318"/>
      <c r="G840" s="317"/>
      <c r="H840" s="317"/>
      <c r="I840" s="319"/>
      <c r="J840" s="319"/>
      <c r="K840" s="319"/>
      <c r="L840" s="319"/>
      <c r="M840" s="319"/>
      <c r="N840" s="319"/>
      <c r="O840" s="322"/>
      <c r="P840" s="322"/>
      <c r="Q840" s="320"/>
      <c r="R840" s="320"/>
      <c r="S840" s="320"/>
      <c r="T840" s="320"/>
      <c r="U840" s="321"/>
      <c r="V840" s="320"/>
      <c r="W840" s="392"/>
    </row>
    <row r="841" spans="1:23">
      <c r="A841" s="317"/>
      <c r="B841" s="317"/>
      <c r="C841" s="317"/>
      <c r="D841" s="317"/>
      <c r="E841" s="317"/>
      <c r="F841" s="318"/>
      <c r="G841" s="317"/>
      <c r="H841" s="317"/>
      <c r="I841" s="319"/>
      <c r="J841" s="319"/>
      <c r="K841" s="319"/>
      <c r="L841" s="319"/>
      <c r="M841" s="319"/>
      <c r="N841" s="319"/>
      <c r="O841" s="322"/>
      <c r="P841" s="322"/>
      <c r="Q841" s="320"/>
      <c r="R841" s="320"/>
      <c r="S841" s="320"/>
      <c r="T841" s="320"/>
      <c r="U841" s="321"/>
      <c r="V841" s="320"/>
      <c r="W841" s="392"/>
    </row>
    <row r="842" spans="1:23">
      <c r="A842" s="317"/>
      <c r="B842" s="317"/>
      <c r="C842" s="317"/>
      <c r="D842" s="317"/>
      <c r="E842" s="317"/>
      <c r="F842" s="318"/>
      <c r="G842" s="317"/>
      <c r="H842" s="317"/>
      <c r="I842" s="319"/>
      <c r="J842" s="319"/>
      <c r="K842" s="319"/>
      <c r="L842" s="319"/>
      <c r="M842" s="319"/>
      <c r="N842" s="319"/>
      <c r="O842" s="322"/>
      <c r="P842" s="322"/>
      <c r="Q842" s="320"/>
      <c r="R842" s="320"/>
      <c r="S842" s="320"/>
      <c r="T842" s="320"/>
      <c r="U842" s="321"/>
      <c r="V842" s="320"/>
      <c r="W842" s="392"/>
    </row>
    <row r="843" spans="1:23">
      <c r="A843" s="317"/>
      <c r="B843" s="317"/>
      <c r="C843" s="317"/>
      <c r="D843" s="317"/>
      <c r="E843" s="317"/>
      <c r="F843" s="318"/>
      <c r="G843" s="317"/>
      <c r="H843" s="317"/>
      <c r="I843" s="319"/>
      <c r="J843" s="319"/>
      <c r="K843" s="319"/>
      <c r="L843" s="319"/>
      <c r="M843" s="319"/>
      <c r="N843" s="319"/>
      <c r="O843" s="322"/>
      <c r="P843" s="322"/>
      <c r="Q843" s="320"/>
      <c r="R843" s="320"/>
      <c r="S843" s="320"/>
      <c r="T843" s="320"/>
      <c r="U843" s="321"/>
      <c r="V843" s="320"/>
      <c r="W843" s="392"/>
    </row>
    <row r="844" spans="1:23">
      <c r="A844" s="317"/>
      <c r="B844" s="317"/>
      <c r="C844" s="317"/>
      <c r="D844" s="317"/>
      <c r="E844" s="317"/>
      <c r="F844" s="318"/>
      <c r="G844" s="317"/>
      <c r="H844" s="317"/>
      <c r="I844" s="319"/>
      <c r="J844" s="319"/>
      <c r="K844" s="319"/>
      <c r="L844" s="319"/>
      <c r="M844" s="319"/>
      <c r="N844" s="319"/>
      <c r="O844" s="322"/>
      <c r="P844" s="322"/>
      <c r="Q844" s="320"/>
      <c r="R844" s="320"/>
      <c r="S844" s="320"/>
      <c r="T844" s="320"/>
      <c r="U844" s="321"/>
      <c r="V844" s="320"/>
      <c r="W844" s="392"/>
    </row>
    <row r="845" spans="1:23">
      <c r="A845" s="317"/>
      <c r="B845" s="317"/>
      <c r="C845" s="317"/>
      <c r="D845" s="317"/>
      <c r="E845" s="317"/>
      <c r="F845" s="318"/>
      <c r="G845" s="317"/>
      <c r="H845" s="317"/>
      <c r="I845" s="319"/>
      <c r="J845" s="319"/>
      <c r="K845" s="319"/>
      <c r="L845" s="319"/>
      <c r="M845" s="319"/>
      <c r="N845" s="319"/>
      <c r="O845" s="322"/>
      <c r="P845" s="322"/>
      <c r="Q845" s="320"/>
      <c r="R845" s="320"/>
      <c r="S845" s="320"/>
      <c r="T845" s="320"/>
      <c r="U845" s="321"/>
      <c r="V845" s="320"/>
      <c r="W845" s="392"/>
    </row>
    <row r="846" spans="1:23">
      <c r="A846" s="317"/>
      <c r="B846" s="317"/>
      <c r="C846" s="317"/>
      <c r="D846" s="317"/>
      <c r="E846" s="317"/>
      <c r="F846" s="318"/>
      <c r="G846" s="317"/>
      <c r="H846" s="317"/>
      <c r="I846" s="319"/>
      <c r="J846" s="319"/>
      <c r="K846" s="319"/>
      <c r="L846" s="319"/>
      <c r="M846" s="319"/>
      <c r="N846" s="319"/>
      <c r="O846" s="322"/>
      <c r="P846" s="322"/>
      <c r="Q846" s="320"/>
      <c r="R846" s="320"/>
      <c r="S846" s="320"/>
      <c r="T846" s="320"/>
      <c r="U846" s="321"/>
      <c r="V846" s="320"/>
      <c r="W846" s="392"/>
    </row>
    <row r="847" spans="1:23">
      <c r="A847" s="317"/>
      <c r="B847" s="317"/>
      <c r="C847" s="317"/>
      <c r="D847" s="317"/>
      <c r="E847" s="317"/>
      <c r="F847" s="318"/>
      <c r="G847" s="317"/>
      <c r="H847" s="317"/>
      <c r="I847" s="319"/>
      <c r="J847" s="319"/>
      <c r="K847" s="319"/>
      <c r="L847" s="319"/>
      <c r="M847" s="319"/>
      <c r="N847" s="319"/>
      <c r="O847" s="322"/>
      <c r="P847" s="322"/>
      <c r="Q847" s="320"/>
      <c r="R847" s="320"/>
      <c r="S847" s="320"/>
      <c r="T847" s="320"/>
      <c r="U847" s="321"/>
      <c r="V847" s="320"/>
      <c r="W847" s="392"/>
    </row>
    <row r="848" spans="1:23">
      <c r="A848" s="317"/>
      <c r="B848" s="317"/>
      <c r="C848" s="317"/>
      <c r="D848" s="317"/>
      <c r="E848" s="317"/>
      <c r="F848" s="318"/>
      <c r="G848" s="317"/>
      <c r="H848" s="317"/>
      <c r="I848" s="319"/>
      <c r="J848" s="319"/>
      <c r="K848" s="319"/>
      <c r="L848" s="319"/>
      <c r="M848" s="319"/>
      <c r="N848" s="319"/>
      <c r="O848" s="322"/>
      <c r="P848" s="322"/>
      <c r="Q848" s="320"/>
      <c r="R848" s="320"/>
      <c r="S848" s="320"/>
      <c r="T848" s="320"/>
      <c r="U848" s="321"/>
      <c r="V848" s="320"/>
      <c r="W848" s="392"/>
    </row>
    <row r="849" spans="1:23">
      <c r="A849" s="317"/>
      <c r="B849" s="317"/>
      <c r="C849" s="317"/>
      <c r="D849" s="317"/>
      <c r="E849" s="317"/>
      <c r="F849" s="318"/>
      <c r="G849" s="317"/>
      <c r="H849" s="317"/>
      <c r="I849" s="319"/>
      <c r="J849" s="319"/>
      <c r="K849" s="319"/>
      <c r="L849" s="319"/>
      <c r="M849" s="319"/>
      <c r="N849" s="319"/>
      <c r="O849" s="322"/>
      <c r="P849" s="322"/>
      <c r="Q849" s="320"/>
      <c r="R849" s="320"/>
      <c r="S849" s="320"/>
      <c r="T849" s="320"/>
      <c r="U849" s="321"/>
      <c r="V849" s="320"/>
      <c r="W849" s="392"/>
    </row>
    <row r="850" spans="1:23">
      <c r="A850" s="317"/>
      <c r="B850" s="317"/>
      <c r="C850" s="317"/>
      <c r="D850" s="317"/>
      <c r="E850" s="317"/>
      <c r="F850" s="318"/>
      <c r="G850" s="317"/>
      <c r="H850" s="317"/>
      <c r="I850" s="319"/>
      <c r="J850" s="319"/>
      <c r="K850" s="319"/>
      <c r="L850" s="319"/>
      <c r="M850" s="319"/>
      <c r="N850" s="319"/>
      <c r="O850" s="322"/>
      <c r="P850" s="322"/>
      <c r="Q850" s="320"/>
      <c r="R850" s="320"/>
      <c r="S850" s="320"/>
      <c r="T850" s="320"/>
      <c r="U850" s="321"/>
      <c r="V850" s="320"/>
      <c r="W850" s="392"/>
    </row>
    <row r="851" spans="1:23">
      <c r="A851" s="317"/>
      <c r="B851" s="317"/>
      <c r="C851" s="317"/>
      <c r="D851" s="317"/>
      <c r="E851" s="317"/>
      <c r="F851" s="318"/>
      <c r="G851" s="317"/>
      <c r="H851" s="317"/>
      <c r="I851" s="319"/>
      <c r="J851" s="319"/>
      <c r="K851" s="319"/>
      <c r="L851" s="319"/>
      <c r="M851" s="319"/>
      <c r="N851" s="319"/>
      <c r="O851" s="322"/>
      <c r="P851" s="322"/>
      <c r="Q851" s="320"/>
      <c r="R851" s="320"/>
      <c r="S851" s="320"/>
      <c r="T851" s="320"/>
      <c r="U851" s="321"/>
      <c r="V851" s="320"/>
      <c r="W851" s="392"/>
    </row>
    <row r="852" spans="1:23">
      <c r="A852" s="317"/>
      <c r="B852" s="317"/>
      <c r="C852" s="317"/>
      <c r="D852" s="317"/>
      <c r="E852" s="317"/>
      <c r="F852" s="318"/>
      <c r="G852" s="317"/>
      <c r="H852" s="317"/>
      <c r="I852" s="319"/>
      <c r="J852" s="319"/>
      <c r="K852" s="319"/>
      <c r="L852" s="319"/>
      <c r="M852" s="319"/>
      <c r="N852" s="319"/>
      <c r="O852" s="322"/>
      <c r="P852" s="322"/>
      <c r="Q852" s="320"/>
      <c r="R852" s="320"/>
      <c r="S852" s="320"/>
      <c r="T852" s="320"/>
      <c r="U852" s="321"/>
      <c r="V852" s="320"/>
      <c r="W852" s="392"/>
    </row>
    <row r="853" spans="1:23">
      <c r="A853" s="317"/>
      <c r="B853" s="317"/>
      <c r="C853" s="317"/>
      <c r="D853" s="317"/>
      <c r="E853" s="317"/>
      <c r="F853" s="318"/>
      <c r="G853" s="317"/>
      <c r="H853" s="317"/>
      <c r="I853" s="319"/>
      <c r="J853" s="319"/>
      <c r="K853" s="319"/>
      <c r="L853" s="319"/>
      <c r="M853" s="319"/>
      <c r="N853" s="319"/>
      <c r="O853" s="322"/>
      <c r="P853" s="322"/>
      <c r="Q853" s="320"/>
      <c r="R853" s="320"/>
      <c r="S853" s="320"/>
      <c r="T853" s="320"/>
      <c r="U853" s="321"/>
      <c r="V853" s="320"/>
      <c r="W853" s="392"/>
    </row>
    <row r="854" spans="1:23">
      <c r="A854" s="317"/>
      <c r="B854" s="317"/>
      <c r="C854" s="317"/>
      <c r="D854" s="317"/>
      <c r="E854" s="317"/>
      <c r="F854" s="318"/>
      <c r="G854" s="317"/>
      <c r="H854" s="317"/>
      <c r="I854" s="319"/>
      <c r="J854" s="319"/>
      <c r="K854" s="319"/>
      <c r="L854" s="319"/>
      <c r="M854" s="319"/>
      <c r="N854" s="319"/>
      <c r="O854" s="322"/>
      <c r="P854" s="322"/>
      <c r="Q854" s="320"/>
      <c r="R854" s="320"/>
      <c r="S854" s="320"/>
      <c r="T854" s="320"/>
      <c r="U854" s="321"/>
      <c r="V854" s="320"/>
      <c r="W854" s="392"/>
    </row>
    <row r="855" spans="1:23">
      <c r="A855" s="317"/>
      <c r="B855" s="317"/>
      <c r="C855" s="317"/>
      <c r="D855" s="317"/>
      <c r="E855" s="317"/>
      <c r="F855" s="318"/>
      <c r="G855" s="317"/>
      <c r="H855" s="317"/>
      <c r="I855" s="319"/>
      <c r="J855" s="319"/>
      <c r="K855" s="319"/>
      <c r="L855" s="319"/>
      <c r="M855" s="319"/>
      <c r="N855" s="319"/>
      <c r="O855" s="322"/>
      <c r="P855" s="322"/>
      <c r="Q855" s="320"/>
      <c r="R855" s="320"/>
      <c r="S855" s="320"/>
      <c r="T855" s="320"/>
      <c r="U855" s="321"/>
      <c r="V855" s="320"/>
      <c r="W855" s="392"/>
    </row>
    <row r="856" spans="1:23">
      <c r="A856" s="317"/>
      <c r="B856" s="317"/>
      <c r="C856" s="317"/>
      <c r="D856" s="317"/>
      <c r="E856" s="317"/>
      <c r="F856" s="318"/>
      <c r="G856" s="317"/>
      <c r="H856" s="317"/>
      <c r="I856" s="319"/>
      <c r="J856" s="319"/>
      <c r="K856" s="319"/>
      <c r="L856" s="319"/>
      <c r="M856" s="319"/>
      <c r="N856" s="319"/>
      <c r="O856" s="322"/>
      <c r="P856" s="322"/>
      <c r="Q856" s="320"/>
      <c r="R856" s="320"/>
      <c r="S856" s="320"/>
      <c r="T856" s="320"/>
      <c r="U856" s="321"/>
      <c r="V856" s="320"/>
      <c r="W856" s="392"/>
    </row>
    <row r="857" spans="1:23">
      <c r="A857" s="317"/>
      <c r="B857" s="317"/>
      <c r="C857" s="317"/>
      <c r="D857" s="317"/>
      <c r="E857" s="317"/>
      <c r="F857" s="318"/>
      <c r="G857" s="317"/>
      <c r="H857" s="317"/>
      <c r="I857" s="319"/>
      <c r="J857" s="319"/>
      <c r="K857" s="319"/>
      <c r="L857" s="319"/>
      <c r="M857" s="319"/>
      <c r="N857" s="319"/>
      <c r="O857" s="322"/>
      <c r="P857" s="322"/>
      <c r="Q857" s="320"/>
      <c r="R857" s="320"/>
      <c r="S857" s="320"/>
      <c r="T857" s="320"/>
      <c r="U857" s="321"/>
      <c r="V857" s="320"/>
      <c r="W857" s="392"/>
    </row>
    <row r="858" spans="1:23">
      <c r="A858" s="317"/>
      <c r="B858" s="317"/>
      <c r="C858" s="317"/>
      <c r="D858" s="317"/>
      <c r="E858" s="317"/>
      <c r="F858" s="318"/>
      <c r="G858" s="317"/>
      <c r="H858" s="317"/>
      <c r="I858" s="319"/>
      <c r="J858" s="319"/>
      <c r="K858" s="319"/>
      <c r="L858" s="319"/>
      <c r="M858" s="319"/>
      <c r="N858" s="319"/>
      <c r="O858" s="322"/>
      <c r="P858" s="322"/>
      <c r="Q858" s="320"/>
      <c r="R858" s="320"/>
      <c r="S858" s="320"/>
      <c r="T858" s="320"/>
      <c r="U858" s="321"/>
      <c r="V858" s="320"/>
      <c r="W858" s="392"/>
    </row>
    <row r="859" spans="1:23">
      <c r="A859" s="317"/>
      <c r="B859" s="317"/>
      <c r="C859" s="317"/>
      <c r="D859" s="317"/>
      <c r="E859" s="317"/>
      <c r="F859" s="318"/>
      <c r="G859" s="317"/>
      <c r="H859" s="317"/>
      <c r="I859" s="319"/>
      <c r="J859" s="319"/>
      <c r="K859" s="319"/>
      <c r="L859" s="319"/>
      <c r="M859" s="319"/>
      <c r="N859" s="319"/>
      <c r="O859" s="322"/>
      <c r="P859" s="322"/>
      <c r="Q859" s="320"/>
      <c r="R859" s="320"/>
      <c r="S859" s="320"/>
      <c r="T859" s="320"/>
      <c r="U859" s="321"/>
      <c r="V859" s="320"/>
      <c r="W859" s="392"/>
    </row>
    <row r="860" spans="1:23">
      <c r="A860" s="317"/>
      <c r="B860" s="317"/>
      <c r="C860" s="317"/>
      <c r="D860" s="317"/>
      <c r="E860" s="317"/>
      <c r="F860" s="318"/>
      <c r="G860" s="317"/>
      <c r="H860" s="317"/>
      <c r="I860" s="319"/>
      <c r="J860" s="319"/>
      <c r="K860" s="319"/>
      <c r="L860" s="319"/>
      <c r="M860" s="319"/>
      <c r="N860" s="319"/>
      <c r="O860" s="322"/>
      <c r="P860" s="322"/>
      <c r="Q860" s="320"/>
      <c r="R860" s="320"/>
      <c r="S860" s="320"/>
      <c r="T860" s="320"/>
      <c r="U860" s="321"/>
      <c r="V860" s="320"/>
      <c r="W860" s="392"/>
    </row>
    <row r="861" spans="1:23">
      <c r="A861" s="317"/>
      <c r="B861" s="317"/>
      <c r="C861" s="317"/>
      <c r="D861" s="317"/>
      <c r="E861" s="317"/>
      <c r="F861" s="318"/>
      <c r="G861" s="317"/>
      <c r="H861" s="317"/>
      <c r="I861" s="319"/>
      <c r="J861" s="319"/>
      <c r="K861" s="319"/>
      <c r="L861" s="319"/>
      <c r="M861" s="319"/>
      <c r="N861" s="319"/>
      <c r="O861" s="322"/>
      <c r="P861" s="322"/>
      <c r="Q861" s="320"/>
      <c r="R861" s="320"/>
      <c r="S861" s="320"/>
      <c r="T861" s="320"/>
      <c r="U861" s="321"/>
      <c r="V861" s="320"/>
      <c r="W861" s="392"/>
    </row>
    <row r="862" spans="1:23">
      <c r="A862" s="317"/>
      <c r="B862" s="317"/>
      <c r="C862" s="317"/>
      <c r="D862" s="317"/>
      <c r="E862" s="317"/>
      <c r="F862" s="318"/>
      <c r="G862" s="317"/>
      <c r="H862" s="317"/>
      <c r="I862" s="319"/>
      <c r="J862" s="319"/>
      <c r="K862" s="319"/>
      <c r="L862" s="319"/>
      <c r="M862" s="319"/>
      <c r="N862" s="319"/>
      <c r="O862" s="322"/>
      <c r="P862" s="322"/>
      <c r="Q862" s="320"/>
      <c r="R862" s="320"/>
      <c r="S862" s="320"/>
      <c r="T862" s="320"/>
      <c r="U862" s="321"/>
      <c r="V862" s="320"/>
      <c r="W862" s="392"/>
    </row>
    <row r="863" spans="1:23">
      <c r="A863" s="317"/>
      <c r="B863" s="317"/>
      <c r="C863" s="317"/>
      <c r="D863" s="317"/>
      <c r="E863" s="317"/>
      <c r="F863" s="318"/>
      <c r="G863" s="317"/>
      <c r="H863" s="317"/>
      <c r="I863" s="319"/>
      <c r="J863" s="319"/>
      <c r="K863" s="319"/>
      <c r="L863" s="319"/>
      <c r="M863" s="319"/>
      <c r="N863" s="319"/>
      <c r="O863" s="322"/>
      <c r="P863" s="322"/>
      <c r="Q863" s="320"/>
      <c r="R863" s="320"/>
      <c r="S863" s="320"/>
      <c r="T863" s="320"/>
      <c r="U863" s="321"/>
      <c r="V863" s="320"/>
      <c r="W863" s="392"/>
    </row>
    <row r="864" spans="1:23">
      <c r="A864" s="317"/>
      <c r="B864" s="317"/>
      <c r="C864" s="317"/>
      <c r="D864" s="317"/>
      <c r="E864" s="317"/>
      <c r="F864" s="318"/>
      <c r="G864" s="317"/>
      <c r="H864" s="317"/>
      <c r="I864" s="319"/>
      <c r="J864" s="319"/>
      <c r="K864" s="319"/>
      <c r="L864" s="319"/>
      <c r="M864" s="319"/>
      <c r="N864" s="319"/>
      <c r="O864" s="322"/>
      <c r="P864" s="322"/>
      <c r="Q864" s="320"/>
      <c r="R864" s="320"/>
      <c r="S864" s="320"/>
      <c r="T864" s="320"/>
      <c r="U864" s="321"/>
      <c r="V864" s="320"/>
      <c r="W864" s="392"/>
    </row>
    <row r="865" spans="1:23">
      <c r="A865" s="317"/>
      <c r="B865" s="317"/>
      <c r="C865" s="317"/>
      <c r="D865" s="317"/>
      <c r="E865" s="317"/>
      <c r="F865" s="318"/>
      <c r="G865" s="317"/>
      <c r="H865" s="317"/>
      <c r="I865" s="319"/>
      <c r="J865" s="319"/>
      <c r="K865" s="319"/>
      <c r="L865" s="319"/>
      <c r="M865" s="319"/>
      <c r="N865" s="319"/>
      <c r="O865" s="322"/>
      <c r="P865" s="322"/>
      <c r="Q865" s="320"/>
      <c r="R865" s="320"/>
      <c r="S865" s="320"/>
      <c r="T865" s="320"/>
      <c r="U865" s="321"/>
      <c r="V865" s="320"/>
      <c r="W865" s="392"/>
    </row>
    <row r="866" spans="1:23">
      <c r="A866" s="317"/>
      <c r="B866" s="317"/>
      <c r="C866" s="317"/>
      <c r="D866" s="317"/>
      <c r="E866" s="317"/>
      <c r="F866" s="318"/>
      <c r="G866" s="317"/>
      <c r="H866" s="317"/>
      <c r="I866" s="319"/>
      <c r="J866" s="319"/>
      <c r="K866" s="319"/>
      <c r="L866" s="319"/>
      <c r="M866" s="319"/>
      <c r="N866" s="319"/>
      <c r="O866" s="322"/>
      <c r="P866" s="322"/>
      <c r="Q866" s="320"/>
      <c r="R866" s="320"/>
      <c r="S866" s="320"/>
      <c r="T866" s="320"/>
      <c r="U866" s="321"/>
      <c r="V866" s="320"/>
      <c r="W866" s="392"/>
    </row>
    <row r="867" spans="1:23">
      <c r="A867" s="317"/>
      <c r="B867" s="317"/>
      <c r="C867" s="317"/>
      <c r="D867" s="317"/>
      <c r="E867" s="317"/>
      <c r="F867" s="318"/>
      <c r="G867" s="317"/>
      <c r="H867" s="317"/>
      <c r="I867" s="319"/>
      <c r="J867" s="319"/>
      <c r="K867" s="319"/>
      <c r="L867" s="319"/>
      <c r="M867" s="319"/>
      <c r="N867" s="319"/>
      <c r="O867" s="322"/>
      <c r="P867" s="322"/>
      <c r="Q867" s="320"/>
      <c r="R867" s="320"/>
      <c r="S867" s="320"/>
      <c r="T867" s="320"/>
      <c r="U867" s="321"/>
      <c r="V867" s="320"/>
      <c r="W867" s="392"/>
    </row>
    <row r="868" spans="1:23">
      <c r="A868" s="317"/>
      <c r="B868" s="317"/>
      <c r="C868" s="317"/>
      <c r="D868" s="317"/>
      <c r="E868" s="317"/>
      <c r="F868" s="318"/>
      <c r="G868" s="317"/>
      <c r="H868" s="317"/>
      <c r="I868" s="319"/>
      <c r="J868" s="319"/>
      <c r="K868" s="319"/>
      <c r="L868" s="319"/>
      <c r="M868" s="319"/>
      <c r="N868" s="319"/>
      <c r="O868" s="322"/>
      <c r="P868" s="322"/>
      <c r="Q868" s="320"/>
      <c r="R868" s="320"/>
      <c r="S868" s="320"/>
      <c r="T868" s="320"/>
      <c r="U868" s="321"/>
      <c r="V868" s="320"/>
      <c r="W868" s="392"/>
    </row>
    <row r="869" spans="1:23">
      <c r="A869" s="317"/>
      <c r="B869" s="317"/>
      <c r="C869" s="317"/>
      <c r="D869" s="317"/>
      <c r="E869" s="317"/>
      <c r="F869" s="318"/>
      <c r="G869" s="317"/>
      <c r="H869" s="317"/>
      <c r="I869" s="319"/>
      <c r="J869" s="319"/>
      <c r="K869" s="319"/>
      <c r="L869" s="319"/>
      <c r="M869" s="319"/>
      <c r="N869" s="319"/>
      <c r="O869" s="322"/>
      <c r="P869" s="322"/>
      <c r="Q869" s="320"/>
      <c r="R869" s="320"/>
      <c r="S869" s="320"/>
      <c r="T869" s="320"/>
      <c r="U869" s="321"/>
      <c r="V869" s="320"/>
      <c r="W869" s="392"/>
    </row>
    <row r="870" spans="1:23">
      <c r="A870" s="317"/>
      <c r="B870" s="317"/>
      <c r="C870" s="317"/>
      <c r="D870" s="317"/>
      <c r="E870" s="317"/>
      <c r="F870" s="318"/>
      <c r="G870" s="317"/>
      <c r="H870" s="317"/>
      <c r="I870" s="319"/>
      <c r="J870" s="319"/>
      <c r="K870" s="319"/>
      <c r="L870" s="319"/>
      <c r="M870" s="319"/>
      <c r="N870" s="319"/>
      <c r="O870" s="322"/>
      <c r="P870" s="322"/>
      <c r="Q870" s="320"/>
      <c r="R870" s="320"/>
      <c r="S870" s="320"/>
      <c r="T870" s="320"/>
      <c r="U870" s="321"/>
      <c r="V870" s="320"/>
      <c r="W870" s="392"/>
    </row>
    <row r="871" spans="1:23">
      <c r="A871" s="317"/>
      <c r="B871" s="317"/>
      <c r="C871" s="317"/>
      <c r="D871" s="317"/>
      <c r="E871" s="317"/>
      <c r="F871" s="318"/>
      <c r="G871" s="317"/>
      <c r="H871" s="317"/>
      <c r="I871" s="319"/>
      <c r="J871" s="319"/>
      <c r="K871" s="319"/>
      <c r="L871" s="319"/>
      <c r="M871" s="319"/>
      <c r="N871" s="319"/>
      <c r="O871" s="322"/>
      <c r="P871" s="322"/>
      <c r="Q871" s="320"/>
      <c r="R871" s="320"/>
      <c r="S871" s="320"/>
      <c r="T871" s="320"/>
      <c r="U871" s="321"/>
      <c r="V871" s="320"/>
      <c r="W871" s="392"/>
    </row>
    <row r="872" spans="1:23">
      <c r="A872" s="317"/>
      <c r="B872" s="317"/>
      <c r="C872" s="317"/>
      <c r="D872" s="317"/>
      <c r="E872" s="317"/>
      <c r="F872" s="318"/>
      <c r="G872" s="317"/>
      <c r="H872" s="317"/>
      <c r="I872" s="319"/>
      <c r="J872" s="319"/>
      <c r="K872" s="319"/>
      <c r="L872" s="319"/>
      <c r="M872" s="319"/>
      <c r="N872" s="319"/>
      <c r="O872" s="322"/>
      <c r="P872" s="322"/>
      <c r="Q872" s="320"/>
      <c r="R872" s="320"/>
      <c r="S872" s="320"/>
      <c r="T872" s="320"/>
      <c r="U872" s="321"/>
      <c r="V872" s="320"/>
      <c r="W872" s="392"/>
    </row>
    <row r="873" spans="1:23">
      <c r="A873" s="317"/>
      <c r="B873" s="317"/>
      <c r="C873" s="317"/>
      <c r="D873" s="317"/>
      <c r="E873" s="317"/>
      <c r="F873" s="318"/>
      <c r="G873" s="317"/>
      <c r="H873" s="317"/>
      <c r="I873" s="319"/>
      <c r="J873" s="319"/>
      <c r="K873" s="319"/>
      <c r="L873" s="319"/>
      <c r="M873" s="319"/>
      <c r="N873" s="319"/>
      <c r="O873" s="322"/>
      <c r="P873" s="322"/>
      <c r="Q873" s="320"/>
      <c r="R873" s="320"/>
      <c r="S873" s="320"/>
      <c r="T873" s="320"/>
      <c r="U873" s="321"/>
      <c r="V873" s="320"/>
      <c r="W873" s="392"/>
    </row>
    <row r="874" spans="1:23">
      <c r="A874" s="317"/>
      <c r="B874" s="317"/>
      <c r="C874" s="317"/>
      <c r="D874" s="317"/>
      <c r="E874" s="317"/>
      <c r="F874" s="318"/>
      <c r="G874" s="317"/>
      <c r="H874" s="317"/>
      <c r="I874" s="319"/>
      <c r="J874" s="319"/>
      <c r="K874" s="319"/>
      <c r="L874" s="319"/>
      <c r="M874" s="319"/>
      <c r="N874" s="319"/>
      <c r="O874" s="322"/>
      <c r="P874" s="322"/>
      <c r="Q874" s="320"/>
      <c r="R874" s="320"/>
      <c r="S874" s="320"/>
      <c r="T874" s="320"/>
      <c r="U874" s="321"/>
      <c r="V874" s="320"/>
      <c r="W874" s="392"/>
    </row>
    <row r="875" spans="1:23">
      <c r="A875" s="317"/>
      <c r="B875" s="317"/>
      <c r="C875" s="317"/>
      <c r="D875" s="317"/>
      <c r="E875" s="317"/>
      <c r="F875" s="318"/>
      <c r="G875" s="317"/>
      <c r="H875" s="317"/>
      <c r="I875" s="319"/>
      <c r="J875" s="319"/>
      <c r="K875" s="319"/>
      <c r="L875" s="319"/>
      <c r="M875" s="319"/>
      <c r="N875" s="319"/>
      <c r="O875" s="322"/>
      <c r="P875" s="322"/>
      <c r="Q875" s="320"/>
      <c r="R875" s="320"/>
      <c r="S875" s="320"/>
      <c r="T875" s="320"/>
      <c r="U875" s="321"/>
      <c r="V875" s="320"/>
      <c r="W875" s="392"/>
    </row>
    <row r="876" spans="1:23">
      <c r="A876" s="317"/>
      <c r="B876" s="317"/>
      <c r="C876" s="317"/>
      <c r="D876" s="317"/>
      <c r="E876" s="317"/>
      <c r="F876" s="318"/>
      <c r="G876" s="317"/>
      <c r="H876" s="317"/>
      <c r="I876" s="319"/>
      <c r="J876" s="319"/>
      <c r="K876" s="319"/>
      <c r="L876" s="319"/>
      <c r="M876" s="319"/>
      <c r="N876" s="319"/>
      <c r="O876" s="322"/>
      <c r="P876" s="322"/>
      <c r="Q876" s="320"/>
      <c r="R876" s="320"/>
      <c r="S876" s="320"/>
      <c r="T876" s="320"/>
      <c r="U876" s="321"/>
      <c r="V876" s="320"/>
      <c r="W876" s="392"/>
    </row>
    <row r="877" spans="1:23">
      <c r="A877" s="317"/>
      <c r="B877" s="317"/>
      <c r="C877" s="317"/>
      <c r="D877" s="317"/>
      <c r="E877" s="317"/>
      <c r="F877" s="318"/>
      <c r="G877" s="317"/>
      <c r="H877" s="317"/>
      <c r="I877" s="319"/>
      <c r="J877" s="319"/>
      <c r="K877" s="319"/>
      <c r="L877" s="319"/>
      <c r="M877" s="319"/>
      <c r="N877" s="319"/>
      <c r="O877" s="322"/>
      <c r="P877" s="322"/>
      <c r="Q877" s="320"/>
      <c r="R877" s="320"/>
      <c r="S877" s="320"/>
      <c r="T877" s="320"/>
      <c r="U877" s="321"/>
      <c r="V877" s="320"/>
      <c r="W877" s="392"/>
    </row>
    <row r="878" spans="1:23">
      <c r="A878" s="317"/>
      <c r="B878" s="317"/>
      <c r="C878" s="317"/>
      <c r="D878" s="317"/>
      <c r="E878" s="317"/>
      <c r="F878" s="318"/>
      <c r="G878" s="317"/>
      <c r="H878" s="317"/>
      <c r="I878" s="319"/>
      <c r="J878" s="319"/>
      <c r="K878" s="319"/>
      <c r="L878" s="319"/>
      <c r="M878" s="319"/>
      <c r="N878" s="319"/>
      <c r="O878" s="322"/>
      <c r="P878" s="322"/>
      <c r="Q878" s="320"/>
      <c r="R878" s="320"/>
      <c r="S878" s="320"/>
      <c r="T878" s="320"/>
      <c r="U878" s="321"/>
      <c r="V878" s="320"/>
      <c r="W878" s="392"/>
    </row>
    <row r="879" spans="1:23">
      <c r="A879" s="317"/>
      <c r="B879" s="317"/>
      <c r="C879" s="317"/>
      <c r="D879" s="317"/>
      <c r="E879" s="317"/>
      <c r="F879" s="318"/>
      <c r="G879" s="317"/>
      <c r="H879" s="317"/>
      <c r="I879" s="319"/>
      <c r="J879" s="319"/>
      <c r="K879" s="319"/>
      <c r="L879" s="319"/>
      <c r="M879" s="319"/>
      <c r="N879" s="319"/>
      <c r="O879" s="322"/>
      <c r="P879" s="322"/>
      <c r="Q879" s="320"/>
      <c r="R879" s="320"/>
      <c r="S879" s="320"/>
      <c r="T879" s="320"/>
      <c r="U879" s="321"/>
      <c r="V879" s="320"/>
      <c r="W879" s="392"/>
    </row>
    <row r="880" spans="1:23">
      <c r="A880" s="317"/>
      <c r="B880" s="317"/>
      <c r="C880" s="317"/>
      <c r="D880" s="317"/>
      <c r="E880" s="317"/>
      <c r="F880" s="318"/>
      <c r="G880" s="317"/>
      <c r="H880" s="317"/>
      <c r="I880" s="319"/>
      <c r="J880" s="319"/>
      <c r="K880" s="319"/>
      <c r="L880" s="319"/>
      <c r="M880" s="319"/>
      <c r="N880" s="319"/>
      <c r="O880" s="322"/>
      <c r="P880" s="322"/>
      <c r="Q880" s="320"/>
      <c r="R880" s="320"/>
      <c r="S880" s="320"/>
      <c r="T880" s="320"/>
      <c r="U880" s="321"/>
      <c r="V880" s="320"/>
      <c r="W880" s="392"/>
    </row>
    <row r="881" spans="1:23">
      <c r="A881" s="317"/>
      <c r="B881" s="317"/>
      <c r="C881" s="317"/>
      <c r="D881" s="317"/>
      <c r="E881" s="317"/>
      <c r="F881" s="318"/>
      <c r="G881" s="317"/>
      <c r="H881" s="317"/>
      <c r="I881" s="319"/>
      <c r="J881" s="319"/>
      <c r="K881" s="319"/>
      <c r="L881" s="319"/>
      <c r="M881" s="319"/>
      <c r="N881" s="319"/>
      <c r="O881" s="322"/>
      <c r="P881" s="322"/>
      <c r="Q881" s="320"/>
      <c r="R881" s="320"/>
      <c r="S881" s="320"/>
      <c r="T881" s="320"/>
      <c r="U881" s="321"/>
      <c r="V881" s="320"/>
      <c r="W881" s="392"/>
    </row>
    <row r="882" spans="1:23">
      <c r="A882" s="317"/>
      <c r="B882" s="317"/>
      <c r="C882" s="317"/>
      <c r="D882" s="317"/>
      <c r="E882" s="317"/>
      <c r="F882" s="318"/>
      <c r="G882" s="317"/>
      <c r="H882" s="317"/>
      <c r="I882" s="319"/>
      <c r="J882" s="319"/>
      <c r="K882" s="319"/>
      <c r="L882" s="319"/>
      <c r="M882" s="319"/>
      <c r="N882" s="319"/>
      <c r="O882" s="322"/>
      <c r="P882" s="322"/>
      <c r="Q882" s="320"/>
      <c r="R882" s="320"/>
      <c r="S882" s="320"/>
      <c r="T882" s="320"/>
      <c r="U882" s="321"/>
      <c r="V882" s="320"/>
      <c r="W882" s="392"/>
    </row>
    <row r="883" spans="1:23">
      <c r="A883" s="317"/>
      <c r="B883" s="317"/>
      <c r="C883" s="317"/>
      <c r="D883" s="317"/>
      <c r="E883" s="317"/>
      <c r="F883" s="318"/>
      <c r="G883" s="317"/>
      <c r="H883" s="317"/>
      <c r="I883" s="319"/>
      <c r="J883" s="319"/>
      <c r="K883" s="319"/>
      <c r="L883" s="319"/>
      <c r="M883" s="319"/>
      <c r="N883" s="319"/>
      <c r="O883" s="322"/>
      <c r="P883" s="322"/>
      <c r="Q883" s="320"/>
      <c r="R883" s="320"/>
      <c r="S883" s="320"/>
      <c r="T883" s="320"/>
      <c r="U883" s="321"/>
      <c r="V883" s="320"/>
      <c r="W883" s="392"/>
    </row>
    <row r="884" spans="1:23">
      <c r="A884" s="317"/>
      <c r="B884" s="317"/>
      <c r="C884" s="317"/>
      <c r="D884" s="317"/>
      <c r="E884" s="317"/>
      <c r="F884" s="318"/>
      <c r="G884" s="317"/>
      <c r="H884" s="317"/>
      <c r="I884" s="319"/>
      <c r="J884" s="319"/>
      <c r="K884" s="319"/>
      <c r="L884" s="319"/>
      <c r="M884" s="319"/>
      <c r="N884" s="319"/>
      <c r="O884" s="322"/>
      <c r="P884" s="322"/>
      <c r="Q884" s="320"/>
      <c r="R884" s="320"/>
      <c r="S884" s="320"/>
      <c r="T884" s="320"/>
      <c r="U884" s="321"/>
      <c r="V884" s="320"/>
      <c r="W884" s="392"/>
    </row>
    <row r="885" spans="1:23">
      <c r="A885" s="317"/>
      <c r="B885" s="317"/>
      <c r="C885" s="317"/>
      <c r="D885" s="317"/>
      <c r="E885" s="317"/>
      <c r="F885" s="318"/>
      <c r="G885" s="317"/>
      <c r="H885" s="317"/>
      <c r="I885" s="319"/>
      <c r="J885" s="319"/>
      <c r="K885" s="319"/>
      <c r="L885" s="319"/>
      <c r="M885" s="319"/>
      <c r="N885" s="319"/>
      <c r="O885" s="322"/>
      <c r="P885" s="322"/>
      <c r="Q885" s="320"/>
      <c r="R885" s="320"/>
      <c r="S885" s="320"/>
      <c r="T885" s="320"/>
      <c r="U885" s="321"/>
      <c r="V885" s="320"/>
      <c r="W885" s="392"/>
    </row>
    <row r="886" spans="1:23">
      <c r="A886" s="317"/>
      <c r="B886" s="317"/>
      <c r="C886" s="317"/>
      <c r="D886" s="317"/>
      <c r="E886" s="317"/>
      <c r="F886" s="318"/>
      <c r="G886" s="317"/>
      <c r="H886" s="317"/>
      <c r="I886" s="319"/>
      <c r="J886" s="319"/>
      <c r="K886" s="319"/>
      <c r="L886" s="319"/>
      <c r="M886" s="319"/>
      <c r="N886" s="319"/>
      <c r="O886" s="322"/>
      <c r="P886" s="322"/>
      <c r="Q886" s="320"/>
      <c r="R886" s="320"/>
      <c r="S886" s="320"/>
      <c r="T886" s="320"/>
      <c r="U886" s="321"/>
      <c r="V886" s="320"/>
      <c r="W886" s="392"/>
    </row>
    <row r="887" spans="1:23">
      <c r="A887" s="317"/>
      <c r="B887" s="317"/>
      <c r="C887" s="317"/>
      <c r="D887" s="317"/>
      <c r="E887" s="317"/>
      <c r="F887" s="318"/>
      <c r="G887" s="317"/>
      <c r="H887" s="317"/>
      <c r="I887" s="319"/>
      <c r="J887" s="319"/>
      <c r="K887" s="319"/>
      <c r="L887" s="319"/>
      <c r="M887" s="319"/>
      <c r="N887" s="319"/>
      <c r="O887" s="322"/>
      <c r="P887" s="322"/>
      <c r="Q887" s="320"/>
      <c r="R887" s="320"/>
      <c r="S887" s="320"/>
      <c r="T887" s="320"/>
      <c r="U887" s="321"/>
      <c r="V887" s="320"/>
      <c r="W887" s="392"/>
    </row>
    <row r="888" spans="1:23">
      <c r="A888" s="317"/>
      <c r="B888" s="317"/>
      <c r="C888" s="317"/>
      <c r="D888" s="317"/>
      <c r="E888" s="317"/>
      <c r="F888" s="318"/>
      <c r="G888" s="317"/>
      <c r="H888" s="317"/>
      <c r="I888" s="319"/>
      <c r="J888" s="319"/>
      <c r="K888" s="319"/>
      <c r="L888" s="319"/>
      <c r="M888" s="319"/>
      <c r="N888" s="319"/>
      <c r="O888" s="322"/>
      <c r="P888" s="322"/>
      <c r="Q888" s="320"/>
      <c r="R888" s="320"/>
      <c r="S888" s="320"/>
      <c r="T888" s="320"/>
      <c r="U888" s="321"/>
      <c r="V888" s="320"/>
      <c r="W888" s="392"/>
    </row>
    <row r="889" spans="1:23">
      <c r="A889" s="317"/>
      <c r="B889" s="317"/>
      <c r="C889" s="317"/>
      <c r="D889" s="317"/>
      <c r="E889" s="317"/>
      <c r="F889" s="318"/>
      <c r="G889" s="317"/>
      <c r="H889" s="317"/>
      <c r="I889" s="319"/>
      <c r="J889" s="319"/>
      <c r="K889" s="319"/>
      <c r="L889" s="319"/>
      <c r="M889" s="319"/>
      <c r="N889" s="319"/>
      <c r="O889" s="322"/>
      <c r="P889" s="322"/>
      <c r="Q889" s="320"/>
      <c r="R889" s="320"/>
      <c r="S889" s="320"/>
      <c r="T889" s="320"/>
      <c r="U889" s="321"/>
      <c r="V889" s="320"/>
      <c r="W889" s="392"/>
    </row>
    <row r="890" spans="1:23">
      <c r="A890" s="317"/>
      <c r="B890" s="317"/>
      <c r="C890" s="317"/>
      <c r="D890" s="317"/>
      <c r="E890" s="317"/>
      <c r="F890" s="318"/>
      <c r="G890" s="317"/>
      <c r="H890" s="317"/>
      <c r="I890" s="319"/>
      <c r="J890" s="319"/>
      <c r="K890" s="319"/>
      <c r="L890" s="319"/>
      <c r="M890" s="319"/>
      <c r="N890" s="319"/>
      <c r="O890" s="322"/>
      <c r="P890" s="322"/>
      <c r="Q890" s="320"/>
      <c r="R890" s="320"/>
      <c r="S890" s="320"/>
      <c r="T890" s="320"/>
      <c r="U890" s="321"/>
      <c r="V890" s="320"/>
      <c r="W890" s="392"/>
    </row>
    <row r="891" spans="1:23">
      <c r="A891" s="317"/>
      <c r="B891" s="317"/>
      <c r="C891" s="317"/>
      <c r="D891" s="317"/>
      <c r="E891" s="317"/>
      <c r="F891" s="318"/>
      <c r="G891" s="317"/>
      <c r="H891" s="317"/>
      <c r="I891" s="319"/>
      <c r="J891" s="319"/>
      <c r="K891" s="319"/>
      <c r="L891" s="319"/>
      <c r="M891" s="319"/>
      <c r="N891" s="319"/>
      <c r="O891" s="322"/>
      <c r="P891" s="322"/>
      <c r="Q891" s="320"/>
      <c r="R891" s="320"/>
      <c r="S891" s="320"/>
      <c r="T891" s="320"/>
      <c r="U891" s="321"/>
      <c r="V891" s="320"/>
      <c r="W891" s="392"/>
    </row>
    <row r="892" spans="1:23">
      <c r="A892" s="317"/>
      <c r="B892" s="317"/>
      <c r="C892" s="317"/>
      <c r="D892" s="317"/>
      <c r="E892" s="317"/>
      <c r="F892" s="318"/>
      <c r="G892" s="317"/>
      <c r="H892" s="317"/>
      <c r="I892" s="319"/>
      <c r="J892" s="319"/>
      <c r="K892" s="319"/>
      <c r="L892" s="319"/>
      <c r="M892" s="319"/>
      <c r="N892" s="319"/>
      <c r="O892" s="322"/>
      <c r="P892" s="322"/>
      <c r="Q892" s="320"/>
      <c r="R892" s="320"/>
      <c r="S892" s="320"/>
      <c r="T892" s="320"/>
      <c r="U892" s="321"/>
      <c r="V892" s="320"/>
      <c r="W892" s="392"/>
    </row>
    <row r="893" spans="1:23">
      <c r="A893" s="317"/>
      <c r="B893" s="317"/>
      <c r="C893" s="317"/>
      <c r="D893" s="317"/>
      <c r="E893" s="317"/>
      <c r="F893" s="318"/>
      <c r="G893" s="317"/>
      <c r="H893" s="317"/>
      <c r="I893" s="319"/>
      <c r="J893" s="319"/>
      <c r="K893" s="319"/>
      <c r="L893" s="319"/>
      <c r="M893" s="319"/>
      <c r="N893" s="319"/>
      <c r="O893" s="322"/>
      <c r="P893" s="322"/>
      <c r="Q893" s="320"/>
      <c r="R893" s="320"/>
      <c r="S893" s="320"/>
      <c r="T893" s="320"/>
      <c r="U893" s="321"/>
      <c r="V893" s="320"/>
      <c r="W893" s="392"/>
    </row>
    <row r="894" spans="1:23">
      <c r="A894" s="317"/>
      <c r="B894" s="317"/>
      <c r="C894" s="317"/>
      <c r="D894" s="317"/>
      <c r="E894" s="317"/>
      <c r="F894" s="318"/>
      <c r="G894" s="317"/>
      <c r="H894" s="317"/>
      <c r="I894" s="319"/>
      <c r="J894" s="319"/>
      <c r="K894" s="319"/>
      <c r="L894" s="319"/>
      <c r="M894" s="319"/>
      <c r="N894" s="319"/>
      <c r="O894" s="322"/>
      <c r="P894" s="322"/>
      <c r="Q894" s="320"/>
      <c r="R894" s="320"/>
      <c r="S894" s="320"/>
      <c r="T894" s="320"/>
      <c r="U894" s="321"/>
      <c r="V894" s="320"/>
      <c r="W894" s="392"/>
    </row>
    <row r="895" spans="1:23">
      <c r="A895" s="317"/>
      <c r="B895" s="317"/>
      <c r="C895" s="317"/>
      <c r="D895" s="317"/>
      <c r="E895" s="317"/>
      <c r="F895" s="318"/>
      <c r="G895" s="317"/>
      <c r="H895" s="317"/>
      <c r="I895" s="319"/>
      <c r="J895" s="319"/>
      <c r="K895" s="319"/>
      <c r="L895" s="319"/>
      <c r="M895" s="319"/>
      <c r="N895" s="319"/>
      <c r="O895" s="322"/>
      <c r="P895" s="322"/>
      <c r="Q895" s="320"/>
      <c r="R895" s="320"/>
      <c r="S895" s="320"/>
      <c r="T895" s="320"/>
      <c r="U895" s="321"/>
      <c r="V895" s="320"/>
      <c r="W895" s="392"/>
    </row>
    <row r="896" spans="1:23">
      <c r="A896" s="317"/>
      <c r="B896" s="317"/>
      <c r="C896" s="317"/>
      <c r="D896" s="317"/>
      <c r="E896" s="317"/>
      <c r="F896" s="318"/>
      <c r="G896" s="317"/>
      <c r="H896" s="317"/>
      <c r="I896" s="319"/>
      <c r="J896" s="319"/>
      <c r="K896" s="319"/>
      <c r="L896" s="319"/>
      <c r="M896" s="319"/>
      <c r="N896" s="319"/>
      <c r="O896" s="322"/>
      <c r="P896" s="322"/>
      <c r="Q896" s="320"/>
      <c r="R896" s="320"/>
      <c r="S896" s="320"/>
      <c r="T896" s="320"/>
      <c r="U896" s="321"/>
      <c r="V896" s="320"/>
      <c r="W896" s="392"/>
    </row>
    <row r="897" spans="1:23">
      <c r="A897" s="317"/>
      <c r="B897" s="317"/>
      <c r="C897" s="317"/>
      <c r="D897" s="317"/>
      <c r="E897" s="317"/>
      <c r="F897" s="318"/>
      <c r="G897" s="317"/>
      <c r="H897" s="317"/>
      <c r="I897" s="319"/>
      <c r="J897" s="319"/>
      <c r="K897" s="319"/>
      <c r="L897" s="319"/>
      <c r="M897" s="319"/>
      <c r="N897" s="319"/>
      <c r="O897" s="322"/>
      <c r="P897" s="322"/>
      <c r="Q897" s="320"/>
      <c r="R897" s="320"/>
      <c r="S897" s="320"/>
      <c r="T897" s="320"/>
      <c r="U897" s="321"/>
      <c r="V897" s="320"/>
      <c r="W897" s="392"/>
    </row>
    <row r="898" spans="1:23">
      <c r="A898" s="317"/>
      <c r="B898" s="317"/>
      <c r="C898" s="317"/>
      <c r="D898" s="317"/>
      <c r="E898" s="317"/>
      <c r="F898" s="318"/>
      <c r="G898" s="317"/>
      <c r="H898" s="317"/>
      <c r="I898" s="319"/>
      <c r="J898" s="319"/>
      <c r="K898" s="319"/>
      <c r="L898" s="319"/>
      <c r="M898" s="319"/>
      <c r="N898" s="319"/>
      <c r="O898" s="322"/>
      <c r="P898" s="322"/>
      <c r="Q898" s="320"/>
      <c r="R898" s="320"/>
      <c r="S898" s="320"/>
      <c r="T898" s="320"/>
      <c r="U898" s="321"/>
      <c r="V898" s="320"/>
      <c r="W898" s="392"/>
    </row>
    <row r="899" spans="1:23">
      <c r="A899" s="317"/>
      <c r="B899" s="317"/>
      <c r="C899" s="317"/>
      <c r="D899" s="317"/>
      <c r="E899" s="317"/>
      <c r="F899" s="318"/>
      <c r="G899" s="317"/>
      <c r="H899" s="317"/>
      <c r="I899" s="319"/>
      <c r="J899" s="319"/>
      <c r="K899" s="319"/>
      <c r="L899" s="319"/>
      <c r="M899" s="319"/>
      <c r="N899" s="319"/>
      <c r="O899" s="322"/>
      <c r="P899" s="322"/>
      <c r="Q899" s="320"/>
      <c r="R899" s="320"/>
      <c r="S899" s="320"/>
      <c r="T899" s="320"/>
      <c r="U899" s="321"/>
      <c r="V899" s="320"/>
      <c r="W899" s="392"/>
    </row>
    <row r="900" spans="1:23">
      <c r="A900" s="317"/>
      <c r="B900" s="317"/>
      <c r="C900" s="317"/>
      <c r="D900" s="317"/>
      <c r="E900" s="317"/>
      <c r="F900" s="318"/>
      <c r="G900" s="317"/>
      <c r="H900" s="317"/>
      <c r="I900" s="319"/>
      <c r="J900" s="319"/>
      <c r="K900" s="319"/>
      <c r="L900" s="319"/>
      <c r="M900" s="319"/>
      <c r="N900" s="319"/>
      <c r="O900" s="322"/>
      <c r="P900" s="322"/>
      <c r="Q900" s="320"/>
      <c r="R900" s="320"/>
      <c r="S900" s="320"/>
      <c r="T900" s="320"/>
      <c r="U900" s="321"/>
      <c r="V900" s="320"/>
      <c r="W900" s="392"/>
    </row>
    <row r="901" spans="1:23">
      <c r="A901" s="317"/>
      <c r="B901" s="317"/>
      <c r="C901" s="317"/>
      <c r="D901" s="317"/>
      <c r="E901" s="317"/>
      <c r="F901" s="318"/>
      <c r="G901" s="317"/>
      <c r="H901" s="317"/>
      <c r="I901" s="319"/>
      <c r="J901" s="319"/>
      <c r="K901" s="319"/>
      <c r="L901" s="319"/>
      <c r="M901" s="319"/>
      <c r="N901" s="319"/>
      <c r="O901" s="322"/>
      <c r="P901" s="322"/>
      <c r="Q901" s="320"/>
      <c r="R901" s="320"/>
      <c r="S901" s="320"/>
      <c r="T901" s="320"/>
      <c r="U901" s="321"/>
      <c r="V901" s="320"/>
      <c r="W901" s="392"/>
    </row>
    <row r="902" spans="1:23">
      <c r="A902" s="317"/>
      <c r="B902" s="317"/>
      <c r="C902" s="317"/>
      <c r="D902" s="317"/>
      <c r="E902" s="317"/>
      <c r="F902" s="318"/>
      <c r="G902" s="317"/>
      <c r="H902" s="317"/>
      <c r="I902" s="319"/>
      <c r="J902" s="319"/>
      <c r="K902" s="319"/>
      <c r="L902" s="319"/>
      <c r="M902" s="319"/>
      <c r="N902" s="319"/>
      <c r="O902" s="322"/>
      <c r="P902" s="322"/>
      <c r="Q902" s="320"/>
      <c r="R902" s="320"/>
      <c r="S902" s="320"/>
      <c r="T902" s="320"/>
      <c r="U902" s="321"/>
      <c r="V902" s="320"/>
      <c r="W902" s="392"/>
    </row>
    <row r="903" spans="1:23">
      <c r="A903" s="317"/>
      <c r="B903" s="317"/>
      <c r="C903" s="317"/>
      <c r="D903" s="317"/>
      <c r="E903" s="317"/>
      <c r="F903" s="318"/>
      <c r="G903" s="317"/>
      <c r="H903" s="317"/>
      <c r="I903" s="319"/>
      <c r="J903" s="319"/>
      <c r="K903" s="319"/>
      <c r="L903" s="319"/>
      <c r="M903" s="319"/>
      <c r="N903" s="319"/>
      <c r="O903" s="322"/>
      <c r="P903" s="322"/>
      <c r="Q903" s="320"/>
      <c r="R903" s="320"/>
      <c r="S903" s="320"/>
      <c r="T903" s="320"/>
      <c r="U903" s="321"/>
      <c r="V903" s="320"/>
      <c r="W903" s="392"/>
    </row>
    <row r="904" spans="1:23">
      <c r="A904" s="317"/>
      <c r="B904" s="317"/>
      <c r="C904" s="317"/>
      <c r="D904" s="317"/>
      <c r="E904" s="317"/>
      <c r="F904" s="318"/>
      <c r="G904" s="317"/>
      <c r="H904" s="317"/>
      <c r="I904" s="319"/>
      <c r="J904" s="319"/>
      <c r="K904" s="319"/>
      <c r="L904" s="319"/>
      <c r="M904" s="319"/>
      <c r="N904" s="319"/>
      <c r="O904" s="322"/>
      <c r="P904" s="322"/>
      <c r="Q904" s="320"/>
      <c r="R904" s="320"/>
      <c r="S904" s="320"/>
      <c r="T904" s="320"/>
      <c r="U904" s="321"/>
      <c r="V904" s="320"/>
      <c r="W904" s="392"/>
    </row>
    <row r="905" spans="1:23">
      <c r="A905" s="317"/>
      <c r="B905" s="317"/>
      <c r="C905" s="317"/>
      <c r="D905" s="317"/>
      <c r="E905" s="317"/>
      <c r="F905" s="318"/>
      <c r="G905" s="317"/>
      <c r="H905" s="317"/>
      <c r="I905" s="319"/>
      <c r="J905" s="319"/>
      <c r="K905" s="319"/>
      <c r="L905" s="319"/>
      <c r="M905" s="319"/>
      <c r="N905" s="319"/>
      <c r="O905" s="322"/>
      <c r="P905" s="322"/>
      <c r="Q905" s="320"/>
      <c r="R905" s="320"/>
      <c r="S905" s="320"/>
      <c r="T905" s="320"/>
      <c r="U905" s="321"/>
      <c r="V905" s="320"/>
      <c r="W905" s="392"/>
    </row>
    <row r="906" spans="1:23">
      <c r="A906" s="317"/>
      <c r="B906" s="317"/>
      <c r="C906" s="317"/>
      <c r="D906" s="317"/>
      <c r="E906" s="317"/>
      <c r="F906" s="318"/>
      <c r="G906" s="317"/>
      <c r="H906" s="317"/>
      <c r="I906" s="319"/>
      <c r="J906" s="319"/>
      <c r="K906" s="319"/>
      <c r="L906" s="319"/>
      <c r="M906" s="319"/>
      <c r="N906" s="319"/>
      <c r="O906" s="322"/>
      <c r="P906" s="322"/>
      <c r="Q906" s="320"/>
      <c r="R906" s="320"/>
      <c r="S906" s="320"/>
      <c r="T906" s="320"/>
      <c r="U906" s="321"/>
      <c r="V906" s="320"/>
      <c r="W906" s="392"/>
    </row>
    <row r="907" spans="1:23">
      <c r="A907" s="317"/>
      <c r="B907" s="317"/>
      <c r="C907" s="317"/>
      <c r="D907" s="317"/>
      <c r="E907" s="317"/>
      <c r="F907" s="318"/>
      <c r="G907" s="317"/>
      <c r="H907" s="317"/>
      <c r="I907" s="319"/>
      <c r="J907" s="319"/>
      <c r="K907" s="319"/>
      <c r="L907" s="319"/>
      <c r="M907" s="319"/>
      <c r="N907" s="319"/>
      <c r="O907" s="322"/>
      <c r="P907" s="322"/>
      <c r="Q907" s="320"/>
      <c r="R907" s="320"/>
      <c r="S907" s="320"/>
      <c r="T907" s="320"/>
      <c r="U907" s="321"/>
      <c r="V907" s="320"/>
      <c r="W907" s="392"/>
    </row>
    <row r="908" spans="1:23">
      <c r="A908" s="317"/>
      <c r="B908" s="317"/>
      <c r="C908" s="317"/>
      <c r="D908" s="317"/>
      <c r="E908" s="317"/>
      <c r="F908" s="318"/>
      <c r="G908" s="317"/>
      <c r="H908" s="317"/>
      <c r="I908" s="319"/>
      <c r="J908" s="319"/>
      <c r="K908" s="319"/>
      <c r="L908" s="319"/>
      <c r="M908" s="319"/>
      <c r="N908" s="319"/>
      <c r="O908" s="322"/>
      <c r="P908" s="322"/>
      <c r="Q908" s="320"/>
      <c r="R908" s="320"/>
      <c r="S908" s="320"/>
      <c r="T908" s="320"/>
      <c r="U908" s="321"/>
      <c r="V908" s="320"/>
      <c r="W908" s="392"/>
    </row>
    <row r="909" spans="1:23">
      <c r="A909" s="317"/>
      <c r="B909" s="317"/>
      <c r="C909" s="317"/>
      <c r="D909" s="317"/>
      <c r="E909" s="317"/>
      <c r="F909" s="318"/>
      <c r="G909" s="317"/>
      <c r="H909" s="317"/>
      <c r="I909" s="319"/>
      <c r="J909" s="319"/>
      <c r="K909" s="319"/>
      <c r="L909" s="319"/>
      <c r="M909" s="319"/>
      <c r="N909" s="319"/>
      <c r="O909" s="322"/>
      <c r="P909" s="322"/>
      <c r="Q909" s="320"/>
      <c r="R909" s="320"/>
      <c r="S909" s="320"/>
      <c r="T909" s="320"/>
      <c r="U909" s="321"/>
      <c r="V909" s="320"/>
      <c r="W909" s="392"/>
    </row>
    <row r="910" spans="1:23">
      <c r="A910" s="317"/>
      <c r="B910" s="317"/>
      <c r="C910" s="317"/>
      <c r="D910" s="317"/>
      <c r="E910" s="317"/>
      <c r="F910" s="318"/>
      <c r="G910" s="317"/>
      <c r="H910" s="317"/>
      <c r="I910" s="319"/>
      <c r="J910" s="319"/>
      <c r="K910" s="319"/>
      <c r="L910" s="319"/>
      <c r="M910" s="319"/>
      <c r="N910" s="319"/>
      <c r="O910" s="322"/>
      <c r="P910" s="322"/>
      <c r="Q910" s="320"/>
      <c r="R910" s="320"/>
      <c r="S910" s="320"/>
      <c r="T910" s="320"/>
      <c r="U910" s="321"/>
      <c r="V910" s="320"/>
      <c r="W910" s="392"/>
    </row>
    <row r="911" spans="1:23">
      <c r="A911" s="317"/>
      <c r="B911" s="317"/>
      <c r="C911" s="317"/>
      <c r="D911" s="317"/>
      <c r="E911" s="317"/>
      <c r="F911" s="318"/>
      <c r="G911" s="317"/>
      <c r="H911" s="317"/>
      <c r="I911" s="319"/>
      <c r="J911" s="319"/>
      <c r="K911" s="319"/>
      <c r="L911" s="319"/>
      <c r="M911" s="319"/>
      <c r="N911" s="319"/>
      <c r="O911" s="322"/>
      <c r="P911" s="322"/>
      <c r="Q911" s="320"/>
      <c r="R911" s="320"/>
      <c r="S911" s="320"/>
      <c r="T911" s="320"/>
      <c r="U911" s="321"/>
      <c r="V911" s="320"/>
      <c r="W911" s="392"/>
    </row>
    <row r="912" spans="1:23">
      <c r="A912" s="317"/>
      <c r="B912" s="317"/>
      <c r="C912" s="317"/>
      <c r="D912" s="317"/>
      <c r="E912" s="317"/>
      <c r="F912" s="318"/>
      <c r="G912" s="317"/>
      <c r="H912" s="317"/>
      <c r="I912" s="319"/>
      <c r="J912" s="319"/>
      <c r="K912" s="319"/>
      <c r="L912" s="319"/>
      <c r="M912" s="319"/>
      <c r="N912" s="319"/>
      <c r="O912" s="322"/>
      <c r="P912" s="322"/>
      <c r="Q912" s="320"/>
      <c r="R912" s="320"/>
      <c r="S912" s="320"/>
      <c r="T912" s="320"/>
      <c r="U912" s="321"/>
      <c r="V912" s="320"/>
      <c r="W912" s="392"/>
    </row>
    <row r="913" spans="1:23">
      <c r="A913" s="317"/>
      <c r="B913" s="317"/>
      <c r="C913" s="317"/>
      <c r="D913" s="317"/>
      <c r="E913" s="317"/>
      <c r="F913" s="318"/>
      <c r="G913" s="317"/>
      <c r="H913" s="317"/>
      <c r="I913" s="319"/>
      <c r="J913" s="319"/>
      <c r="K913" s="319"/>
      <c r="L913" s="319"/>
      <c r="M913" s="319"/>
      <c r="N913" s="319"/>
      <c r="O913" s="322"/>
      <c r="P913" s="322"/>
      <c r="Q913" s="320"/>
      <c r="R913" s="320"/>
      <c r="S913" s="320"/>
      <c r="T913" s="320"/>
      <c r="U913" s="321"/>
      <c r="V913" s="320"/>
      <c r="W913" s="392"/>
    </row>
    <row r="914" spans="1:23">
      <c r="A914" s="317"/>
      <c r="B914" s="317"/>
      <c r="C914" s="317"/>
      <c r="D914" s="317"/>
      <c r="E914" s="317"/>
      <c r="F914" s="318"/>
      <c r="G914" s="317"/>
      <c r="H914" s="317"/>
      <c r="I914" s="319"/>
      <c r="J914" s="319"/>
      <c r="K914" s="319"/>
      <c r="L914" s="319"/>
      <c r="M914" s="319"/>
      <c r="N914" s="319"/>
      <c r="O914" s="322"/>
      <c r="P914" s="322"/>
      <c r="Q914" s="320"/>
      <c r="R914" s="320"/>
      <c r="S914" s="320"/>
      <c r="T914" s="320"/>
      <c r="U914" s="321"/>
      <c r="V914" s="320"/>
      <c r="W914" s="392"/>
    </row>
    <row r="915" spans="1:23">
      <c r="A915" s="317"/>
      <c r="B915" s="317"/>
      <c r="C915" s="317"/>
      <c r="D915" s="317"/>
      <c r="E915" s="317"/>
      <c r="F915" s="318"/>
      <c r="G915" s="317"/>
      <c r="H915" s="317"/>
      <c r="I915" s="319"/>
      <c r="J915" s="319"/>
      <c r="K915" s="319"/>
      <c r="L915" s="319"/>
      <c r="M915" s="319"/>
      <c r="N915" s="319"/>
      <c r="O915" s="322"/>
      <c r="P915" s="322"/>
      <c r="Q915" s="320"/>
      <c r="R915" s="320"/>
      <c r="S915" s="320"/>
      <c r="T915" s="320"/>
      <c r="U915" s="321"/>
      <c r="V915" s="320"/>
      <c r="W915" s="392"/>
    </row>
    <row r="916" spans="1:23">
      <c r="A916" s="317"/>
      <c r="B916" s="317"/>
      <c r="C916" s="317"/>
      <c r="D916" s="317"/>
      <c r="E916" s="317"/>
      <c r="F916" s="318"/>
      <c r="G916" s="317"/>
      <c r="H916" s="317"/>
      <c r="I916" s="319"/>
      <c r="J916" s="319"/>
      <c r="K916" s="319"/>
      <c r="L916" s="319"/>
      <c r="M916" s="319"/>
      <c r="N916" s="319"/>
      <c r="O916" s="322"/>
      <c r="P916" s="322"/>
      <c r="Q916" s="320"/>
      <c r="R916" s="320"/>
      <c r="S916" s="320"/>
      <c r="T916" s="320"/>
      <c r="U916" s="321"/>
      <c r="V916" s="320"/>
      <c r="W916" s="392"/>
    </row>
    <row r="917" spans="1:23">
      <c r="A917" s="317"/>
      <c r="B917" s="317"/>
      <c r="C917" s="317"/>
      <c r="D917" s="317"/>
      <c r="E917" s="317"/>
      <c r="F917" s="318"/>
      <c r="G917" s="317"/>
      <c r="H917" s="317"/>
      <c r="I917" s="319"/>
      <c r="J917" s="319"/>
      <c r="K917" s="319"/>
      <c r="L917" s="319"/>
      <c r="M917" s="319"/>
      <c r="N917" s="319"/>
      <c r="O917" s="322"/>
      <c r="P917" s="322"/>
      <c r="Q917" s="320"/>
      <c r="R917" s="320"/>
      <c r="S917" s="320"/>
      <c r="T917" s="320"/>
      <c r="U917" s="321"/>
      <c r="V917" s="320"/>
      <c r="W917" s="392"/>
    </row>
    <row r="918" spans="1:23">
      <c r="A918" s="317"/>
      <c r="B918" s="317"/>
      <c r="C918" s="317"/>
      <c r="D918" s="317"/>
      <c r="E918" s="317"/>
      <c r="F918" s="318"/>
      <c r="G918" s="317"/>
      <c r="H918" s="317"/>
      <c r="I918" s="319"/>
      <c r="J918" s="319"/>
      <c r="K918" s="319"/>
      <c r="L918" s="319"/>
      <c r="M918" s="319"/>
      <c r="N918" s="319"/>
      <c r="O918" s="322"/>
      <c r="P918" s="322"/>
      <c r="Q918" s="320"/>
      <c r="R918" s="320"/>
      <c r="S918" s="320"/>
      <c r="T918" s="320"/>
      <c r="U918" s="321"/>
      <c r="V918" s="320"/>
      <c r="W918" s="392"/>
    </row>
    <row r="919" spans="1:23">
      <c r="A919" s="317"/>
      <c r="B919" s="317"/>
      <c r="C919" s="317"/>
      <c r="D919" s="317"/>
      <c r="E919" s="317"/>
      <c r="F919" s="318"/>
      <c r="G919" s="317"/>
      <c r="H919" s="317"/>
      <c r="I919" s="319"/>
      <c r="J919" s="319"/>
      <c r="K919" s="319"/>
      <c r="L919" s="319"/>
      <c r="M919" s="319"/>
      <c r="N919" s="319"/>
      <c r="O919" s="322"/>
      <c r="P919" s="322"/>
      <c r="Q919" s="320"/>
      <c r="R919" s="320"/>
      <c r="S919" s="320"/>
      <c r="T919" s="320"/>
      <c r="U919" s="321"/>
      <c r="V919" s="320"/>
      <c r="W919" s="392"/>
    </row>
    <row r="920" spans="1:23">
      <c r="A920" s="317"/>
      <c r="B920" s="317"/>
      <c r="C920" s="317"/>
      <c r="D920" s="317"/>
      <c r="E920" s="317"/>
      <c r="F920" s="318"/>
      <c r="G920" s="317"/>
      <c r="H920" s="317"/>
      <c r="I920" s="319"/>
      <c r="J920" s="319"/>
      <c r="K920" s="319"/>
      <c r="L920" s="319"/>
      <c r="M920" s="319"/>
      <c r="N920" s="319"/>
      <c r="O920" s="322"/>
      <c r="P920" s="322"/>
      <c r="Q920" s="320"/>
      <c r="R920" s="320"/>
      <c r="S920" s="320"/>
      <c r="T920" s="320"/>
      <c r="U920" s="321"/>
      <c r="V920" s="320"/>
      <c r="W920" s="392"/>
    </row>
    <row r="921" spans="1:23">
      <c r="A921" s="317"/>
      <c r="B921" s="317"/>
      <c r="C921" s="317"/>
      <c r="D921" s="317"/>
      <c r="E921" s="317"/>
      <c r="F921" s="318"/>
      <c r="G921" s="317"/>
      <c r="H921" s="317"/>
      <c r="I921" s="319"/>
      <c r="J921" s="319"/>
      <c r="K921" s="319"/>
      <c r="L921" s="319"/>
      <c r="M921" s="319"/>
      <c r="N921" s="319"/>
      <c r="O921" s="322"/>
      <c r="P921" s="322"/>
      <c r="Q921" s="320"/>
      <c r="R921" s="320"/>
      <c r="S921" s="320"/>
      <c r="T921" s="320"/>
      <c r="U921" s="321"/>
      <c r="V921" s="320"/>
      <c r="W921" s="392"/>
    </row>
    <row r="922" spans="1:23">
      <c r="A922" s="317"/>
      <c r="B922" s="317"/>
      <c r="C922" s="317"/>
      <c r="D922" s="317"/>
      <c r="E922" s="317"/>
      <c r="F922" s="318"/>
      <c r="G922" s="317"/>
      <c r="H922" s="317"/>
      <c r="I922" s="319"/>
      <c r="J922" s="319"/>
      <c r="K922" s="319"/>
      <c r="L922" s="319"/>
      <c r="M922" s="319"/>
      <c r="N922" s="319"/>
      <c r="O922" s="322"/>
      <c r="P922" s="322"/>
      <c r="Q922" s="320"/>
      <c r="R922" s="320"/>
      <c r="S922" s="320"/>
      <c r="T922" s="320"/>
      <c r="U922" s="321"/>
      <c r="V922" s="320"/>
      <c r="W922" s="392"/>
    </row>
    <row r="923" spans="1:23">
      <c r="A923" s="317"/>
      <c r="B923" s="317"/>
      <c r="C923" s="317"/>
      <c r="D923" s="317"/>
      <c r="E923" s="317"/>
      <c r="F923" s="318"/>
      <c r="G923" s="317"/>
      <c r="H923" s="317"/>
      <c r="I923" s="319"/>
      <c r="J923" s="319"/>
      <c r="K923" s="319"/>
      <c r="L923" s="319"/>
      <c r="M923" s="319"/>
      <c r="N923" s="319"/>
      <c r="O923" s="322"/>
      <c r="P923" s="322"/>
      <c r="Q923" s="320"/>
      <c r="R923" s="320"/>
      <c r="S923" s="320"/>
      <c r="T923" s="320"/>
      <c r="U923" s="321"/>
      <c r="V923" s="320"/>
      <c r="W923" s="392"/>
    </row>
    <row r="924" spans="1:23">
      <c r="A924" s="317"/>
      <c r="B924" s="317"/>
      <c r="C924" s="317"/>
      <c r="D924" s="317"/>
      <c r="E924" s="317"/>
      <c r="F924" s="318"/>
      <c r="G924" s="317"/>
      <c r="H924" s="317"/>
      <c r="I924" s="319"/>
      <c r="J924" s="319"/>
      <c r="K924" s="319"/>
      <c r="L924" s="319"/>
      <c r="M924" s="319"/>
      <c r="N924" s="319"/>
      <c r="O924" s="322"/>
      <c r="P924" s="322"/>
      <c r="Q924" s="320"/>
      <c r="R924" s="320"/>
      <c r="S924" s="320"/>
      <c r="T924" s="320"/>
      <c r="U924" s="321"/>
      <c r="V924" s="320"/>
      <c r="W924" s="392"/>
    </row>
    <row r="925" spans="1:23">
      <c r="A925" s="317"/>
      <c r="B925" s="317"/>
      <c r="C925" s="317"/>
      <c r="D925" s="317"/>
      <c r="E925" s="317"/>
      <c r="F925" s="318"/>
      <c r="G925" s="317"/>
      <c r="H925" s="317"/>
      <c r="I925" s="319"/>
      <c r="J925" s="319"/>
      <c r="K925" s="319"/>
      <c r="L925" s="319"/>
      <c r="M925" s="319"/>
      <c r="N925" s="319"/>
      <c r="O925" s="322"/>
      <c r="P925" s="322"/>
      <c r="Q925" s="320"/>
      <c r="R925" s="320"/>
      <c r="S925" s="320"/>
      <c r="T925" s="320"/>
      <c r="U925" s="321"/>
      <c r="V925" s="320"/>
      <c r="W925" s="392"/>
    </row>
    <row r="926" spans="1:23">
      <c r="A926" s="317"/>
      <c r="B926" s="317"/>
      <c r="C926" s="317"/>
      <c r="D926" s="317"/>
      <c r="E926" s="317"/>
      <c r="F926" s="318"/>
      <c r="G926" s="317"/>
      <c r="H926" s="317"/>
      <c r="I926" s="319"/>
      <c r="J926" s="319"/>
      <c r="K926" s="319"/>
      <c r="L926" s="319"/>
      <c r="M926" s="319"/>
      <c r="N926" s="319"/>
      <c r="O926" s="322"/>
      <c r="P926" s="322"/>
      <c r="Q926" s="320"/>
      <c r="R926" s="320"/>
      <c r="S926" s="320"/>
      <c r="T926" s="320"/>
      <c r="U926" s="321"/>
      <c r="V926" s="320"/>
      <c r="W926" s="392"/>
    </row>
    <row r="927" spans="1:23">
      <c r="A927" s="317"/>
      <c r="B927" s="317"/>
      <c r="C927" s="317"/>
      <c r="D927" s="317"/>
      <c r="E927" s="317"/>
      <c r="F927" s="318"/>
      <c r="G927" s="317"/>
      <c r="H927" s="317"/>
      <c r="I927" s="319"/>
      <c r="J927" s="319"/>
      <c r="K927" s="319"/>
      <c r="L927" s="319"/>
      <c r="M927" s="319"/>
      <c r="N927" s="319"/>
      <c r="O927" s="322"/>
      <c r="P927" s="322"/>
      <c r="Q927" s="320"/>
      <c r="R927" s="320"/>
      <c r="S927" s="320"/>
      <c r="T927" s="320"/>
      <c r="U927" s="321"/>
      <c r="V927" s="320"/>
      <c r="W927" s="392"/>
    </row>
    <row r="928" spans="1:23">
      <c r="A928" s="317"/>
      <c r="B928" s="317"/>
      <c r="C928" s="317"/>
      <c r="D928" s="317"/>
      <c r="E928" s="317"/>
      <c r="F928" s="318"/>
      <c r="G928" s="317"/>
      <c r="H928" s="317"/>
      <c r="I928" s="319"/>
      <c r="J928" s="319"/>
      <c r="K928" s="319"/>
      <c r="L928" s="319"/>
      <c r="M928" s="319"/>
      <c r="N928" s="319"/>
      <c r="O928" s="322"/>
      <c r="P928" s="322"/>
      <c r="Q928" s="320"/>
      <c r="R928" s="320"/>
      <c r="S928" s="320"/>
      <c r="T928" s="320"/>
      <c r="U928" s="321"/>
      <c r="V928" s="320"/>
      <c r="W928" s="392"/>
    </row>
    <row r="929" spans="1:23">
      <c r="A929" s="317"/>
      <c r="B929" s="317"/>
      <c r="C929" s="317"/>
      <c r="D929" s="317"/>
      <c r="E929" s="317"/>
      <c r="F929" s="318"/>
      <c r="G929" s="317"/>
      <c r="H929" s="317"/>
      <c r="I929" s="319"/>
      <c r="J929" s="319"/>
      <c r="K929" s="319"/>
      <c r="L929" s="319"/>
      <c r="M929" s="319"/>
      <c r="N929" s="319"/>
      <c r="O929" s="322"/>
      <c r="P929" s="322"/>
      <c r="Q929" s="320"/>
      <c r="R929" s="320"/>
      <c r="S929" s="320"/>
      <c r="T929" s="320"/>
      <c r="U929" s="321"/>
      <c r="V929" s="320"/>
      <c r="W929" s="392"/>
    </row>
    <row r="930" spans="1:23">
      <c r="A930" s="317"/>
      <c r="B930" s="317"/>
      <c r="C930" s="317"/>
      <c r="D930" s="317"/>
      <c r="E930" s="317"/>
      <c r="F930" s="318"/>
      <c r="G930" s="317"/>
      <c r="H930" s="317"/>
      <c r="I930" s="319"/>
      <c r="J930" s="319"/>
      <c r="K930" s="319"/>
      <c r="L930" s="319"/>
      <c r="M930" s="319"/>
      <c r="N930" s="319"/>
      <c r="O930" s="322"/>
      <c r="P930" s="322"/>
      <c r="Q930" s="320"/>
      <c r="R930" s="320"/>
      <c r="S930" s="320"/>
      <c r="T930" s="320"/>
      <c r="U930" s="321"/>
      <c r="V930" s="320"/>
      <c r="W930" s="392"/>
    </row>
    <row r="931" spans="1:23">
      <c r="A931" s="317"/>
      <c r="B931" s="317"/>
      <c r="C931" s="317"/>
      <c r="D931" s="317"/>
      <c r="E931" s="317"/>
      <c r="F931" s="318"/>
      <c r="G931" s="317"/>
      <c r="H931" s="317"/>
      <c r="I931" s="319"/>
      <c r="J931" s="319"/>
      <c r="K931" s="319"/>
      <c r="L931" s="319"/>
      <c r="M931" s="319"/>
      <c r="N931" s="319"/>
      <c r="O931" s="322"/>
      <c r="P931" s="322"/>
      <c r="Q931" s="320"/>
      <c r="R931" s="320"/>
      <c r="S931" s="320"/>
      <c r="T931" s="320"/>
      <c r="U931" s="321"/>
      <c r="V931" s="320"/>
      <c r="W931" s="392"/>
    </row>
    <row r="932" spans="1:23">
      <c r="A932" s="317"/>
      <c r="B932" s="317"/>
      <c r="C932" s="317"/>
      <c r="D932" s="317"/>
      <c r="E932" s="317"/>
      <c r="F932" s="318"/>
      <c r="G932" s="317"/>
      <c r="H932" s="317"/>
      <c r="I932" s="319"/>
      <c r="J932" s="319"/>
      <c r="K932" s="319"/>
      <c r="L932" s="319"/>
      <c r="M932" s="319"/>
      <c r="N932" s="319"/>
      <c r="O932" s="322"/>
      <c r="P932" s="322"/>
      <c r="Q932" s="320"/>
      <c r="R932" s="320"/>
      <c r="S932" s="320"/>
      <c r="T932" s="320"/>
      <c r="U932" s="321"/>
      <c r="V932" s="320"/>
      <c r="W932" s="392"/>
    </row>
    <row r="933" spans="1:23">
      <c r="A933" s="317"/>
      <c r="B933" s="317"/>
      <c r="C933" s="317"/>
      <c r="D933" s="317"/>
      <c r="E933" s="317"/>
      <c r="F933" s="318"/>
      <c r="G933" s="317"/>
      <c r="H933" s="317"/>
      <c r="I933" s="319"/>
      <c r="J933" s="319"/>
      <c r="K933" s="319"/>
      <c r="L933" s="319"/>
      <c r="M933" s="319"/>
      <c r="N933" s="319"/>
      <c r="O933" s="322"/>
      <c r="P933" s="322"/>
      <c r="Q933" s="320"/>
      <c r="R933" s="320"/>
      <c r="S933" s="320"/>
      <c r="T933" s="320"/>
      <c r="U933" s="321"/>
      <c r="V933" s="320"/>
      <c r="W933" s="392"/>
    </row>
    <row r="934" spans="1:23">
      <c r="A934" s="317"/>
      <c r="B934" s="317"/>
      <c r="C934" s="317"/>
      <c r="D934" s="317"/>
      <c r="E934" s="317"/>
      <c r="F934" s="318"/>
      <c r="G934" s="317"/>
      <c r="H934" s="317"/>
      <c r="I934" s="319"/>
      <c r="J934" s="319"/>
      <c r="K934" s="319"/>
      <c r="L934" s="319"/>
      <c r="M934" s="319"/>
      <c r="N934" s="319"/>
      <c r="O934" s="322"/>
      <c r="P934" s="322"/>
      <c r="Q934" s="320"/>
      <c r="R934" s="320"/>
      <c r="S934" s="320"/>
      <c r="T934" s="320"/>
      <c r="U934" s="321"/>
      <c r="V934" s="320"/>
      <c r="W934" s="392"/>
    </row>
    <row r="935" spans="1:23">
      <c r="A935" s="317"/>
      <c r="B935" s="317"/>
      <c r="C935" s="317"/>
      <c r="D935" s="317"/>
      <c r="E935" s="317"/>
      <c r="F935" s="318"/>
      <c r="G935" s="317"/>
      <c r="H935" s="317"/>
      <c r="I935" s="319"/>
      <c r="J935" s="319"/>
      <c r="K935" s="319"/>
      <c r="L935" s="319"/>
      <c r="M935" s="319"/>
      <c r="N935" s="319"/>
      <c r="O935" s="322"/>
      <c r="P935" s="322"/>
      <c r="Q935" s="320"/>
      <c r="R935" s="320"/>
      <c r="S935" s="320"/>
      <c r="T935" s="320"/>
      <c r="U935" s="321"/>
      <c r="V935" s="320"/>
      <c r="W935" s="392"/>
    </row>
    <row r="936" spans="1:23">
      <c r="A936" s="317"/>
      <c r="B936" s="317"/>
      <c r="C936" s="317"/>
      <c r="D936" s="317"/>
      <c r="E936" s="317"/>
      <c r="F936" s="318"/>
      <c r="G936" s="317"/>
      <c r="H936" s="317"/>
      <c r="I936" s="319"/>
      <c r="J936" s="319"/>
      <c r="K936" s="319"/>
      <c r="L936" s="319"/>
      <c r="M936" s="319"/>
      <c r="N936" s="319"/>
      <c r="O936" s="322"/>
      <c r="P936" s="322"/>
      <c r="Q936" s="320"/>
      <c r="R936" s="320"/>
      <c r="S936" s="320"/>
      <c r="T936" s="320"/>
      <c r="U936" s="321"/>
      <c r="V936" s="320"/>
      <c r="W936" s="392"/>
    </row>
    <row r="937" spans="1:23">
      <c r="A937" s="317"/>
      <c r="B937" s="317"/>
      <c r="C937" s="317"/>
      <c r="D937" s="317"/>
      <c r="E937" s="317"/>
      <c r="F937" s="318"/>
      <c r="G937" s="317"/>
      <c r="H937" s="317"/>
      <c r="I937" s="319"/>
      <c r="J937" s="319"/>
      <c r="K937" s="319"/>
      <c r="L937" s="319"/>
      <c r="M937" s="319"/>
      <c r="N937" s="319"/>
      <c r="O937" s="322"/>
      <c r="P937" s="322"/>
      <c r="Q937" s="320"/>
      <c r="R937" s="320"/>
      <c r="S937" s="320"/>
      <c r="T937" s="320"/>
      <c r="U937" s="321"/>
      <c r="V937" s="320"/>
      <c r="W937" s="392"/>
    </row>
    <row r="938" spans="1:23">
      <c r="A938" s="317"/>
      <c r="B938" s="317"/>
      <c r="C938" s="317"/>
      <c r="D938" s="317"/>
      <c r="E938" s="317"/>
      <c r="F938" s="318"/>
      <c r="G938" s="317"/>
      <c r="H938" s="317"/>
      <c r="I938" s="319"/>
      <c r="J938" s="319"/>
      <c r="K938" s="319"/>
      <c r="L938" s="319"/>
      <c r="M938" s="319"/>
      <c r="N938" s="319"/>
      <c r="O938" s="322"/>
      <c r="P938" s="322"/>
      <c r="Q938" s="320"/>
      <c r="R938" s="320"/>
      <c r="S938" s="320"/>
      <c r="T938" s="320"/>
      <c r="U938" s="321"/>
      <c r="V938" s="320"/>
      <c r="W938" s="392"/>
    </row>
    <row r="939" spans="1:23">
      <c r="A939" s="317"/>
      <c r="B939" s="317"/>
      <c r="C939" s="317"/>
      <c r="D939" s="317"/>
      <c r="E939" s="317"/>
      <c r="F939" s="318"/>
      <c r="G939" s="317"/>
      <c r="H939" s="317"/>
      <c r="I939" s="319"/>
      <c r="J939" s="319"/>
      <c r="K939" s="319"/>
      <c r="L939" s="319"/>
      <c r="M939" s="319"/>
      <c r="N939" s="319"/>
      <c r="O939" s="322"/>
      <c r="P939" s="322"/>
      <c r="Q939" s="320"/>
      <c r="R939" s="320"/>
      <c r="S939" s="320"/>
      <c r="T939" s="320"/>
      <c r="U939" s="321"/>
      <c r="V939" s="320"/>
      <c r="W939" s="392"/>
    </row>
    <row r="940" spans="1:23">
      <c r="A940" s="317"/>
      <c r="B940" s="317"/>
      <c r="C940" s="317"/>
      <c r="D940" s="317"/>
      <c r="E940" s="317"/>
      <c r="F940" s="318"/>
      <c r="G940" s="317"/>
      <c r="H940" s="317"/>
      <c r="I940" s="319"/>
      <c r="J940" s="319"/>
      <c r="K940" s="319"/>
      <c r="L940" s="319"/>
      <c r="M940" s="319"/>
      <c r="N940" s="319"/>
      <c r="O940" s="322"/>
      <c r="P940" s="322"/>
      <c r="Q940" s="320"/>
      <c r="R940" s="320"/>
      <c r="S940" s="320"/>
      <c r="T940" s="320"/>
      <c r="U940" s="321"/>
      <c r="V940" s="320"/>
      <c r="W940" s="392"/>
    </row>
    <row r="941" spans="1:23">
      <c r="A941" s="317"/>
      <c r="B941" s="317"/>
      <c r="C941" s="317"/>
      <c r="D941" s="317"/>
      <c r="E941" s="317"/>
      <c r="F941" s="318"/>
      <c r="G941" s="317"/>
      <c r="H941" s="317"/>
      <c r="I941" s="319"/>
      <c r="J941" s="319"/>
      <c r="K941" s="319"/>
      <c r="L941" s="319"/>
      <c r="M941" s="319"/>
      <c r="N941" s="319"/>
      <c r="O941" s="322"/>
      <c r="P941" s="322"/>
      <c r="Q941" s="320"/>
      <c r="R941" s="320"/>
      <c r="S941" s="320"/>
      <c r="T941" s="320"/>
      <c r="U941" s="321"/>
      <c r="V941" s="320"/>
      <c r="W941" s="392"/>
    </row>
    <row r="942" spans="1:23">
      <c r="A942" s="317"/>
      <c r="B942" s="317"/>
      <c r="C942" s="317"/>
      <c r="D942" s="317"/>
      <c r="E942" s="317"/>
      <c r="F942" s="318"/>
      <c r="G942" s="317"/>
      <c r="H942" s="317"/>
      <c r="I942" s="319"/>
      <c r="J942" s="319"/>
      <c r="K942" s="319"/>
      <c r="L942" s="319"/>
      <c r="M942" s="319"/>
      <c r="N942" s="319"/>
      <c r="O942" s="322"/>
      <c r="P942" s="322"/>
      <c r="Q942" s="320"/>
      <c r="R942" s="320"/>
      <c r="S942" s="320"/>
      <c r="T942" s="320"/>
      <c r="U942" s="321"/>
      <c r="V942" s="320"/>
      <c r="W942" s="392"/>
    </row>
    <row r="943" spans="1:23">
      <c r="A943" s="317"/>
      <c r="B943" s="317"/>
      <c r="C943" s="317"/>
      <c r="D943" s="317"/>
      <c r="E943" s="317"/>
      <c r="F943" s="318"/>
      <c r="G943" s="317"/>
      <c r="H943" s="317"/>
      <c r="I943" s="319"/>
      <c r="J943" s="319"/>
      <c r="K943" s="319"/>
      <c r="L943" s="319"/>
      <c r="M943" s="319"/>
      <c r="N943" s="319"/>
      <c r="O943" s="322"/>
      <c r="P943" s="322"/>
      <c r="Q943" s="320"/>
      <c r="R943" s="320"/>
      <c r="S943" s="320"/>
      <c r="T943" s="320"/>
      <c r="U943" s="321"/>
      <c r="V943" s="320"/>
      <c r="W943" s="392"/>
    </row>
    <row r="944" spans="1:23">
      <c r="A944" s="317"/>
      <c r="B944" s="317"/>
      <c r="C944" s="317"/>
      <c r="D944" s="317"/>
      <c r="E944" s="317"/>
      <c r="F944" s="318"/>
      <c r="G944" s="317"/>
      <c r="H944" s="317"/>
      <c r="I944" s="319"/>
      <c r="J944" s="319"/>
      <c r="K944" s="319"/>
      <c r="L944" s="319"/>
      <c r="M944" s="319"/>
      <c r="N944" s="319"/>
      <c r="O944" s="322"/>
      <c r="P944" s="322"/>
      <c r="Q944" s="320"/>
      <c r="R944" s="320"/>
      <c r="S944" s="320"/>
      <c r="T944" s="320"/>
      <c r="U944" s="321"/>
      <c r="V944" s="320"/>
      <c r="W944" s="392"/>
    </row>
    <row r="945" spans="1:23">
      <c r="A945" s="317"/>
      <c r="B945" s="317"/>
      <c r="C945" s="317"/>
      <c r="D945" s="317"/>
      <c r="E945" s="317"/>
      <c r="F945" s="318"/>
      <c r="G945" s="317"/>
      <c r="H945" s="317"/>
      <c r="I945" s="319"/>
      <c r="J945" s="319"/>
      <c r="K945" s="319"/>
      <c r="L945" s="319"/>
      <c r="M945" s="319"/>
      <c r="N945" s="319"/>
      <c r="O945" s="322"/>
      <c r="P945" s="322"/>
      <c r="Q945" s="320"/>
      <c r="R945" s="320"/>
      <c r="S945" s="320"/>
      <c r="T945" s="320"/>
      <c r="U945" s="321"/>
      <c r="V945" s="320"/>
      <c r="W945" s="392"/>
    </row>
    <row r="946" spans="1:23">
      <c r="A946" s="317"/>
      <c r="B946" s="317"/>
      <c r="C946" s="317"/>
      <c r="D946" s="317"/>
      <c r="E946" s="317"/>
      <c r="F946" s="318"/>
      <c r="G946" s="317"/>
      <c r="H946" s="317"/>
      <c r="I946" s="319"/>
      <c r="J946" s="319"/>
      <c r="K946" s="319"/>
      <c r="L946" s="319"/>
      <c r="M946" s="319"/>
      <c r="N946" s="319"/>
      <c r="O946" s="322"/>
      <c r="P946" s="322"/>
      <c r="Q946" s="320"/>
      <c r="R946" s="320"/>
      <c r="S946" s="320"/>
      <c r="T946" s="320"/>
      <c r="U946" s="321"/>
      <c r="V946" s="320"/>
      <c r="W946" s="392"/>
    </row>
    <row r="947" spans="1:23">
      <c r="A947" s="317"/>
      <c r="B947" s="317"/>
      <c r="C947" s="317"/>
      <c r="D947" s="317"/>
      <c r="E947" s="317"/>
      <c r="F947" s="318"/>
      <c r="G947" s="317"/>
      <c r="H947" s="317"/>
      <c r="I947" s="319"/>
      <c r="J947" s="319"/>
      <c r="K947" s="319"/>
      <c r="L947" s="319"/>
      <c r="M947" s="319"/>
      <c r="N947" s="319"/>
      <c r="O947" s="322"/>
      <c r="P947" s="322"/>
      <c r="Q947" s="320"/>
      <c r="R947" s="320"/>
      <c r="S947" s="320"/>
      <c r="T947" s="320"/>
      <c r="U947" s="321"/>
      <c r="V947" s="320"/>
      <c r="W947" s="392"/>
    </row>
    <row r="948" spans="1:23">
      <c r="A948" s="317"/>
      <c r="B948" s="317"/>
      <c r="C948" s="317"/>
      <c r="D948" s="317"/>
      <c r="E948" s="317"/>
      <c r="F948" s="318"/>
      <c r="G948" s="317"/>
      <c r="H948" s="317"/>
      <c r="I948" s="319"/>
      <c r="J948" s="319"/>
      <c r="K948" s="319"/>
      <c r="L948" s="319"/>
      <c r="M948" s="319"/>
      <c r="N948" s="319"/>
      <c r="O948" s="322"/>
      <c r="P948" s="322"/>
      <c r="Q948" s="320"/>
      <c r="R948" s="320"/>
      <c r="S948" s="320"/>
      <c r="T948" s="320"/>
      <c r="U948" s="321"/>
      <c r="V948" s="320"/>
      <c r="W948" s="392"/>
    </row>
    <row r="949" spans="1:23">
      <c r="A949" s="317"/>
      <c r="B949" s="317"/>
      <c r="C949" s="317"/>
      <c r="D949" s="317"/>
      <c r="E949" s="317"/>
      <c r="F949" s="318"/>
      <c r="G949" s="317"/>
      <c r="H949" s="317"/>
      <c r="I949" s="319"/>
      <c r="J949" s="319"/>
      <c r="K949" s="319"/>
      <c r="L949" s="319"/>
      <c r="M949" s="319"/>
      <c r="N949" s="319"/>
      <c r="O949" s="322"/>
      <c r="P949" s="322"/>
      <c r="Q949" s="320"/>
      <c r="R949" s="320"/>
      <c r="S949" s="320"/>
      <c r="T949" s="320"/>
      <c r="U949" s="321"/>
      <c r="V949" s="320"/>
      <c r="W949" s="392"/>
    </row>
    <row r="950" spans="1:23">
      <c r="A950" s="317"/>
      <c r="B950" s="317"/>
      <c r="C950" s="317"/>
      <c r="D950" s="317"/>
      <c r="E950" s="317"/>
      <c r="F950" s="318"/>
      <c r="G950" s="317"/>
      <c r="H950" s="317"/>
      <c r="I950" s="319"/>
      <c r="J950" s="319"/>
      <c r="K950" s="319"/>
      <c r="L950" s="319"/>
      <c r="M950" s="319"/>
      <c r="N950" s="319"/>
      <c r="O950" s="322"/>
      <c r="P950" s="322"/>
      <c r="Q950" s="320"/>
      <c r="R950" s="320"/>
      <c r="S950" s="320"/>
      <c r="T950" s="320"/>
      <c r="U950" s="321"/>
      <c r="V950" s="320"/>
      <c r="W950" s="392"/>
    </row>
    <row r="951" spans="1:23">
      <c r="A951" s="317"/>
      <c r="B951" s="317"/>
      <c r="C951" s="317"/>
      <c r="D951" s="317"/>
      <c r="E951" s="317"/>
      <c r="F951" s="318"/>
      <c r="G951" s="317"/>
      <c r="H951" s="317"/>
      <c r="I951" s="319"/>
      <c r="J951" s="319"/>
      <c r="K951" s="319"/>
      <c r="L951" s="319"/>
      <c r="M951" s="319"/>
      <c r="N951" s="319"/>
      <c r="O951" s="322"/>
      <c r="P951" s="322"/>
      <c r="Q951" s="320"/>
      <c r="R951" s="320"/>
      <c r="S951" s="320"/>
      <c r="T951" s="320"/>
      <c r="U951" s="321"/>
      <c r="V951" s="320"/>
      <c r="W951" s="392"/>
    </row>
    <row r="952" spans="1:23">
      <c r="A952" s="317"/>
      <c r="B952" s="317"/>
      <c r="C952" s="317"/>
      <c r="D952" s="317"/>
      <c r="E952" s="317"/>
      <c r="F952" s="318"/>
      <c r="G952" s="317"/>
      <c r="H952" s="317"/>
      <c r="I952" s="319"/>
      <c r="J952" s="319"/>
      <c r="K952" s="319"/>
      <c r="L952" s="319"/>
      <c r="M952" s="319"/>
      <c r="N952" s="319"/>
      <c r="O952" s="322"/>
      <c r="P952" s="322"/>
      <c r="Q952" s="320"/>
      <c r="R952" s="320"/>
      <c r="S952" s="320"/>
      <c r="T952" s="320"/>
      <c r="U952" s="321"/>
      <c r="V952" s="320"/>
      <c r="W952" s="392"/>
    </row>
    <row r="953" spans="1:23">
      <c r="A953" s="317"/>
      <c r="B953" s="317"/>
      <c r="C953" s="317"/>
      <c r="D953" s="317"/>
      <c r="E953" s="317"/>
      <c r="F953" s="318"/>
      <c r="G953" s="317"/>
      <c r="H953" s="317"/>
      <c r="I953" s="319"/>
      <c r="J953" s="319"/>
      <c r="K953" s="319"/>
      <c r="L953" s="319"/>
      <c r="M953" s="319"/>
      <c r="N953" s="319"/>
      <c r="O953" s="322"/>
      <c r="P953" s="322"/>
      <c r="Q953" s="320"/>
      <c r="R953" s="320"/>
      <c r="S953" s="320"/>
      <c r="T953" s="320"/>
      <c r="U953" s="321"/>
      <c r="V953" s="320"/>
      <c r="W953" s="392"/>
    </row>
    <row r="954" spans="1:23">
      <c r="A954" s="317"/>
      <c r="B954" s="317"/>
      <c r="C954" s="317"/>
      <c r="D954" s="317"/>
      <c r="E954" s="317"/>
      <c r="F954" s="318"/>
      <c r="G954" s="317"/>
      <c r="H954" s="317"/>
      <c r="I954" s="319"/>
      <c r="J954" s="319"/>
      <c r="K954" s="319"/>
      <c r="L954" s="319"/>
      <c r="M954" s="319"/>
      <c r="N954" s="319"/>
      <c r="O954" s="322"/>
      <c r="P954" s="322"/>
      <c r="Q954" s="320"/>
      <c r="R954" s="320"/>
      <c r="S954" s="320"/>
      <c r="T954" s="320"/>
      <c r="U954" s="321"/>
      <c r="V954" s="320"/>
      <c r="W954" s="392"/>
    </row>
    <row r="955" spans="1:23">
      <c r="A955" s="317"/>
      <c r="B955" s="317"/>
      <c r="C955" s="317"/>
      <c r="D955" s="317"/>
      <c r="E955" s="317"/>
      <c r="F955" s="318"/>
      <c r="G955" s="317"/>
      <c r="H955" s="317"/>
      <c r="I955" s="319"/>
      <c r="J955" s="319"/>
      <c r="K955" s="319"/>
      <c r="L955" s="319"/>
      <c r="M955" s="319"/>
      <c r="N955" s="319"/>
      <c r="O955" s="322"/>
      <c r="P955" s="322"/>
      <c r="Q955" s="320"/>
      <c r="R955" s="320"/>
      <c r="S955" s="320"/>
      <c r="T955" s="320"/>
      <c r="U955" s="321"/>
      <c r="V955" s="320"/>
      <c r="W955" s="392"/>
    </row>
    <row r="956" spans="1:23">
      <c r="A956" s="317"/>
      <c r="B956" s="317"/>
      <c r="C956" s="317"/>
      <c r="D956" s="317"/>
      <c r="E956" s="317"/>
      <c r="F956" s="318"/>
      <c r="G956" s="317"/>
      <c r="H956" s="317"/>
      <c r="I956" s="319"/>
      <c r="J956" s="319"/>
      <c r="K956" s="319"/>
      <c r="L956" s="319"/>
      <c r="M956" s="319"/>
      <c r="N956" s="319"/>
      <c r="O956" s="322"/>
      <c r="P956" s="322"/>
      <c r="Q956" s="320"/>
      <c r="R956" s="320"/>
      <c r="S956" s="320"/>
      <c r="T956" s="320"/>
      <c r="U956" s="321"/>
      <c r="V956" s="320"/>
      <c r="W956" s="392"/>
    </row>
    <row r="957" spans="1:23">
      <c r="A957" s="317"/>
      <c r="B957" s="317"/>
      <c r="C957" s="317"/>
      <c r="D957" s="317"/>
      <c r="E957" s="317"/>
      <c r="F957" s="318"/>
      <c r="G957" s="317"/>
      <c r="H957" s="317"/>
      <c r="I957" s="319"/>
      <c r="J957" s="319"/>
      <c r="K957" s="319"/>
      <c r="L957" s="319"/>
      <c r="M957" s="319"/>
      <c r="N957" s="319"/>
      <c r="O957" s="322"/>
      <c r="P957" s="322"/>
      <c r="Q957" s="320"/>
      <c r="R957" s="320"/>
      <c r="S957" s="320"/>
      <c r="T957" s="320"/>
      <c r="U957" s="321"/>
      <c r="V957" s="320"/>
      <c r="W957" s="392"/>
    </row>
    <row r="958" spans="1:23">
      <c r="A958" s="317"/>
      <c r="B958" s="317"/>
      <c r="C958" s="317"/>
      <c r="D958" s="317"/>
      <c r="E958" s="317"/>
      <c r="F958" s="318"/>
      <c r="G958" s="317"/>
      <c r="H958" s="317"/>
      <c r="I958" s="319"/>
      <c r="J958" s="319"/>
      <c r="K958" s="319"/>
      <c r="L958" s="319"/>
      <c r="M958" s="319"/>
      <c r="N958" s="319"/>
      <c r="O958" s="322"/>
      <c r="P958" s="322"/>
      <c r="Q958" s="320"/>
      <c r="R958" s="320"/>
      <c r="S958" s="320"/>
      <c r="T958" s="320"/>
      <c r="U958" s="321"/>
      <c r="V958" s="320"/>
      <c r="W958" s="392"/>
    </row>
    <row r="959" spans="1:23">
      <c r="A959" s="317"/>
      <c r="B959" s="317"/>
      <c r="C959" s="317"/>
      <c r="D959" s="317"/>
      <c r="E959" s="317"/>
      <c r="F959" s="318"/>
      <c r="G959" s="317"/>
      <c r="H959" s="317"/>
      <c r="I959" s="319"/>
      <c r="J959" s="319"/>
      <c r="K959" s="319"/>
      <c r="L959" s="319"/>
      <c r="M959" s="319"/>
      <c r="N959" s="319"/>
      <c r="O959" s="322"/>
      <c r="P959" s="322"/>
      <c r="Q959" s="320"/>
      <c r="R959" s="320"/>
      <c r="S959" s="320"/>
      <c r="T959" s="320"/>
      <c r="U959" s="321"/>
      <c r="V959" s="320"/>
      <c r="W959" s="392"/>
    </row>
    <row r="960" spans="1:23">
      <c r="A960" s="317"/>
      <c r="B960" s="317"/>
      <c r="C960" s="317"/>
      <c r="D960" s="317"/>
      <c r="E960" s="317"/>
      <c r="F960" s="318"/>
      <c r="G960" s="317"/>
      <c r="H960" s="317"/>
      <c r="I960" s="319"/>
      <c r="J960" s="319"/>
      <c r="K960" s="319"/>
      <c r="L960" s="319"/>
      <c r="M960" s="319"/>
      <c r="N960" s="319"/>
      <c r="O960" s="322"/>
      <c r="P960" s="322"/>
      <c r="Q960" s="320"/>
      <c r="R960" s="320"/>
      <c r="S960" s="320"/>
      <c r="T960" s="320"/>
      <c r="U960" s="321"/>
      <c r="V960" s="320"/>
      <c r="W960" s="392"/>
    </row>
    <row r="961" spans="1:23">
      <c r="A961" s="317"/>
      <c r="B961" s="317"/>
      <c r="C961" s="317"/>
      <c r="D961" s="317"/>
      <c r="E961" s="317"/>
      <c r="F961" s="318"/>
      <c r="G961" s="317"/>
      <c r="H961" s="317"/>
      <c r="I961" s="319"/>
      <c r="J961" s="319"/>
      <c r="K961" s="319"/>
      <c r="L961" s="319"/>
      <c r="M961" s="319"/>
      <c r="N961" s="319"/>
      <c r="O961" s="322"/>
      <c r="P961" s="322"/>
      <c r="Q961" s="320"/>
      <c r="R961" s="320"/>
      <c r="S961" s="320"/>
      <c r="T961" s="320"/>
      <c r="U961" s="321"/>
      <c r="V961" s="320"/>
      <c r="W961" s="392"/>
    </row>
    <row r="962" spans="1:23">
      <c r="A962" s="317"/>
      <c r="B962" s="317"/>
      <c r="C962" s="317"/>
      <c r="D962" s="317"/>
      <c r="E962" s="317"/>
      <c r="F962" s="318"/>
      <c r="G962" s="317"/>
      <c r="H962" s="317"/>
      <c r="I962" s="319"/>
      <c r="J962" s="319"/>
      <c r="K962" s="319"/>
      <c r="L962" s="319"/>
      <c r="M962" s="319"/>
      <c r="N962" s="319"/>
      <c r="O962" s="322"/>
      <c r="P962" s="322"/>
      <c r="Q962" s="320"/>
      <c r="R962" s="320"/>
      <c r="S962" s="320"/>
      <c r="T962" s="320"/>
      <c r="U962" s="321"/>
      <c r="V962" s="320"/>
      <c r="W962" s="392"/>
    </row>
    <row r="963" spans="1:23">
      <c r="A963" s="317"/>
      <c r="B963" s="317"/>
      <c r="C963" s="317"/>
      <c r="D963" s="317"/>
      <c r="E963" s="317"/>
      <c r="F963" s="318"/>
      <c r="G963" s="317"/>
      <c r="H963" s="317"/>
      <c r="I963" s="319"/>
      <c r="J963" s="319"/>
      <c r="K963" s="319"/>
      <c r="L963" s="319"/>
      <c r="M963" s="319"/>
      <c r="N963" s="319"/>
      <c r="O963" s="322"/>
      <c r="P963" s="322"/>
      <c r="Q963" s="320"/>
      <c r="R963" s="320"/>
      <c r="S963" s="320"/>
      <c r="T963" s="320"/>
      <c r="U963" s="321"/>
      <c r="V963" s="320"/>
      <c r="W963" s="392"/>
    </row>
    <row r="964" spans="1:23">
      <c r="A964" s="317"/>
      <c r="B964" s="317"/>
      <c r="C964" s="317"/>
      <c r="D964" s="317"/>
      <c r="E964" s="317"/>
      <c r="F964" s="318"/>
      <c r="G964" s="317"/>
      <c r="H964" s="317"/>
      <c r="I964" s="319"/>
      <c r="J964" s="319"/>
      <c r="K964" s="319"/>
      <c r="L964" s="319"/>
      <c r="M964" s="319"/>
      <c r="N964" s="319"/>
      <c r="O964" s="322"/>
      <c r="P964" s="322"/>
      <c r="Q964" s="320"/>
      <c r="R964" s="320"/>
      <c r="S964" s="320"/>
      <c r="T964" s="320"/>
      <c r="U964" s="321"/>
      <c r="V964" s="320"/>
      <c r="W964" s="392"/>
    </row>
    <row r="965" spans="1:23">
      <c r="A965" s="317"/>
      <c r="B965" s="317"/>
      <c r="C965" s="317"/>
      <c r="D965" s="317"/>
      <c r="E965" s="317"/>
      <c r="F965" s="318"/>
      <c r="G965" s="317"/>
      <c r="H965" s="317"/>
      <c r="I965" s="319"/>
      <c r="J965" s="319"/>
      <c r="K965" s="319"/>
      <c r="L965" s="319"/>
      <c r="M965" s="319"/>
      <c r="N965" s="319"/>
      <c r="O965" s="322"/>
      <c r="P965" s="322"/>
      <c r="Q965" s="320"/>
      <c r="R965" s="320"/>
      <c r="S965" s="320"/>
      <c r="T965" s="320"/>
      <c r="U965" s="321"/>
      <c r="V965" s="320"/>
      <c r="W965" s="392"/>
    </row>
    <row r="966" spans="1:23">
      <c r="A966" s="317"/>
      <c r="B966" s="317"/>
      <c r="C966" s="317"/>
      <c r="D966" s="317"/>
      <c r="E966" s="317"/>
      <c r="F966" s="318"/>
      <c r="G966" s="317"/>
      <c r="H966" s="317"/>
      <c r="I966" s="319"/>
      <c r="J966" s="319"/>
      <c r="K966" s="319"/>
      <c r="L966" s="319"/>
      <c r="M966" s="319"/>
      <c r="N966" s="319"/>
      <c r="O966" s="322"/>
      <c r="P966" s="322"/>
      <c r="Q966" s="320"/>
      <c r="R966" s="320"/>
      <c r="S966" s="320"/>
      <c r="T966" s="320"/>
      <c r="U966" s="321"/>
      <c r="V966" s="320"/>
      <c r="W966" s="392"/>
    </row>
    <row r="967" spans="1:23">
      <c r="A967" s="317"/>
      <c r="B967" s="317"/>
      <c r="C967" s="317"/>
      <c r="D967" s="317"/>
      <c r="E967" s="317"/>
      <c r="F967" s="318"/>
      <c r="G967" s="317"/>
      <c r="H967" s="317"/>
      <c r="I967" s="319"/>
      <c r="J967" s="319"/>
      <c r="K967" s="319"/>
      <c r="L967" s="319"/>
      <c r="M967" s="319"/>
      <c r="N967" s="319"/>
      <c r="O967" s="322"/>
      <c r="P967" s="322"/>
      <c r="Q967" s="320"/>
      <c r="R967" s="320"/>
      <c r="S967" s="320"/>
      <c r="T967" s="320"/>
      <c r="U967" s="321"/>
      <c r="V967" s="320"/>
      <c r="W967" s="392"/>
    </row>
    <row r="968" spans="1:23">
      <c r="A968" s="317"/>
      <c r="B968" s="317"/>
      <c r="C968" s="317"/>
      <c r="D968" s="317"/>
      <c r="E968" s="317"/>
      <c r="F968" s="318"/>
      <c r="G968" s="317"/>
      <c r="H968" s="317"/>
      <c r="I968" s="319"/>
      <c r="J968" s="319"/>
      <c r="K968" s="319"/>
      <c r="L968" s="319"/>
      <c r="M968" s="319"/>
      <c r="N968" s="319"/>
      <c r="O968" s="322"/>
      <c r="P968" s="322"/>
      <c r="Q968" s="320"/>
      <c r="R968" s="320"/>
      <c r="S968" s="320"/>
      <c r="T968" s="320"/>
      <c r="U968" s="321"/>
      <c r="V968" s="320"/>
      <c r="W968" s="392"/>
    </row>
    <row r="969" spans="1:23">
      <c r="A969" s="317"/>
      <c r="B969" s="317"/>
      <c r="C969" s="317"/>
      <c r="D969" s="317"/>
      <c r="E969" s="317"/>
      <c r="F969" s="318"/>
      <c r="G969" s="317"/>
      <c r="H969" s="317"/>
      <c r="I969" s="319"/>
      <c r="J969" s="319"/>
      <c r="K969" s="319"/>
      <c r="L969" s="319"/>
      <c r="M969" s="319"/>
      <c r="N969" s="319"/>
      <c r="O969" s="322"/>
      <c r="P969" s="322"/>
      <c r="Q969" s="320"/>
      <c r="R969" s="320"/>
      <c r="S969" s="320"/>
      <c r="T969" s="320"/>
      <c r="U969" s="321"/>
      <c r="V969" s="320"/>
      <c r="W969" s="392"/>
    </row>
    <row r="970" spans="1:23">
      <c r="A970" s="317"/>
      <c r="B970" s="317"/>
      <c r="C970" s="317"/>
      <c r="D970" s="317"/>
      <c r="E970" s="317"/>
      <c r="F970" s="318"/>
      <c r="G970" s="317"/>
      <c r="H970" s="317"/>
      <c r="I970" s="319"/>
      <c r="J970" s="319"/>
      <c r="K970" s="319"/>
      <c r="L970" s="319"/>
      <c r="M970" s="319"/>
      <c r="N970" s="319"/>
      <c r="O970" s="322"/>
      <c r="P970" s="322"/>
      <c r="Q970" s="320"/>
      <c r="R970" s="320"/>
      <c r="S970" s="320"/>
      <c r="T970" s="320"/>
      <c r="U970" s="321"/>
      <c r="V970" s="320"/>
      <c r="W970" s="392"/>
    </row>
    <row r="971" spans="1:23">
      <c r="A971" s="317"/>
      <c r="B971" s="317"/>
      <c r="C971" s="317"/>
      <c r="D971" s="317"/>
      <c r="E971" s="317"/>
      <c r="F971" s="318"/>
      <c r="G971" s="317"/>
      <c r="H971" s="317"/>
      <c r="I971" s="319"/>
      <c r="J971" s="319"/>
      <c r="K971" s="319"/>
      <c r="L971" s="319"/>
      <c r="M971" s="319"/>
      <c r="N971" s="319"/>
      <c r="O971" s="322"/>
      <c r="P971" s="322"/>
      <c r="Q971" s="320"/>
      <c r="R971" s="320"/>
      <c r="S971" s="320"/>
      <c r="T971" s="320"/>
      <c r="U971" s="321"/>
      <c r="V971" s="320"/>
      <c r="W971" s="392"/>
    </row>
    <row r="972" spans="1:23">
      <c r="A972" s="317"/>
      <c r="B972" s="317"/>
      <c r="C972" s="317"/>
      <c r="D972" s="317"/>
      <c r="E972" s="317"/>
      <c r="F972" s="318"/>
      <c r="G972" s="317"/>
      <c r="H972" s="317"/>
      <c r="I972" s="319"/>
      <c r="J972" s="319"/>
      <c r="K972" s="319"/>
      <c r="L972" s="319"/>
      <c r="M972" s="319"/>
      <c r="N972" s="319"/>
      <c r="O972" s="322"/>
      <c r="P972" s="322"/>
      <c r="Q972" s="320"/>
      <c r="R972" s="320"/>
      <c r="S972" s="320"/>
      <c r="T972" s="320"/>
      <c r="U972" s="321"/>
      <c r="V972" s="320"/>
      <c r="W972" s="392"/>
    </row>
    <row r="973" spans="1:23">
      <c r="A973" s="317"/>
      <c r="B973" s="317"/>
      <c r="C973" s="317"/>
      <c r="D973" s="317"/>
      <c r="E973" s="317"/>
      <c r="F973" s="318"/>
      <c r="G973" s="317"/>
      <c r="H973" s="317"/>
      <c r="I973" s="319"/>
      <c r="J973" s="319"/>
      <c r="K973" s="319"/>
      <c r="L973" s="319"/>
      <c r="M973" s="319"/>
      <c r="N973" s="319"/>
      <c r="O973" s="322"/>
      <c r="P973" s="322"/>
      <c r="Q973" s="320"/>
      <c r="R973" s="320"/>
      <c r="S973" s="320"/>
      <c r="T973" s="320"/>
      <c r="U973" s="321"/>
      <c r="V973" s="320"/>
      <c r="W973" s="392"/>
    </row>
    <row r="974" spans="1:23">
      <c r="A974" s="317"/>
      <c r="B974" s="317"/>
      <c r="C974" s="317"/>
      <c r="D974" s="317"/>
      <c r="E974" s="317"/>
      <c r="F974" s="318"/>
      <c r="G974" s="317"/>
      <c r="H974" s="317"/>
      <c r="I974" s="319"/>
      <c r="J974" s="319"/>
      <c r="K974" s="319"/>
      <c r="L974" s="319"/>
      <c r="M974" s="319"/>
      <c r="N974" s="319"/>
      <c r="O974" s="322"/>
      <c r="P974" s="322"/>
      <c r="Q974" s="320"/>
      <c r="R974" s="320"/>
      <c r="S974" s="320"/>
      <c r="T974" s="320"/>
      <c r="U974" s="321"/>
      <c r="V974" s="320"/>
      <c r="W974" s="392"/>
    </row>
    <row r="975" spans="1:23">
      <c r="A975" s="317"/>
      <c r="B975" s="317"/>
      <c r="C975" s="317"/>
      <c r="D975" s="317"/>
      <c r="E975" s="317"/>
      <c r="F975" s="318"/>
      <c r="G975" s="317"/>
      <c r="H975" s="317"/>
      <c r="I975" s="319"/>
      <c r="J975" s="319"/>
      <c r="K975" s="319"/>
      <c r="L975" s="319"/>
      <c r="M975" s="319"/>
      <c r="N975" s="319"/>
      <c r="O975" s="322"/>
      <c r="P975" s="322"/>
      <c r="Q975" s="320"/>
      <c r="R975" s="320"/>
      <c r="S975" s="320"/>
      <c r="T975" s="320"/>
      <c r="U975" s="321"/>
      <c r="V975" s="320"/>
      <c r="W975" s="392"/>
    </row>
    <row r="976" spans="1:23">
      <c r="A976" s="317"/>
      <c r="B976" s="317"/>
      <c r="C976" s="317"/>
      <c r="D976" s="317"/>
      <c r="E976" s="317"/>
      <c r="F976" s="318"/>
      <c r="G976" s="317"/>
      <c r="H976" s="317"/>
      <c r="I976" s="319"/>
      <c r="J976" s="319"/>
      <c r="K976" s="319"/>
      <c r="L976" s="319"/>
      <c r="M976" s="319"/>
      <c r="N976" s="319"/>
      <c r="O976" s="322"/>
      <c r="P976" s="322"/>
      <c r="Q976" s="320"/>
      <c r="R976" s="320"/>
      <c r="S976" s="320"/>
      <c r="T976" s="320"/>
      <c r="U976" s="321"/>
      <c r="V976" s="320"/>
      <c r="W976" s="392"/>
    </row>
    <row r="977" spans="1:23">
      <c r="A977" s="317"/>
      <c r="B977" s="317"/>
      <c r="C977" s="317"/>
      <c r="D977" s="317"/>
      <c r="E977" s="317"/>
      <c r="F977" s="318"/>
      <c r="G977" s="317"/>
      <c r="H977" s="317"/>
      <c r="I977" s="319"/>
      <c r="J977" s="319"/>
      <c r="K977" s="319"/>
      <c r="L977" s="319"/>
      <c r="M977" s="319"/>
      <c r="N977" s="319"/>
      <c r="O977" s="322"/>
      <c r="P977" s="322"/>
      <c r="Q977" s="320"/>
      <c r="R977" s="320"/>
      <c r="S977" s="320"/>
      <c r="T977" s="320"/>
      <c r="U977" s="321"/>
      <c r="V977" s="320"/>
      <c r="W977" s="392"/>
    </row>
    <row r="978" spans="1:23">
      <c r="A978" s="317"/>
      <c r="B978" s="317"/>
      <c r="C978" s="317"/>
      <c r="D978" s="317"/>
      <c r="E978" s="317"/>
      <c r="F978" s="318"/>
      <c r="G978" s="317"/>
      <c r="H978" s="317"/>
      <c r="I978" s="319"/>
      <c r="J978" s="319"/>
      <c r="K978" s="319"/>
      <c r="L978" s="319"/>
      <c r="M978" s="319"/>
      <c r="N978" s="319"/>
      <c r="O978" s="322"/>
      <c r="P978" s="322"/>
      <c r="Q978" s="320"/>
      <c r="R978" s="320"/>
      <c r="S978" s="320"/>
      <c r="T978" s="320"/>
      <c r="U978" s="321"/>
      <c r="V978" s="320"/>
      <c r="W978" s="392"/>
    </row>
    <row r="979" spans="1:23">
      <c r="A979" s="317"/>
      <c r="B979" s="317"/>
      <c r="C979" s="317"/>
      <c r="D979" s="317"/>
      <c r="E979" s="317"/>
      <c r="F979" s="318"/>
      <c r="G979" s="317"/>
      <c r="H979" s="317"/>
      <c r="I979" s="319"/>
      <c r="J979" s="319"/>
      <c r="K979" s="319"/>
      <c r="L979" s="319"/>
      <c r="M979" s="319"/>
      <c r="N979" s="319"/>
      <c r="O979" s="322"/>
      <c r="P979" s="322"/>
      <c r="Q979" s="320"/>
      <c r="R979" s="320"/>
      <c r="S979" s="320"/>
      <c r="T979" s="320"/>
      <c r="U979" s="321"/>
      <c r="V979" s="320"/>
      <c r="W979" s="392"/>
    </row>
    <row r="980" spans="1:23">
      <c r="A980" s="317"/>
      <c r="B980" s="317"/>
      <c r="C980" s="317"/>
      <c r="D980" s="317"/>
      <c r="E980" s="317"/>
      <c r="F980" s="318"/>
      <c r="G980" s="317"/>
      <c r="H980" s="317"/>
      <c r="I980" s="319"/>
      <c r="J980" s="319"/>
      <c r="K980" s="319"/>
      <c r="L980" s="319"/>
      <c r="M980" s="319"/>
      <c r="N980" s="319"/>
      <c r="O980" s="322"/>
      <c r="P980" s="322"/>
      <c r="Q980" s="320"/>
      <c r="R980" s="320"/>
      <c r="S980" s="320"/>
      <c r="T980" s="320"/>
      <c r="U980" s="321"/>
      <c r="V980" s="320"/>
      <c r="W980" s="392"/>
    </row>
    <row r="981" spans="1:23">
      <c r="A981" s="317"/>
      <c r="B981" s="317"/>
      <c r="C981" s="317"/>
      <c r="D981" s="317"/>
      <c r="E981" s="317"/>
      <c r="F981" s="318"/>
      <c r="G981" s="317"/>
      <c r="H981" s="317"/>
      <c r="I981" s="319"/>
      <c r="J981" s="319"/>
      <c r="K981" s="319"/>
      <c r="L981" s="319"/>
      <c r="M981" s="319"/>
      <c r="N981" s="319"/>
      <c r="O981" s="322"/>
      <c r="P981" s="322"/>
      <c r="Q981" s="320"/>
      <c r="R981" s="320"/>
      <c r="S981" s="320"/>
      <c r="T981" s="320"/>
      <c r="U981" s="321"/>
      <c r="V981" s="320"/>
      <c r="W981" s="392"/>
    </row>
    <row r="982" spans="1:23">
      <c r="A982" s="317"/>
      <c r="B982" s="317"/>
      <c r="C982" s="317"/>
      <c r="D982" s="317"/>
      <c r="E982" s="317"/>
      <c r="F982" s="318"/>
      <c r="G982" s="317"/>
      <c r="H982" s="317"/>
      <c r="I982" s="319"/>
      <c r="J982" s="319"/>
      <c r="K982" s="319"/>
      <c r="L982" s="319"/>
      <c r="M982" s="319"/>
      <c r="N982" s="319"/>
      <c r="O982" s="322"/>
      <c r="P982" s="322"/>
      <c r="Q982" s="320"/>
      <c r="R982" s="320"/>
      <c r="S982" s="320"/>
      <c r="T982" s="320"/>
      <c r="U982" s="321"/>
      <c r="V982" s="320"/>
      <c r="W982" s="392"/>
    </row>
    <row r="983" spans="1:23">
      <c r="A983" s="317"/>
      <c r="B983" s="317"/>
      <c r="C983" s="317"/>
      <c r="D983" s="317"/>
      <c r="E983" s="317"/>
      <c r="F983" s="318"/>
      <c r="G983" s="317"/>
      <c r="H983" s="317"/>
      <c r="I983" s="319"/>
      <c r="J983" s="319"/>
      <c r="K983" s="319"/>
      <c r="L983" s="319"/>
      <c r="M983" s="319"/>
      <c r="N983" s="319"/>
      <c r="O983" s="322"/>
      <c r="P983" s="322"/>
      <c r="Q983" s="320"/>
      <c r="R983" s="320"/>
      <c r="S983" s="320"/>
      <c r="T983" s="320"/>
      <c r="U983" s="321"/>
      <c r="V983" s="320"/>
      <c r="W983" s="392"/>
    </row>
    <row r="984" spans="1:23">
      <c r="A984" s="317"/>
      <c r="B984" s="317"/>
      <c r="C984" s="317"/>
      <c r="D984" s="317"/>
      <c r="E984" s="317"/>
      <c r="F984" s="318"/>
      <c r="G984" s="317"/>
      <c r="H984" s="317"/>
      <c r="I984" s="319"/>
      <c r="J984" s="319"/>
      <c r="K984" s="319"/>
      <c r="L984" s="319"/>
      <c r="M984" s="319"/>
      <c r="N984" s="319"/>
      <c r="O984" s="322"/>
      <c r="P984" s="322"/>
      <c r="Q984" s="320"/>
      <c r="R984" s="320"/>
      <c r="S984" s="320"/>
      <c r="T984" s="320"/>
      <c r="U984" s="321"/>
      <c r="V984" s="320"/>
      <c r="W984" s="392"/>
    </row>
    <row r="985" spans="1:23">
      <c r="A985" s="317"/>
      <c r="B985" s="317"/>
      <c r="C985" s="317"/>
      <c r="D985" s="317"/>
      <c r="E985" s="317"/>
      <c r="F985" s="318"/>
      <c r="G985" s="317"/>
      <c r="H985" s="317"/>
      <c r="I985" s="319"/>
      <c r="J985" s="319"/>
      <c r="K985" s="319"/>
      <c r="L985" s="319"/>
      <c r="M985" s="319"/>
      <c r="N985" s="319"/>
      <c r="O985" s="322"/>
      <c r="P985" s="322"/>
      <c r="Q985" s="320"/>
      <c r="R985" s="320"/>
      <c r="S985" s="320"/>
      <c r="T985" s="320"/>
      <c r="U985" s="321"/>
      <c r="V985" s="320"/>
      <c r="W985" s="392"/>
    </row>
    <row r="986" spans="1:23">
      <c r="A986" s="317"/>
      <c r="B986" s="317"/>
      <c r="C986" s="317"/>
      <c r="D986" s="317"/>
      <c r="E986" s="317"/>
      <c r="F986" s="318"/>
      <c r="G986" s="317"/>
      <c r="H986" s="317"/>
      <c r="I986" s="319"/>
      <c r="J986" s="319"/>
      <c r="K986" s="319"/>
      <c r="L986" s="319"/>
      <c r="M986" s="319"/>
      <c r="N986" s="319"/>
      <c r="O986" s="322"/>
      <c r="P986" s="322"/>
      <c r="Q986" s="320"/>
      <c r="R986" s="320"/>
      <c r="S986" s="320"/>
      <c r="T986" s="320"/>
      <c r="U986" s="321"/>
      <c r="V986" s="320"/>
      <c r="W986" s="392"/>
    </row>
    <row r="987" spans="1:23">
      <c r="A987" s="317"/>
      <c r="B987" s="317"/>
      <c r="C987" s="317"/>
      <c r="D987" s="317"/>
      <c r="E987" s="317"/>
      <c r="F987" s="318"/>
      <c r="G987" s="317"/>
      <c r="H987" s="317"/>
      <c r="I987" s="319"/>
      <c r="J987" s="319"/>
      <c r="K987" s="319"/>
      <c r="L987" s="319"/>
      <c r="M987" s="319"/>
      <c r="N987" s="319"/>
      <c r="O987" s="322"/>
      <c r="P987" s="322"/>
      <c r="Q987" s="320"/>
      <c r="R987" s="320"/>
      <c r="S987" s="320"/>
      <c r="T987" s="320"/>
      <c r="U987" s="321"/>
      <c r="V987" s="320"/>
      <c r="W987" s="392"/>
    </row>
    <row r="988" spans="1:23">
      <c r="A988" s="317"/>
      <c r="B988" s="317"/>
      <c r="C988" s="317"/>
      <c r="D988" s="317"/>
      <c r="E988" s="317"/>
      <c r="F988" s="318"/>
      <c r="G988" s="317"/>
      <c r="H988" s="317"/>
      <c r="I988" s="319"/>
      <c r="J988" s="319"/>
      <c r="K988" s="319"/>
      <c r="L988" s="319"/>
      <c r="M988" s="319"/>
      <c r="N988" s="319"/>
      <c r="O988" s="322"/>
      <c r="P988" s="322"/>
      <c r="Q988" s="320"/>
      <c r="R988" s="320"/>
      <c r="S988" s="320"/>
      <c r="T988" s="320"/>
      <c r="U988" s="321"/>
      <c r="V988" s="320"/>
      <c r="W988" s="392"/>
    </row>
    <row r="989" spans="1:23">
      <c r="A989" s="317"/>
      <c r="B989" s="317"/>
      <c r="C989" s="317"/>
      <c r="D989" s="317"/>
      <c r="E989" s="317"/>
      <c r="F989" s="318"/>
      <c r="G989" s="317"/>
      <c r="H989" s="317"/>
      <c r="I989" s="319"/>
      <c r="J989" s="319"/>
      <c r="K989" s="319"/>
      <c r="L989" s="319"/>
      <c r="M989" s="319"/>
      <c r="N989" s="319"/>
      <c r="O989" s="322"/>
      <c r="P989" s="322"/>
      <c r="Q989" s="320"/>
      <c r="R989" s="320"/>
      <c r="S989" s="320"/>
      <c r="T989" s="320"/>
      <c r="U989" s="321"/>
      <c r="V989" s="320"/>
      <c r="W989" s="392"/>
    </row>
    <row r="990" spans="1:23">
      <c r="A990" s="317"/>
      <c r="B990" s="317"/>
      <c r="C990" s="317"/>
      <c r="D990" s="317"/>
      <c r="E990" s="317"/>
      <c r="F990" s="318"/>
      <c r="G990" s="317"/>
      <c r="H990" s="317"/>
      <c r="I990" s="319"/>
      <c r="J990" s="319"/>
      <c r="K990" s="319"/>
      <c r="L990" s="319"/>
      <c r="M990" s="319"/>
      <c r="N990" s="319"/>
      <c r="O990" s="322"/>
      <c r="P990" s="322"/>
      <c r="Q990" s="320"/>
      <c r="R990" s="320"/>
      <c r="S990" s="320"/>
      <c r="T990" s="320"/>
      <c r="U990" s="321"/>
      <c r="V990" s="320"/>
      <c r="W990" s="392"/>
    </row>
    <row r="991" spans="1:23">
      <c r="A991" s="317"/>
      <c r="B991" s="317"/>
      <c r="C991" s="317"/>
      <c r="D991" s="317"/>
      <c r="E991" s="317"/>
      <c r="F991" s="318"/>
      <c r="G991" s="317"/>
      <c r="H991" s="317"/>
      <c r="I991" s="319"/>
      <c r="J991" s="319"/>
      <c r="K991" s="319"/>
      <c r="L991" s="319"/>
      <c r="M991" s="319"/>
      <c r="N991" s="319"/>
      <c r="O991" s="322"/>
      <c r="P991" s="322"/>
      <c r="Q991" s="320"/>
      <c r="R991" s="320"/>
      <c r="S991" s="320"/>
      <c r="T991" s="320"/>
      <c r="U991" s="321"/>
      <c r="V991" s="320"/>
      <c r="W991" s="392"/>
    </row>
    <row r="992" spans="1:23">
      <c r="A992" s="317"/>
      <c r="B992" s="317"/>
      <c r="C992" s="317"/>
      <c r="D992" s="317"/>
      <c r="E992" s="317"/>
      <c r="F992" s="318"/>
      <c r="G992" s="317"/>
      <c r="H992" s="317"/>
      <c r="I992" s="319"/>
      <c r="J992" s="319"/>
      <c r="K992" s="319"/>
      <c r="L992" s="319"/>
      <c r="M992" s="319"/>
      <c r="N992" s="319"/>
      <c r="O992" s="322"/>
      <c r="P992" s="322"/>
      <c r="Q992" s="320"/>
      <c r="R992" s="320"/>
      <c r="S992" s="320"/>
      <c r="T992" s="320"/>
      <c r="U992" s="321"/>
      <c r="V992" s="320"/>
      <c r="W992" s="392"/>
    </row>
    <row r="993" spans="1:23">
      <c r="A993" s="317"/>
      <c r="B993" s="317"/>
      <c r="C993" s="317"/>
      <c r="D993" s="317"/>
      <c r="E993" s="317"/>
      <c r="F993" s="318"/>
      <c r="G993" s="317"/>
      <c r="H993" s="317"/>
      <c r="I993" s="319"/>
      <c r="J993" s="319"/>
      <c r="K993" s="319"/>
      <c r="L993" s="319"/>
      <c r="M993" s="319"/>
      <c r="N993" s="319"/>
      <c r="O993" s="322"/>
      <c r="P993" s="322"/>
      <c r="Q993" s="320"/>
      <c r="R993" s="320"/>
      <c r="S993" s="320"/>
      <c r="T993" s="320"/>
      <c r="U993" s="321"/>
      <c r="V993" s="320"/>
      <c r="W993" s="392"/>
    </row>
    <row r="994" spans="1:23">
      <c r="A994" s="317"/>
      <c r="B994" s="317"/>
      <c r="C994" s="317"/>
      <c r="D994" s="317"/>
      <c r="E994" s="317"/>
      <c r="F994" s="318"/>
      <c r="G994" s="317"/>
      <c r="H994" s="317"/>
      <c r="I994" s="319"/>
      <c r="J994" s="319"/>
      <c r="K994" s="319"/>
      <c r="L994" s="319"/>
      <c r="M994" s="319"/>
      <c r="N994" s="319"/>
      <c r="O994" s="322"/>
      <c r="P994" s="322"/>
      <c r="Q994" s="320"/>
      <c r="R994" s="320"/>
      <c r="S994" s="320"/>
      <c r="T994" s="320"/>
      <c r="U994" s="321"/>
      <c r="V994" s="320"/>
      <c r="W994" s="392"/>
    </row>
    <row r="995" spans="1:23">
      <c r="A995" s="317"/>
      <c r="B995" s="317"/>
      <c r="C995" s="317"/>
      <c r="D995" s="317"/>
      <c r="E995" s="317"/>
      <c r="F995" s="318"/>
      <c r="G995" s="317"/>
      <c r="H995" s="317"/>
      <c r="I995" s="319"/>
      <c r="J995" s="319"/>
      <c r="K995" s="319"/>
      <c r="L995" s="319"/>
      <c r="M995" s="319"/>
      <c r="N995" s="319"/>
      <c r="O995" s="322"/>
      <c r="P995" s="322"/>
      <c r="Q995" s="320"/>
      <c r="R995" s="320"/>
      <c r="S995" s="320"/>
      <c r="T995" s="320"/>
      <c r="U995" s="321"/>
      <c r="V995" s="320"/>
      <c r="W995" s="392"/>
    </row>
    <row r="996" spans="1:23">
      <c r="A996" s="317"/>
      <c r="B996" s="317"/>
      <c r="C996" s="317"/>
      <c r="D996" s="317"/>
      <c r="E996" s="317"/>
      <c r="F996" s="318"/>
      <c r="G996" s="317"/>
      <c r="H996" s="317"/>
      <c r="I996" s="319"/>
      <c r="J996" s="319"/>
      <c r="K996" s="319"/>
      <c r="L996" s="319"/>
      <c r="M996" s="319"/>
      <c r="N996" s="319"/>
      <c r="O996" s="322"/>
      <c r="P996" s="322"/>
      <c r="Q996" s="320"/>
      <c r="R996" s="320"/>
      <c r="S996" s="320"/>
      <c r="T996" s="320"/>
      <c r="U996" s="321"/>
      <c r="V996" s="320"/>
      <c r="W996" s="392"/>
    </row>
    <row r="997" spans="1:23">
      <c r="A997" s="317"/>
      <c r="B997" s="317"/>
      <c r="C997" s="317"/>
      <c r="D997" s="317"/>
      <c r="E997" s="317"/>
      <c r="F997" s="318"/>
      <c r="G997" s="317"/>
      <c r="H997" s="317"/>
      <c r="I997" s="319"/>
      <c r="J997" s="319"/>
      <c r="K997" s="319"/>
      <c r="L997" s="319"/>
      <c r="M997" s="319"/>
      <c r="N997" s="319"/>
      <c r="O997" s="322"/>
      <c r="P997" s="322"/>
      <c r="Q997" s="320"/>
      <c r="R997" s="320"/>
      <c r="S997" s="320"/>
      <c r="T997" s="320"/>
      <c r="U997" s="321"/>
      <c r="V997" s="320"/>
      <c r="W997" s="392"/>
    </row>
    <row r="998" spans="1:23">
      <c r="A998" s="317"/>
      <c r="B998" s="317"/>
      <c r="C998" s="317"/>
      <c r="D998" s="317"/>
      <c r="E998" s="317"/>
      <c r="F998" s="318"/>
      <c r="G998" s="317"/>
      <c r="H998" s="317"/>
      <c r="I998" s="319"/>
      <c r="J998" s="319"/>
      <c r="K998" s="319"/>
      <c r="L998" s="319"/>
      <c r="M998" s="319"/>
      <c r="N998" s="319"/>
      <c r="O998" s="322"/>
      <c r="P998" s="322"/>
      <c r="Q998" s="320"/>
      <c r="R998" s="320"/>
      <c r="S998" s="320"/>
      <c r="T998" s="320"/>
      <c r="U998" s="321"/>
      <c r="V998" s="320"/>
      <c r="W998" s="392"/>
    </row>
    <row r="999" spans="1:23">
      <c r="A999" s="317"/>
      <c r="B999" s="317"/>
      <c r="C999" s="317"/>
      <c r="D999" s="317"/>
      <c r="E999" s="317"/>
      <c r="F999" s="318"/>
      <c r="G999" s="317"/>
      <c r="H999" s="317"/>
      <c r="I999" s="319"/>
      <c r="J999" s="319"/>
      <c r="K999" s="319"/>
      <c r="L999" s="319"/>
      <c r="M999" s="319"/>
      <c r="N999" s="319"/>
      <c r="O999" s="322"/>
      <c r="P999" s="322"/>
      <c r="Q999" s="320"/>
      <c r="R999" s="320"/>
      <c r="S999" s="320"/>
      <c r="T999" s="320"/>
      <c r="U999" s="321"/>
      <c r="V999" s="320"/>
      <c r="W999" s="392"/>
    </row>
    <row r="1000" spans="1:23">
      <c r="A1000" s="317"/>
      <c r="B1000" s="317"/>
      <c r="C1000" s="317"/>
      <c r="D1000" s="317"/>
      <c r="E1000" s="317"/>
      <c r="F1000" s="318"/>
      <c r="G1000" s="317"/>
      <c r="H1000" s="317"/>
      <c r="I1000" s="319"/>
      <c r="J1000" s="319"/>
      <c r="K1000" s="319"/>
      <c r="L1000" s="319"/>
      <c r="M1000" s="319"/>
      <c r="N1000" s="319"/>
      <c r="O1000" s="322"/>
      <c r="P1000" s="322"/>
      <c r="Q1000" s="320"/>
      <c r="R1000" s="320"/>
      <c r="S1000" s="320"/>
      <c r="T1000" s="320"/>
      <c r="U1000" s="321"/>
      <c r="V1000" s="320"/>
      <c r="W1000" s="392"/>
    </row>
    <row r="1001" spans="1:23">
      <c r="A1001" s="317"/>
      <c r="B1001" s="317"/>
      <c r="C1001" s="317"/>
      <c r="D1001" s="317"/>
      <c r="E1001" s="317"/>
      <c r="F1001" s="318"/>
      <c r="G1001" s="317"/>
      <c r="H1001" s="317"/>
      <c r="I1001" s="319"/>
      <c r="J1001" s="319"/>
      <c r="K1001" s="319"/>
      <c r="L1001" s="319"/>
      <c r="M1001" s="319"/>
      <c r="N1001" s="319"/>
      <c r="O1001" s="322"/>
      <c r="P1001" s="322"/>
      <c r="Q1001" s="320"/>
      <c r="R1001" s="320"/>
      <c r="S1001" s="320"/>
      <c r="T1001" s="320"/>
      <c r="U1001" s="321"/>
      <c r="V1001" s="320"/>
      <c r="W1001" s="392"/>
    </row>
    <row r="1002" spans="1:23">
      <c r="A1002" s="317"/>
      <c r="B1002" s="317"/>
      <c r="C1002" s="317"/>
      <c r="D1002" s="317"/>
      <c r="E1002" s="317"/>
      <c r="F1002" s="318"/>
      <c r="G1002" s="317"/>
      <c r="H1002" s="317"/>
      <c r="I1002" s="319"/>
      <c r="J1002" s="319"/>
      <c r="K1002" s="319"/>
      <c r="L1002" s="319"/>
      <c r="M1002" s="319"/>
      <c r="N1002" s="319"/>
      <c r="O1002" s="322"/>
      <c r="P1002" s="322"/>
      <c r="Q1002" s="320"/>
      <c r="R1002" s="320"/>
      <c r="S1002" s="320"/>
      <c r="T1002" s="320"/>
      <c r="U1002" s="321"/>
      <c r="V1002" s="320"/>
      <c r="W1002" s="392"/>
    </row>
    <row r="1003" spans="1:23">
      <c r="A1003" s="317"/>
      <c r="B1003" s="317"/>
      <c r="C1003" s="317"/>
      <c r="D1003" s="317"/>
      <c r="E1003" s="317"/>
      <c r="F1003" s="318"/>
      <c r="G1003" s="317"/>
      <c r="H1003" s="317"/>
      <c r="I1003" s="319"/>
      <c r="J1003" s="319"/>
      <c r="K1003" s="319"/>
      <c r="L1003" s="319"/>
      <c r="M1003" s="319"/>
      <c r="N1003" s="319"/>
      <c r="O1003" s="322"/>
      <c r="P1003" s="322"/>
      <c r="Q1003" s="320"/>
      <c r="R1003" s="320"/>
      <c r="S1003" s="320"/>
      <c r="T1003" s="320"/>
      <c r="U1003" s="321"/>
      <c r="V1003" s="320"/>
      <c r="W1003" s="392"/>
    </row>
    <row r="1004" spans="1:23">
      <c r="A1004" s="317"/>
      <c r="B1004" s="317"/>
      <c r="C1004" s="317"/>
      <c r="D1004" s="317"/>
      <c r="E1004" s="317"/>
      <c r="F1004" s="318"/>
      <c r="G1004" s="317"/>
      <c r="H1004" s="317"/>
      <c r="I1004" s="319"/>
      <c r="J1004" s="319"/>
      <c r="K1004" s="319"/>
      <c r="L1004" s="319"/>
      <c r="M1004" s="319"/>
      <c r="N1004" s="319"/>
      <c r="O1004" s="322"/>
      <c r="P1004" s="322"/>
      <c r="Q1004" s="320"/>
      <c r="R1004" s="320"/>
      <c r="S1004" s="320"/>
      <c r="T1004" s="320"/>
      <c r="U1004" s="321"/>
      <c r="V1004" s="320"/>
      <c r="W1004" s="392"/>
    </row>
    <row r="1005" spans="1:23">
      <c r="A1005" s="317"/>
      <c r="B1005" s="317"/>
      <c r="C1005" s="317"/>
      <c r="D1005" s="317"/>
      <c r="E1005" s="317"/>
      <c r="F1005" s="318"/>
      <c r="G1005" s="317"/>
      <c r="H1005" s="317"/>
      <c r="I1005" s="319"/>
      <c r="J1005" s="319"/>
      <c r="K1005" s="319"/>
      <c r="L1005" s="319"/>
      <c r="M1005" s="319"/>
      <c r="N1005" s="319"/>
      <c r="O1005" s="322"/>
      <c r="P1005" s="322"/>
      <c r="Q1005" s="320"/>
      <c r="R1005" s="320"/>
      <c r="S1005" s="320"/>
      <c r="T1005" s="320"/>
      <c r="U1005" s="321"/>
      <c r="V1005" s="320"/>
      <c r="W1005" s="392"/>
    </row>
    <row r="1006" spans="1:23">
      <c r="A1006" s="317"/>
      <c r="B1006" s="317"/>
      <c r="C1006" s="317"/>
      <c r="D1006" s="317"/>
      <c r="E1006" s="317"/>
      <c r="F1006" s="318"/>
      <c r="G1006" s="317"/>
      <c r="H1006" s="317"/>
      <c r="I1006" s="319"/>
      <c r="J1006" s="319"/>
      <c r="K1006" s="319"/>
      <c r="L1006" s="319"/>
      <c r="M1006" s="319"/>
      <c r="N1006" s="319"/>
      <c r="O1006" s="322"/>
      <c r="P1006" s="322"/>
      <c r="Q1006" s="320"/>
      <c r="R1006" s="320"/>
      <c r="S1006" s="320"/>
      <c r="T1006" s="320"/>
      <c r="U1006" s="321"/>
      <c r="V1006" s="320"/>
      <c r="W1006" s="392"/>
    </row>
    <row r="1007" spans="1:23">
      <c r="A1007" s="317"/>
      <c r="B1007" s="317"/>
      <c r="C1007" s="317"/>
      <c r="D1007" s="317"/>
      <c r="E1007" s="317"/>
      <c r="F1007" s="318"/>
      <c r="G1007" s="317"/>
      <c r="H1007" s="317"/>
      <c r="I1007" s="319"/>
      <c r="J1007" s="319"/>
      <c r="K1007" s="319"/>
      <c r="L1007" s="319"/>
      <c r="M1007" s="319"/>
      <c r="N1007" s="319"/>
      <c r="O1007" s="322"/>
      <c r="P1007" s="322"/>
      <c r="Q1007" s="320"/>
      <c r="R1007" s="320"/>
      <c r="S1007" s="320"/>
      <c r="T1007" s="320"/>
      <c r="U1007" s="321"/>
      <c r="V1007" s="320"/>
      <c r="W1007" s="392"/>
    </row>
    <row r="1008" spans="1:23">
      <c r="A1008" s="317"/>
      <c r="B1008" s="317"/>
      <c r="C1008" s="317"/>
      <c r="D1008" s="317"/>
      <c r="E1008" s="317"/>
      <c r="F1008" s="318"/>
      <c r="G1008" s="317"/>
      <c r="H1008" s="317"/>
      <c r="I1008" s="319"/>
      <c r="J1008" s="319"/>
      <c r="K1008" s="319"/>
      <c r="L1008" s="319"/>
      <c r="M1008" s="319"/>
      <c r="N1008" s="319"/>
      <c r="O1008" s="322"/>
      <c r="P1008" s="322"/>
      <c r="Q1008" s="320"/>
      <c r="R1008" s="320"/>
      <c r="S1008" s="320"/>
      <c r="T1008" s="320"/>
      <c r="U1008" s="321"/>
      <c r="V1008" s="320"/>
      <c r="W1008" s="392"/>
    </row>
    <row r="1009" spans="1:23">
      <c r="A1009" s="317"/>
      <c r="B1009" s="317"/>
      <c r="C1009" s="317"/>
      <c r="D1009" s="317"/>
      <c r="E1009" s="317"/>
      <c r="F1009" s="318"/>
      <c r="G1009" s="317"/>
      <c r="H1009" s="317"/>
      <c r="I1009" s="319"/>
      <c r="J1009" s="319"/>
      <c r="K1009" s="319"/>
      <c r="L1009" s="319"/>
      <c r="M1009" s="319"/>
      <c r="N1009" s="319"/>
      <c r="O1009" s="322"/>
      <c r="P1009" s="322"/>
      <c r="Q1009" s="320"/>
      <c r="R1009" s="320"/>
      <c r="S1009" s="320"/>
      <c r="T1009" s="320"/>
      <c r="U1009" s="321"/>
      <c r="V1009" s="320"/>
      <c r="W1009" s="392"/>
    </row>
    <row r="1010" spans="1:23">
      <c r="A1010" s="317"/>
      <c r="B1010" s="317"/>
      <c r="C1010" s="317"/>
      <c r="D1010" s="317"/>
      <c r="E1010" s="317"/>
      <c r="F1010" s="318"/>
      <c r="G1010" s="317"/>
      <c r="H1010" s="317"/>
      <c r="I1010" s="319"/>
      <c r="J1010" s="319"/>
      <c r="K1010" s="319"/>
      <c r="L1010" s="319"/>
      <c r="M1010" s="319"/>
      <c r="N1010" s="319"/>
      <c r="O1010" s="322"/>
      <c r="P1010" s="322"/>
      <c r="Q1010" s="320"/>
      <c r="R1010" s="320"/>
      <c r="S1010" s="320"/>
      <c r="T1010" s="320"/>
      <c r="U1010" s="321"/>
      <c r="V1010" s="320"/>
      <c r="W1010" s="392"/>
    </row>
    <row r="1011" spans="1:23">
      <c r="A1011" s="317"/>
      <c r="B1011" s="317"/>
      <c r="C1011" s="317"/>
      <c r="D1011" s="317"/>
      <c r="E1011" s="317"/>
      <c r="F1011" s="318"/>
      <c r="G1011" s="317"/>
      <c r="H1011" s="317"/>
      <c r="I1011" s="319"/>
      <c r="J1011" s="319"/>
      <c r="K1011" s="319"/>
      <c r="L1011" s="319"/>
      <c r="M1011" s="319"/>
      <c r="N1011" s="319"/>
      <c r="O1011" s="322"/>
      <c r="P1011" s="322"/>
      <c r="Q1011" s="320"/>
      <c r="R1011" s="320"/>
      <c r="S1011" s="320"/>
      <c r="T1011" s="320"/>
      <c r="U1011" s="321"/>
      <c r="V1011" s="320"/>
      <c r="W1011" s="392"/>
    </row>
    <row r="1012" spans="1:23">
      <c r="A1012" s="317"/>
      <c r="B1012" s="317"/>
      <c r="C1012" s="317"/>
      <c r="D1012" s="317"/>
      <c r="E1012" s="317"/>
      <c r="F1012" s="318"/>
      <c r="G1012" s="317"/>
      <c r="H1012" s="317"/>
      <c r="I1012" s="319"/>
      <c r="J1012" s="319"/>
      <c r="K1012" s="319"/>
      <c r="L1012" s="319"/>
      <c r="M1012" s="319"/>
      <c r="N1012" s="319"/>
      <c r="O1012" s="322"/>
      <c r="P1012" s="322"/>
      <c r="Q1012" s="320"/>
      <c r="R1012" s="320"/>
      <c r="S1012" s="320"/>
      <c r="T1012" s="320"/>
      <c r="U1012" s="321"/>
      <c r="V1012" s="320"/>
      <c r="W1012" s="392"/>
    </row>
    <row r="1013" spans="1:23">
      <c r="A1013" s="317"/>
      <c r="B1013" s="317"/>
      <c r="C1013" s="317"/>
      <c r="D1013" s="317"/>
      <c r="E1013" s="317"/>
      <c r="F1013" s="318"/>
      <c r="G1013" s="317"/>
      <c r="H1013" s="317"/>
      <c r="I1013" s="319"/>
      <c r="J1013" s="319"/>
      <c r="K1013" s="319"/>
      <c r="L1013" s="319"/>
      <c r="M1013" s="319"/>
      <c r="N1013" s="319"/>
      <c r="O1013" s="322"/>
      <c r="P1013" s="322"/>
      <c r="Q1013" s="320"/>
      <c r="R1013" s="320"/>
      <c r="S1013" s="320"/>
      <c r="T1013" s="320"/>
      <c r="U1013" s="321"/>
      <c r="V1013" s="320"/>
      <c r="W1013" s="392"/>
    </row>
    <row r="1014" spans="1:23">
      <c r="A1014" s="317"/>
      <c r="B1014" s="317"/>
      <c r="C1014" s="317"/>
      <c r="D1014" s="317"/>
      <c r="E1014" s="317"/>
      <c r="F1014" s="318"/>
      <c r="G1014" s="317"/>
      <c r="H1014" s="317"/>
      <c r="I1014" s="319"/>
      <c r="J1014" s="319"/>
      <c r="K1014" s="319"/>
      <c r="L1014" s="319"/>
      <c r="M1014" s="319"/>
      <c r="N1014" s="319"/>
      <c r="O1014" s="322"/>
      <c r="P1014" s="322"/>
      <c r="Q1014" s="320"/>
      <c r="R1014" s="320"/>
      <c r="S1014" s="320"/>
      <c r="T1014" s="320"/>
      <c r="U1014" s="321"/>
      <c r="V1014" s="320"/>
      <c r="W1014" s="392"/>
    </row>
    <row r="1015" spans="1:23">
      <c r="A1015" s="317"/>
      <c r="B1015" s="317"/>
      <c r="C1015" s="317"/>
      <c r="D1015" s="317"/>
      <c r="E1015" s="317"/>
      <c r="F1015" s="318"/>
      <c r="G1015" s="317"/>
      <c r="H1015" s="317"/>
      <c r="I1015" s="319"/>
      <c r="J1015" s="319"/>
      <c r="K1015" s="319"/>
      <c r="L1015" s="319"/>
      <c r="M1015" s="319"/>
      <c r="N1015" s="319"/>
      <c r="O1015" s="322"/>
      <c r="P1015" s="322"/>
      <c r="Q1015" s="320"/>
      <c r="R1015" s="320"/>
      <c r="S1015" s="320"/>
      <c r="T1015" s="320"/>
      <c r="U1015" s="321"/>
      <c r="V1015" s="320"/>
      <c r="W1015" s="392"/>
    </row>
    <row r="1016" spans="1:23">
      <c r="A1016" s="317"/>
      <c r="B1016" s="317"/>
      <c r="C1016" s="317"/>
      <c r="D1016" s="317"/>
      <c r="E1016" s="317"/>
      <c r="F1016" s="318"/>
      <c r="G1016" s="317"/>
      <c r="H1016" s="317"/>
      <c r="I1016" s="319"/>
      <c r="J1016" s="319"/>
      <c r="K1016" s="319"/>
      <c r="L1016" s="319"/>
      <c r="M1016" s="319"/>
      <c r="N1016" s="319"/>
      <c r="O1016" s="322"/>
      <c r="P1016" s="322"/>
      <c r="Q1016" s="320"/>
      <c r="R1016" s="320"/>
      <c r="S1016" s="320"/>
      <c r="T1016" s="320"/>
      <c r="U1016" s="321"/>
      <c r="V1016" s="320"/>
      <c r="W1016" s="392"/>
    </row>
    <row r="1017" spans="1:23">
      <c r="A1017" s="317"/>
      <c r="B1017" s="317"/>
      <c r="C1017" s="317"/>
      <c r="D1017" s="317"/>
      <c r="E1017" s="317"/>
      <c r="F1017" s="318"/>
      <c r="G1017" s="317"/>
      <c r="H1017" s="317"/>
      <c r="I1017" s="319"/>
      <c r="J1017" s="319"/>
      <c r="K1017" s="319"/>
      <c r="L1017" s="319"/>
      <c r="M1017" s="319"/>
      <c r="N1017" s="319"/>
      <c r="O1017" s="322"/>
      <c r="P1017" s="322"/>
      <c r="Q1017" s="320"/>
      <c r="R1017" s="320"/>
      <c r="S1017" s="320"/>
      <c r="T1017" s="320"/>
      <c r="U1017" s="321"/>
      <c r="V1017" s="320"/>
      <c r="W1017" s="392"/>
    </row>
    <row r="1018" spans="1:23">
      <c r="A1018" s="317"/>
      <c r="B1018" s="317"/>
      <c r="C1018" s="317"/>
      <c r="D1018" s="317"/>
      <c r="E1018" s="317"/>
      <c r="F1018" s="318"/>
      <c r="G1018" s="317"/>
      <c r="H1018" s="317"/>
      <c r="I1018" s="319"/>
      <c r="J1018" s="319"/>
      <c r="K1018" s="319"/>
      <c r="L1018" s="319"/>
      <c r="M1018" s="319"/>
      <c r="N1018" s="319"/>
      <c r="O1018" s="322"/>
      <c r="P1018" s="322"/>
      <c r="Q1018" s="320"/>
      <c r="R1018" s="320"/>
      <c r="S1018" s="320"/>
      <c r="T1018" s="320"/>
      <c r="U1018" s="321"/>
      <c r="V1018" s="320"/>
      <c r="W1018" s="392"/>
    </row>
    <row r="1019" spans="1:23">
      <c r="A1019" s="317"/>
      <c r="B1019" s="317"/>
      <c r="C1019" s="317"/>
      <c r="D1019" s="317"/>
      <c r="E1019" s="317"/>
      <c r="F1019" s="318"/>
      <c r="G1019" s="317"/>
      <c r="H1019" s="317"/>
      <c r="I1019" s="319"/>
      <c r="J1019" s="319"/>
      <c r="K1019" s="319"/>
      <c r="L1019" s="319"/>
      <c r="M1019" s="319"/>
      <c r="N1019" s="319"/>
      <c r="O1019" s="322"/>
      <c r="P1019" s="322"/>
      <c r="Q1019" s="320"/>
      <c r="R1019" s="320"/>
      <c r="S1019" s="320"/>
      <c r="T1019" s="320"/>
      <c r="U1019" s="321"/>
      <c r="V1019" s="320"/>
      <c r="W1019" s="392"/>
    </row>
    <row r="1020" spans="1:23">
      <c r="A1020" s="317"/>
      <c r="B1020" s="317"/>
      <c r="C1020" s="317"/>
      <c r="D1020" s="317"/>
      <c r="E1020" s="317"/>
      <c r="F1020" s="318"/>
      <c r="G1020" s="317"/>
      <c r="H1020" s="317"/>
      <c r="I1020" s="319"/>
      <c r="J1020" s="319"/>
      <c r="K1020" s="319"/>
      <c r="L1020" s="319"/>
      <c r="M1020" s="319"/>
      <c r="N1020" s="319"/>
      <c r="O1020" s="322"/>
      <c r="P1020" s="322"/>
      <c r="Q1020" s="320"/>
      <c r="R1020" s="320"/>
      <c r="S1020" s="320"/>
      <c r="T1020" s="320"/>
      <c r="U1020" s="321"/>
      <c r="V1020" s="320"/>
      <c r="W1020" s="392"/>
    </row>
    <row r="1021" spans="1:23">
      <c r="A1021" s="317"/>
      <c r="B1021" s="317"/>
      <c r="C1021" s="317"/>
      <c r="D1021" s="317"/>
      <c r="E1021" s="317"/>
      <c r="F1021" s="318"/>
      <c r="G1021" s="317"/>
      <c r="H1021" s="317"/>
      <c r="I1021" s="319"/>
      <c r="J1021" s="319"/>
      <c r="K1021" s="319"/>
      <c r="L1021" s="319"/>
      <c r="M1021" s="319"/>
      <c r="N1021" s="319"/>
      <c r="O1021" s="322"/>
      <c r="P1021" s="322"/>
      <c r="Q1021" s="320"/>
      <c r="R1021" s="320"/>
      <c r="S1021" s="320"/>
      <c r="T1021" s="320"/>
      <c r="U1021" s="321"/>
      <c r="V1021" s="320"/>
      <c r="W1021" s="392"/>
    </row>
    <row r="1022" spans="1:23">
      <c r="A1022" s="317"/>
      <c r="B1022" s="317"/>
      <c r="C1022" s="317"/>
      <c r="D1022" s="317"/>
      <c r="E1022" s="317"/>
      <c r="F1022" s="318"/>
      <c r="G1022" s="317"/>
      <c r="H1022" s="317"/>
      <c r="I1022" s="319"/>
      <c r="J1022" s="319"/>
      <c r="K1022" s="319"/>
      <c r="L1022" s="319"/>
      <c r="M1022" s="319"/>
      <c r="N1022" s="319"/>
      <c r="O1022" s="322"/>
      <c r="P1022" s="322"/>
      <c r="Q1022" s="320"/>
      <c r="R1022" s="320"/>
      <c r="S1022" s="320"/>
      <c r="T1022" s="320"/>
      <c r="U1022" s="321"/>
      <c r="V1022" s="320"/>
      <c r="W1022" s="392"/>
    </row>
    <row r="1023" spans="1:23">
      <c r="A1023" s="317"/>
      <c r="B1023" s="317"/>
      <c r="C1023" s="317"/>
      <c r="D1023" s="317"/>
      <c r="E1023" s="317"/>
      <c r="F1023" s="318"/>
      <c r="G1023" s="317"/>
      <c r="H1023" s="317"/>
      <c r="I1023" s="319"/>
      <c r="J1023" s="319"/>
      <c r="K1023" s="319"/>
      <c r="L1023" s="319"/>
      <c r="M1023" s="319"/>
      <c r="N1023" s="319"/>
      <c r="O1023" s="322"/>
      <c r="P1023" s="322"/>
      <c r="Q1023" s="320"/>
      <c r="R1023" s="320"/>
      <c r="S1023" s="320"/>
      <c r="T1023" s="320"/>
      <c r="U1023" s="321"/>
      <c r="V1023" s="320"/>
      <c r="W1023" s="392"/>
    </row>
    <row r="1024" spans="1:23">
      <c r="A1024" s="317"/>
      <c r="B1024" s="317"/>
      <c r="C1024" s="317"/>
      <c r="D1024" s="317"/>
      <c r="E1024" s="317"/>
      <c r="F1024" s="318"/>
      <c r="G1024" s="317"/>
      <c r="H1024" s="317"/>
      <c r="I1024" s="319"/>
      <c r="J1024" s="319"/>
      <c r="K1024" s="319"/>
      <c r="L1024" s="319"/>
      <c r="M1024" s="319"/>
      <c r="N1024" s="319"/>
      <c r="O1024" s="322"/>
      <c r="P1024" s="322"/>
      <c r="Q1024" s="320"/>
      <c r="R1024" s="320"/>
      <c r="S1024" s="320"/>
      <c r="T1024" s="320"/>
      <c r="U1024" s="321"/>
      <c r="V1024" s="320"/>
      <c r="W1024" s="392"/>
    </row>
    <row r="1025" spans="1:23">
      <c r="A1025" s="317"/>
      <c r="B1025" s="317"/>
      <c r="C1025" s="317"/>
      <c r="D1025" s="317"/>
      <c r="E1025" s="317"/>
      <c r="F1025" s="318"/>
      <c r="G1025" s="317"/>
      <c r="H1025" s="317"/>
      <c r="I1025" s="319"/>
      <c r="J1025" s="319"/>
      <c r="K1025" s="319"/>
      <c r="L1025" s="319"/>
      <c r="M1025" s="319"/>
      <c r="N1025" s="319"/>
      <c r="O1025" s="322"/>
      <c r="P1025" s="322"/>
      <c r="Q1025" s="320"/>
      <c r="R1025" s="320"/>
      <c r="S1025" s="320"/>
      <c r="T1025" s="320"/>
      <c r="U1025" s="321"/>
      <c r="V1025" s="320"/>
      <c r="W1025" s="392"/>
    </row>
    <row r="1026" spans="1:23">
      <c r="A1026" s="317"/>
      <c r="B1026" s="317"/>
      <c r="C1026" s="317"/>
      <c r="D1026" s="317"/>
      <c r="E1026" s="317"/>
      <c r="F1026" s="318"/>
      <c r="G1026" s="317"/>
      <c r="H1026" s="317"/>
      <c r="I1026" s="319"/>
      <c r="J1026" s="319"/>
      <c r="K1026" s="319"/>
      <c r="L1026" s="319"/>
      <c r="M1026" s="319"/>
      <c r="N1026" s="319"/>
      <c r="O1026" s="322"/>
      <c r="P1026" s="322"/>
      <c r="Q1026" s="320"/>
      <c r="R1026" s="320"/>
      <c r="S1026" s="320"/>
      <c r="T1026" s="320"/>
      <c r="U1026" s="321"/>
      <c r="V1026" s="320"/>
      <c r="W1026" s="392"/>
    </row>
    <row r="1027" spans="1:23">
      <c r="A1027" s="317"/>
      <c r="B1027" s="317"/>
      <c r="C1027" s="317"/>
      <c r="D1027" s="317"/>
      <c r="E1027" s="317"/>
      <c r="F1027" s="318"/>
      <c r="G1027" s="317"/>
      <c r="H1027" s="317"/>
      <c r="I1027" s="319"/>
      <c r="J1027" s="319"/>
      <c r="K1027" s="319"/>
      <c r="L1027" s="319"/>
      <c r="M1027" s="319"/>
      <c r="N1027" s="319"/>
      <c r="O1027" s="322"/>
      <c r="P1027" s="322"/>
      <c r="Q1027" s="320"/>
      <c r="R1027" s="320"/>
      <c r="S1027" s="320"/>
      <c r="T1027" s="320"/>
      <c r="U1027" s="321"/>
      <c r="V1027" s="320"/>
      <c r="W1027" s="392"/>
    </row>
    <row r="1028" spans="1:23">
      <c r="A1028" s="317"/>
      <c r="B1028" s="317"/>
      <c r="C1028" s="317"/>
      <c r="D1028" s="317"/>
      <c r="E1028" s="317"/>
      <c r="F1028" s="318"/>
      <c r="G1028" s="317"/>
      <c r="H1028" s="317"/>
      <c r="I1028" s="319"/>
      <c r="J1028" s="319"/>
      <c r="K1028" s="319"/>
      <c r="L1028" s="319"/>
      <c r="M1028" s="319"/>
      <c r="N1028" s="319"/>
      <c r="O1028" s="322"/>
      <c r="P1028" s="322"/>
      <c r="Q1028" s="320"/>
      <c r="R1028" s="320"/>
      <c r="S1028" s="320"/>
      <c r="T1028" s="320"/>
      <c r="U1028" s="321"/>
      <c r="V1028" s="320"/>
      <c r="W1028" s="392"/>
    </row>
    <row r="1029" spans="1:23">
      <c r="A1029" s="317"/>
      <c r="B1029" s="317"/>
      <c r="C1029" s="317"/>
      <c r="D1029" s="317"/>
      <c r="E1029" s="317"/>
      <c r="F1029" s="318"/>
      <c r="G1029" s="317"/>
      <c r="H1029" s="317"/>
      <c r="I1029" s="319"/>
      <c r="J1029" s="319"/>
      <c r="K1029" s="319"/>
      <c r="L1029" s="319"/>
      <c r="M1029" s="319"/>
      <c r="N1029" s="319"/>
      <c r="O1029" s="322"/>
      <c r="P1029" s="322"/>
      <c r="Q1029" s="320"/>
      <c r="R1029" s="320"/>
      <c r="S1029" s="320"/>
      <c r="T1029" s="320"/>
      <c r="U1029" s="321"/>
      <c r="V1029" s="320"/>
      <c r="W1029" s="392"/>
    </row>
    <row r="1030" spans="1:23">
      <c r="A1030" s="317"/>
      <c r="B1030" s="317"/>
      <c r="C1030" s="317"/>
      <c r="D1030" s="317"/>
      <c r="E1030" s="317"/>
      <c r="F1030" s="318"/>
      <c r="G1030" s="317"/>
      <c r="H1030" s="317"/>
      <c r="I1030" s="319"/>
      <c r="J1030" s="319"/>
      <c r="K1030" s="319"/>
      <c r="L1030" s="319"/>
      <c r="M1030" s="319"/>
      <c r="N1030" s="319"/>
      <c r="O1030" s="322"/>
      <c r="P1030" s="322"/>
      <c r="Q1030" s="320"/>
      <c r="R1030" s="320"/>
      <c r="S1030" s="320"/>
      <c r="T1030" s="320"/>
      <c r="U1030" s="321"/>
      <c r="V1030" s="320"/>
      <c r="W1030" s="392"/>
    </row>
    <row r="1031" spans="1:23">
      <c r="A1031" s="317"/>
      <c r="B1031" s="317"/>
      <c r="C1031" s="317"/>
      <c r="D1031" s="317"/>
      <c r="E1031" s="317"/>
      <c r="F1031" s="318"/>
      <c r="G1031" s="317"/>
      <c r="H1031" s="317"/>
      <c r="I1031" s="319"/>
      <c r="J1031" s="319"/>
      <c r="K1031" s="319"/>
      <c r="L1031" s="319"/>
      <c r="M1031" s="319"/>
      <c r="N1031" s="319"/>
      <c r="O1031" s="322"/>
      <c r="P1031" s="322"/>
      <c r="Q1031" s="320"/>
      <c r="R1031" s="320"/>
      <c r="S1031" s="320"/>
      <c r="T1031" s="320"/>
      <c r="U1031" s="321"/>
      <c r="V1031" s="320"/>
      <c r="W1031" s="392"/>
    </row>
    <row r="1032" spans="1:23">
      <c r="A1032" s="317"/>
      <c r="B1032" s="317"/>
      <c r="C1032" s="317"/>
      <c r="D1032" s="317"/>
      <c r="E1032" s="317"/>
      <c r="F1032" s="318"/>
      <c r="G1032" s="317"/>
      <c r="H1032" s="317"/>
      <c r="I1032" s="319"/>
      <c r="J1032" s="319"/>
      <c r="K1032" s="319"/>
      <c r="L1032" s="319"/>
      <c r="M1032" s="319"/>
      <c r="N1032" s="319"/>
      <c r="O1032" s="322"/>
      <c r="P1032" s="322"/>
      <c r="Q1032" s="320"/>
      <c r="R1032" s="320"/>
      <c r="S1032" s="320"/>
      <c r="T1032" s="320"/>
      <c r="U1032" s="321"/>
      <c r="V1032" s="320"/>
      <c r="W1032" s="392"/>
    </row>
    <row r="1033" spans="1:23">
      <c r="A1033" s="317"/>
      <c r="B1033" s="317"/>
      <c r="C1033" s="317"/>
      <c r="D1033" s="317"/>
      <c r="E1033" s="317"/>
      <c r="F1033" s="318"/>
      <c r="G1033" s="317"/>
      <c r="H1033" s="317"/>
      <c r="I1033" s="319"/>
      <c r="J1033" s="319"/>
      <c r="K1033" s="319"/>
      <c r="L1033" s="319"/>
      <c r="M1033" s="319"/>
      <c r="N1033" s="319"/>
      <c r="O1033" s="322"/>
      <c r="P1033" s="322"/>
      <c r="Q1033" s="320"/>
      <c r="R1033" s="320"/>
      <c r="S1033" s="320"/>
      <c r="T1033" s="320"/>
      <c r="U1033" s="321"/>
      <c r="V1033" s="320"/>
      <c r="W1033" s="392"/>
    </row>
    <row r="1034" spans="1:23">
      <c r="A1034" s="317"/>
      <c r="B1034" s="317"/>
      <c r="C1034" s="317"/>
      <c r="D1034" s="317"/>
      <c r="E1034" s="317"/>
      <c r="F1034" s="318"/>
      <c r="G1034" s="317"/>
      <c r="H1034" s="317"/>
      <c r="I1034" s="319"/>
      <c r="J1034" s="319"/>
      <c r="K1034" s="319"/>
      <c r="L1034" s="319"/>
      <c r="M1034" s="319"/>
      <c r="N1034" s="319"/>
      <c r="O1034" s="322"/>
      <c r="P1034" s="322"/>
      <c r="Q1034" s="320"/>
      <c r="R1034" s="320"/>
      <c r="S1034" s="320"/>
      <c r="T1034" s="320"/>
      <c r="U1034" s="321"/>
      <c r="V1034" s="320"/>
      <c r="W1034" s="392"/>
    </row>
    <row r="1035" spans="1:23">
      <c r="A1035" s="317"/>
      <c r="B1035" s="317"/>
      <c r="C1035" s="317"/>
      <c r="D1035" s="317"/>
      <c r="E1035" s="317"/>
      <c r="F1035" s="318"/>
      <c r="G1035" s="317"/>
      <c r="H1035" s="317"/>
      <c r="I1035" s="319"/>
      <c r="J1035" s="319"/>
      <c r="K1035" s="319"/>
      <c r="L1035" s="319"/>
      <c r="M1035" s="319"/>
      <c r="N1035" s="319"/>
      <c r="O1035" s="322"/>
      <c r="P1035" s="322"/>
      <c r="Q1035" s="320"/>
      <c r="R1035" s="320"/>
      <c r="S1035" s="320"/>
      <c r="T1035" s="320"/>
      <c r="U1035" s="321"/>
      <c r="V1035" s="320"/>
      <c r="W1035" s="392"/>
    </row>
    <row r="1036" spans="1:23">
      <c r="A1036" s="317"/>
      <c r="B1036" s="317"/>
      <c r="C1036" s="317"/>
      <c r="D1036" s="317"/>
      <c r="E1036" s="317"/>
      <c r="F1036" s="318"/>
      <c r="G1036" s="317"/>
      <c r="H1036" s="317"/>
      <c r="I1036" s="319"/>
      <c r="J1036" s="319"/>
      <c r="K1036" s="319"/>
      <c r="L1036" s="319"/>
      <c r="M1036" s="319"/>
      <c r="N1036" s="319"/>
      <c r="O1036" s="322"/>
      <c r="P1036" s="322"/>
      <c r="Q1036" s="320"/>
      <c r="R1036" s="320"/>
      <c r="S1036" s="320"/>
      <c r="T1036" s="320"/>
      <c r="U1036" s="321"/>
      <c r="V1036" s="320"/>
      <c r="W1036" s="392"/>
    </row>
    <row r="1037" spans="1:23">
      <c r="A1037" s="317"/>
      <c r="B1037" s="317"/>
      <c r="C1037" s="317"/>
      <c r="D1037" s="317"/>
      <c r="E1037" s="317"/>
      <c r="F1037" s="318"/>
      <c r="G1037" s="317"/>
      <c r="H1037" s="317"/>
      <c r="I1037" s="319"/>
      <c r="J1037" s="319"/>
      <c r="K1037" s="319"/>
      <c r="L1037" s="319"/>
      <c r="M1037" s="319"/>
      <c r="N1037" s="319"/>
      <c r="O1037" s="322"/>
      <c r="P1037" s="322"/>
      <c r="Q1037" s="320"/>
      <c r="R1037" s="320"/>
      <c r="S1037" s="320"/>
      <c r="T1037" s="320"/>
      <c r="U1037" s="321"/>
      <c r="V1037" s="320"/>
      <c r="W1037" s="392"/>
    </row>
    <row r="1038" spans="1:23">
      <c r="A1038" s="317"/>
      <c r="B1038" s="317"/>
      <c r="C1038" s="317"/>
      <c r="D1038" s="317"/>
      <c r="E1038" s="317"/>
      <c r="F1038" s="318"/>
      <c r="G1038" s="317"/>
      <c r="H1038" s="317"/>
      <c r="I1038" s="319"/>
      <c r="J1038" s="319"/>
      <c r="K1038" s="319"/>
      <c r="L1038" s="319"/>
      <c r="M1038" s="319"/>
      <c r="N1038" s="319"/>
      <c r="O1038" s="322"/>
      <c r="P1038" s="322"/>
      <c r="Q1038" s="320"/>
      <c r="R1038" s="320"/>
      <c r="S1038" s="320"/>
      <c r="T1038" s="320"/>
      <c r="U1038" s="321"/>
      <c r="V1038" s="320"/>
      <c r="W1038" s="392"/>
    </row>
    <row r="1039" spans="1:23">
      <c r="A1039" s="317"/>
      <c r="B1039" s="317"/>
      <c r="C1039" s="317"/>
      <c r="D1039" s="317"/>
      <c r="E1039" s="317"/>
      <c r="F1039" s="318"/>
      <c r="G1039" s="317"/>
      <c r="H1039" s="317"/>
      <c r="I1039" s="319"/>
      <c r="J1039" s="319"/>
      <c r="K1039" s="319"/>
      <c r="L1039" s="319"/>
      <c r="M1039" s="319"/>
      <c r="N1039" s="319"/>
      <c r="O1039" s="322"/>
      <c r="P1039" s="322"/>
      <c r="Q1039" s="320"/>
      <c r="R1039" s="320"/>
      <c r="S1039" s="320"/>
      <c r="T1039" s="320"/>
      <c r="U1039" s="321"/>
      <c r="V1039" s="320"/>
      <c r="W1039" s="392"/>
    </row>
    <row r="1040" spans="1:23">
      <c r="A1040" s="317"/>
      <c r="B1040" s="317"/>
      <c r="C1040" s="317"/>
      <c r="D1040" s="317"/>
      <c r="E1040" s="317"/>
      <c r="F1040" s="318"/>
      <c r="G1040" s="317"/>
      <c r="H1040" s="317"/>
      <c r="I1040" s="319"/>
      <c r="J1040" s="319"/>
      <c r="K1040" s="319"/>
      <c r="L1040" s="319"/>
      <c r="M1040" s="319"/>
      <c r="N1040" s="319"/>
      <c r="O1040" s="322"/>
      <c r="P1040" s="322"/>
      <c r="Q1040" s="320"/>
      <c r="R1040" s="320"/>
      <c r="S1040" s="320"/>
      <c r="T1040" s="320"/>
      <c r="U1040" s="321"/>
      <c r="V1040" s="320"/>
      <c r="W1040" s="392"/>
    </row>
    <row r="1041" spans="1:23">
      <c r="A1041" s="317"/>
      <c r="B1041" s="317"/>
      <c r="C1041" s="317"/>
      <c r="D1041" s="317"/>
      <c r="E1041" s="317"/>
      <c r="F1041" s="318"/>
      <c r="G1041" s="317"/>
      <c r="H1041" s="317"/>
      <c r="I1041" s="319"/>
      <c r="J1041" s="319"/>
      <c r="K1041" s="319"/>
      <c r="L1041" s="319"/>
      <c r="M1041" s="319"/>
      <c r="N1041" s="319"/>
      <c r="O1041" s="322"/>
      <c r="P1041" s="322"/>
      <c r="Q1041" s="320"/>
      <c r="R1041" s="320"/>
      <c r="S1041" s="320"/>
      <c r="T1041" s="320"/>
      <c r="U1041" s="321"/>
      <c r="V1041" s="320"/>
      <c r="W1041" s="392"/>
    </row>
    <row r="1042" spans="1:23">
      <c r="A1042" s="317"/>
      <c r="B1042" s="317"/>
      <c r="C1042" s="317"/>
      <c r="D1042" s="317"/>
      <c r="E1042" s="317"/>
      <c r="F1042" s="318"/>
      <c r="G1042" s="317"/>
      <c r="H1042" s="317"/>
      <c r="I1042" s="319"/>
      <c r="J1042" s="319"/>
      <c r="K1042" s="319"/>
      <c r="L1042" s="319"/>
      <c r="M1042" s="319"/>
      <c r="N1042" s="319"/>
      <c r="O1042" s="322"/>
      <c r="P1042" s="322"/>
      <c r="Q1042" s="320"/>
      <c r="R1042" s="320"/>
      <c r="S1042" s="320"/>
      <c r="T1042" s="320"/>
      <c r="U1042" s="321"/>
      <c r="V1042" s="320"/>
      <c r="W1042" s="392"/>
    </row>
    <row r="1043" spans="1:23">
      <c r="A1043" s="317"/>
      <c r="B1043" s="317"/>
      <c r="C1043" s="317"/>
      <c r="D1043" s="317"/>
      <c r="E1043" s="317"/>
      <c r="F1043" s="318"/>
      <c r="G1043" s="317"/>
      <c r="H1043" s="317"/>
      <c r="I1043" s="319"/>
      <c r="J1043" s="319"/>
      <c r="K1043" s="319"/>
      <c r="L1043" s="319"/>
      <c r="M1043" s="319"/>
      <c r="N1043" s="319"/>
      <c r="O1043" s="322"/>
      <c r="P1043" s="322"/>
      <c r="Q1043" s="320"/>
      <c r="R1043" s="320"/>
      <c r="S1043" s="320"/>
      <c r="T1043" s="320"/>
      <c r="U1043" s="321"/>
      <c r="V1043" s="320"/>
      <c r="W1043" s="392"/>
    </row>
    <row r="1044" spans="1:23">
      <c r="A1044" s="317"/>
      <c r="B1044" s="317"/>
      <c r="C1044" s="317"/>
      <c r="D1044" s="317"/>
      <c r="E1044" s="317"/>
      <c r="F1044" s="318"/>
      <c r="G1044" s="317"/>
      <c r="H1044" s="317"/>
      <c r="I1044" s="319"/>
      <c r="J1044" s="319"/>
      <c r="K1044" s="319"/>
      <c r="L1044" s="319"/>
      <c r="M1044" s="319"/>
      <c r="N1044" s="319"/>
      <c r="O1044" s="322"/>
      <c r="P1044" s="322"/>
      <c r="Q1044" s="320"/>
      <c r="R1044" s="320"/>
      <c r="S1044" s="320"/>
      <c r="T1044" s="320"/>
      <c r="U1044" s="321"/>
      <c r="V1044" s="320"/>
      <c r="W1044" s="392"/>
    </row>
    <row r="1045" spans="1:23">
      <c r="A1045" s="317"/>
      <c r="B1045" s="317"/>
      <c r="C1045" s="317"/>
      <c r="D1045" s="317"/>
      <c r="E1045" s="317"/>
      <c r="F1045" s="318"/>
      <c r="G1045" s="317"/>
      <c r="H1045" s="317"/>
      <c r="I1045" s="319"/>
      <c r="J1045" s="319"/>
      <c r="K1045" s="319"/>
      <c r="L1045" s="319"/>
      <c r="M1045" s="319"/>
      <c r="N1045" s="319"/>
      <c r="O1045" s="322"/>
      <c r="P1045" s="322"/>
      <c r="Q1045" s="320"/>
      <c r="R1045" s="320"/>
      <c r="S1045" s="320"/>
      <c r="T1045" s="320"/>
      <c r="U1045" s="321"/>
      <c r="V1045" s="320"/>
      <c r="W1045" s="392"/>
    </row>
    <row r="1046" spans="1:23">
      <c r="A1046" s="317"/>
      <c r="B1046" s="317"/>
      <c r="C1046" s="317"/>
      <c r="D1046" s="317"/>
      <c r="E1046" s="317"/>
      <c r="F1046" s="318"/>
      <c r="G1046" s="317"/>
      <c r="H1046" s="317"/>
      <c r="I1046" s="319"/>
      <c r="J1046" s="319"/>
      <c r="K1046" s="319"/>
      <c r="L1046" s="319"/>
      <c r="M1046" s="319"/>
      <c r="N1046" s="319"/>
      <c r="O1046" s="322"/>
      <c r="P1046" s="322"/>
      <c r="Q1046" s="320"/>
      <c r="R1046" s="320"/>
      <c r="S1046" s="320"/>
      <c r="T1046" s="320"/>
      <c r="U1046" s="321"/>
      <c r="V1046" s="320"/>
      <c r="W1046" s="392"/>
    </row>
    <row r="1047" spans="1:23">
      <c r="A1047" s="317"/>
      <c r="B1047" s="317"/>
      <c r="C1047" s="317"/>
      <c r="D1047" s="317"/>
      <c r="E1047" s="317"/>
      <c r="F1047" s="318"/>
      <c r="G1047" s="317"/>
      <c r="H1047" s="317"/>
      <c r="I1047" s="319"/>
      <c r="J1047" s="319"/>
      <c r="K1047" s="319"/>
      <c r="L1047" s="319"/>
      <c r="M1047" s="319"/>
      <c r="N1047" s="319"/>
      <c r="O1047" s="322"/>
      <c r="P1047" s="322"/>
      <c r="Q1047" s="320"/>
      <c r="R1047" s="320"/>
      <c r="S1047" s="320"/>
      <c r="T1047" s="320"/>
      <c r="U1047" s="321"/>
      <c r="V1047" s="320"/>
      <c r="W1047" s="392"/>
    </row>
    <row r="1048" spans="1:23">
      <c r="A1048" s="317"/>
      <c r="B1048" s="317"/>
      <c r="C1048" s="317"/>
      <c r="D1048" s="317"/>
      <c r="E1048" s="317"/>
      <c r="F1048" s="318"/>
      <c r="G1048" s="317"/>
      <c r="H1048" s="317"/>
      <c r="I1048" s="319"/>
      <c r="J1048" s="319"/>
      <c r="K1048" s="319"/>
      <c r="L1048" s="319"/>
      <c r="M1048" s="319"/>
      <c r="N1048" s="319"/>
      <c r="O1048" s="322"/>
      <c r="P1048" s="322"/>
      <c r="Q1048" s="320"/>
      <c r="R1048" s="320"/>
      <c r="S1048" s="320"/>
      <c r="T1048" s="320"/>
      <c r="U1048" s="321"/>
      <c r="V1048" s="320"/>
      <c r="W1048" s="392"/>
    </row>
    <row r="1049" spans="1:23">
      <c r="A1049" s="317"/>
      <c r="B1049" s="317"/>
      <c r="C1049" s="317"/>
      <c r="D1049" s="317"/>
      <c r="E1049" s="317"/>
      <c r="F1049" s="318"/>
      <c r="G1049" s="317"/>
      <c r="H1049" s="317"/>
      <c r="I1049" s="319"/>
      <c r="J1049" s="319"/>
      <c r="K1049" s="319"/>
      <c r="L1049" s="319"/>
      <c r="M1049" s="319"/>
      <c r="N1049" s="319"/>
      <c r="O1049" s="322"/>
      <c r="P1049" s="322"/>
      <c r="Q1049" s="320"/>
      <c r="R1049" s="320"/>
      <c r="S1049" s="320"/>
      <c r="T1049" s="320"/>
      <c r="U1049" s="321"/>
      <c r="V1049" s="320"/>
      <c r="W1049" s="392"/>
    </row>
    <row r="1050" spans="1:23">
      <c r="A1050" s="317"/>
      <c r="B1050" s="317"/>
      <c r="C1050" s="317"/>
      <c r="D1050" s="317"/>
      <c r="E1050" s="317"/>
      <c r="F1050" s="318"/>
      <c r="G1050" s="317"/>
      <c r="H1050" s="317"/>
      <c r="I1050" s="319"/>
      <c r="J1050" s="319"/>
      <c r="K1050" s="319"/>
      <c r="L1050" s="319"/>
      <c r="M1050" s="319"/>
      <c r="N1050" s="319"/>
      <c r="O1050" s="322"/>
      <c r="P1050" s="322"/>
      <c r="Q1050" s="320"/>
      <c r="R1050" s="320"/>
      <c r="S1050" s="320"/>
      <c r="T1050" s="320"/>
      <c r="U1050" s="321"/>
      <c r="V1050" s="320"/>
      <c r="W1050" s="392"/>
    </row>
    <row r="1051" spans="1:23">
      <c r="A1051" s="317"/>
      <c r="B1051" s="317"/>
      <c r="C1051" s="317"/>
      <c r="D1051" s="317"/>
      <c r="E1051" s="317"/>
      <c r="F1051" s="318"/>
      <c r="G1051" s="317"/>
      <c r="H1051" s="317"/>
      <c r="I1051" s="319"/>
      <c r="J1051" s="319"/>
      <c r="K1051" s="319"/>
      <c r="L1051" s="319"/>
      <c r="M1051" s="319"/>
      <c r="N1051" s="319"/>
      <c r="O1051" s="322"/>
      <c r="P1051" s="322"/>
      <c r="Q1051" s="320"/>
      <c r="R1051" s="320"/>
      <c r="S1051" s="320"/>
      <c r="T1051" s="320"/>
      <c r="U1051" s="321"/>
      <c r="V1051" s="320"/>
      <c r="W1051" s="392"/>
    </row>
    <row r="1052" spans="1:23">
      <c r="A1052" s="317"/>
      <c r="B1052" s="317"/>
      <c r="C1052" s="317"/>
      <c r="D1052" s="317"/>
      <c r="E1052" s="317"/>
      <c r="F1052" s="318"/>
      <c r="G1052" s="317"/>
      <c r="H1052" s="317"/>
      <c r="I1052" s="319"/>
      <c r="J1052" s="319"/>
      <c r="K1052" s="319"/>
      <c r="L1052" s="319"/>
      <c r="M1052" s="319"/>
      <c r="N1052" s="319"/>
      <c r="O1052" s="322"/>
      <c r="P1052" s="322"/>
      <c r="Q1052" s="320"/>
      <c r="R1052" s="320"/>
      <c r="S1052" s="320"/>
      <c r="T1052" s="320"/>
      <c r="U1052" s="321"/>
      <c r="V1052" s="320"/>
      <c r="W1052" s="392"/>
    </row>
    <row r="1053" spans="1:23">
      <c r="A1053" s="317"/>
      <c r="B1053" s="317"/>
      <c r="C1053" s="317"/>
      <c r="D1053" s="317"/>
      <c r="E1053" s="317"/>
      <c r="F1053" s="318"/>
      <c r="G1053" s="317"/>
      <c r="H1053" s="317"/>
      <c r="I1053" s="319"/>
      <c r="J1053" s="319"/>
      <c r="K1053" s="319"/>
      <c r="L1053" s="319"/>
      <c r="M1053" s="319"/>
      <c r="N1053" s="319"/>
      <c r="O1053" s="322"/>
      <c r="P1053" s="322"/>
      <c r="Q1053" s="320"/>
      <c r="R1053" s="320"/>
      <c r="S1053" s="320"/>
      <c r="T1053" s="320"/>
      <c r="U1053" s="321"/>
      <c r="V1053" s="320"/>
      <c r="W1053" s="392"/>
    </row>
    <row r="1054" spans="1:23">
      <c r="A1054" s="317"/>
      <c r="B1054" s="317"/>
      <c r="C1054" s="317"/>
      <c r="D1054" s="317"/>
      <c r="E1054" s="317"/>
      <c r="F1054" s="318"/>
      <c r="G1054" s="317"/>
      <c r="H1054" s="317"/>
      <c r="I1054" s="319"/>
      <c r="J1054" s="319"/>
      <c r="K1054" s="319"/>
      <c r="L1054" s="319"/>
      <c r="M1054" s="319"/>
      <c r="N1054" s="319"/>
      <c r="O1054" s="322"/>
      <c r="P1054" s="322"/>
      <c r="Q1054" s="320"/>
      <c r="R1054" s="320"/>
      <c r="S1054" s="320"/>
      <c r="T1054" s="320"/>
      <c r="U1054" s="321"/>
      <c r="V1054" s="320"/>
      <c r="W1054" s="392"/>
    </row>
    <row r="1055" spans="1:23">
      <c r="A1055" s="317"/>
      <c r="B1055" s="317"/>
      <c r="C1055" s="317"/>
      <c r="D1055" s="317"/>
      <c r="E1055" s="317"/>
      <c r="F1055" s="318"/>
      <c r="G1055" s="317"/>
      <c r="H1055" s="317"/>
      <c r="I1055" s="319"/>
      <c r="J1055" s="319"/>
      <c r="K1055" s="319"/>
      <c r="L1055" s="319"/>
      <c r="M1055" s="319"/>
      <c r="N1055" s="319"/>
      <c r="O1055" s="322"/>
      <c r="P1055" s="322"/>
      <c r="Q1055" s="320"/>
      <c r="R1055" s="320"/>
      <c r="S1055" s="320"/>
      <c r="T1055" s="320"/>
      <c r="U1055" s="321"/>
      <c r="V1055" s="320"/>
      <c r="W1055" s="392"/>
    </row>
    <row r="1056" spans="1:23">
      <c r="A1056" s="317"/>
      <c r="B1056" s="317"/>
      <c r="C1056" s="317"/>
      <c r="D1056" s="317"/>
      <c r="E1056" s="317"/>
      <c r="F1056" s="318"/>
      <c r="G1056" s="317"/>
      <c r="H1056" s="317"/>
      <c r="I1056" s="319"/>
      <c r="J1056" s="319"/>
      <c r="K1056" s="319"/>
      <c r="L1056" s="319"/>
      <c r="M1056" s="319"/>
      <c r="N1056" s="319"/>
      <c r="O1056" s="322"/>
      <c r="P1056" s="322"/>
      <c r="Q1056" s="320"/>
      <c r="R1056" s="320"/>
      <c r="S1056" s="320"/>
      <c r="T1056" s="320"/>
      <c r="U1056" s="321"/>
      <c r="V1056" s="320"/>
      <c r="W1056" s="392"/>
    </row>
    <row r="1057" spans="1:23">
      <c r="A1057" s="317"/>
      <c r="B1057" s="317"/>
      <c r="C1057" s="317"/>
      <c r="D1057" s="317"/>
      <c r="E1057" s="317"/>
      <c r="F1057" s="318"/>
      <c r="G1057" s="317"/>
      <c r="H1057" s="317"/>
      <c r="I1057" s="319"/>
      <c r="J1057" s="319"/>
      <c r="K1057" s="319"/>
      <c r="L1057" s="319"/>
      <c r="M1057" s="319"/>
      <c r="N1057" s="319"/>
      <c r="O1057" s="322"/>
      <c r="P1057" s="322"/>
      <c r="Q1057" s="320"/>
      <c r="R1057" s="320"/>
      <c r="S1057" s="320"/>
      <c r="T1057" s="320"/>
      <c r="U1057" s="321"/>
      <c r="V1057" s="320"/>
      <c r="W1057" s="392"/>
    </row>
    <row r="1058" spans="1:23">
      <c r="A1058" s="317"/>
      <c r="B1058" s="317"/>
      <c r="C1058" s="317"/>
      <c r="D1058" s="317"/>
      <c r="E1058" s="317"/>
      <c r="F1058" s="318"/>
      <c r="G1058" s="317"/>
      <c r="H1058" s="317"/>
      <c r="I1058" s="319"/>
      <c r="J1058" s="319"/>
      <c r="K1058" s="319"/>
      <c r="L1058" s="319"/>
      <c r="M1058" s="319"/>
      <c r="N1058" s="319"/>
      <c r="O1058" s="322"/>
      <c r="P1058" s="322"/>
      <c r="Q1058" s="320"/>
      <c r="R1058" s="320"/>
      <c r="S1058" s="320"/>
      <c r="T1058" s="320"/>
      <c r="U1058" s="321"/>
      <c r="V1058" s="320"/>
      <c r="W1058" s="392"/>
    </row>
    <row r="1059" spans="1:23">
      <c r="A1059" s="317"/>
      <c r="B1059" s="317"/>
      <c r="C1059" s="317"/>
      <c r="D1059" s="317"/>
      <c r="E1059" s="317"/>
      <c r="F1059" s="318"/>
      <c r="G1059" s="317"/>
      <c r="H1059" s="317"/>
      <c r="I1059" s="319"/>
      <c r="J1059" s="319"/>
      <c r="K1059" s="319"/>
      <c r="L1059" s="319"/>
      <c r="M1059" s="319"/>
      <c r="N1059" s="319"/>
      <c r="O1059" s="322"/>
      <c r="P1059" s="322"/>
      <c r="Q1059" s="320"/>
      <c r="R1059" s="320"/>
      <c r="S1059" s="320"/>
      <c r="T1059" s="320"/>
      <c r="U1059" s="321"/>
      <c r="V1059" s="320"/>
      <c r="W1059" s="392"/>
    </row>
    <row r="1060" spans="1:23">
      <c r="A1060" s="317"/>
      <c r="B1060" s="317"/>
      <c r="C1060" s="317"/>
      <c r="D1060" s="317"/>
      <c r="E1060" s="317"/>
      <c r="F1060" s="318"/>
      <c r="G1060" s="317"/>
      <c r="H1060" s="317"/>
      <c r="I1060" s="319"/>
      <c r="J1060" s="319"/>
      <c r="K1060" s="319"/>
      <c r="L1060" s="319"/>
      <c r="M1060" s="319"/>
      <c r="N1060" s="319"/>
      <c r="O1060" s="322"/>
      <c r="P1060" s="322"/>
      <c r="Q1060" s="320"/>
      <c r="R1060" s="320"/>
      <c r="S1060" s="320"/>
      <c r="T1060" s="320"/>
      <c r="U1060" s="321"/>
      <c r="V1060" s="320"/>
      <c r="W1060" s="392"/>
    </row>
    <row r="1061" spans="1:23">
      <c r="A1061" s="317"/>
      <c r="B1061" s="317"/>
      <c r="C1061" s="317"/>
      <c r="D1061" s="317"/>
      <c r="E1061" s="317"/>
      <c r="F1061" s="318"/>
      <c r="G1061" s="317"/>
      <c r="H1061" s="317"/>
      <c r="I1061" s="319"/>
      <c r="J1061" s="319"/>
      <c r="K1061" s="319"/>
      <c r="L1061" s="319"/>
      <c r="M1061" s="319"/>
      <c r="N1061" s="319"/>
      <c r="O1061" s="322"/>
      <c r="P1061" s="322"/>
      <c r="Q1061" s="320"/>
      <c r="R1061" s="320"/>
      <c r="S1061" s="320"/>
      <c r="T1061" s="320"/>
      <c r="U1061" s="321"/>
      <c r="V1061" s="320"/>
      <c r="W1061" s="392"/>
    </row>
    <row r="1062" spans="1:23">
      <c r="A1062" s="317"/>
      <c r="B1062" s="317"/>
      <c r="C1062" s="317"/>
      <c r="D1062" s="317"/>
      <c r="E1062" s="317"/>
      <c r="F1062" s="318"/>
      <c r="G1062" s="317"/>
      <c r="H1062" s="317"/>
      <c r="I1062" s="319"/>
      <c r="J1062" s="319"/>
      <c r="K1062" s="319"/>
      <c r="L1062" s="319"/>
      <c r="M1062" s="319"/>
      <c r="N1062" s="319"/>
      <c r="O1062" s="322"/>
      <c r="P1062" s="322"/>
      <c r="Q1062" s="320"/>
      <c r="R1062" s="320"/>
      <c r="S1062" s="320"/>
      <c r="T1062" s="320"/>
      <c r="U1062" s="321"/>
      <c r="V1062" s="320"/>
      <c r="W1062" s="392"/>
    </row>
    <row r="1063" spans="1:23">
      <c r="A1063" s="317"/>
      <c r="B1063" s="317"/>
      <c r="C1063" s="317"/>
      <c r="D1063" s="317"/>
      <c r="E1063" s="317"/>
      <c r="F1063" s="318"/>
      <c r="G1063" s="317"/>
      <c r="H1063" s="317"/>
      <c r="I1063" s="319"/>
      <c r="J1063" s="319"/>
      <c r="K1063" s="319"/>
      <c r="L1063" s="319"/>
      <c r="M1063" s="319"/>
      <c r="N1063" s="319"/>
      <c r="O1063" s="322"/>
      <c r="P1063" s="322"/>
      <c r="Q1063" s="320"/>
      <c r="R1063" s="320"/>
      <c r="S1063" s="320"/>
      <c r="T1063" s="320"/>
      <c r="U1063" s="321"/>
      <c r="V1063" s="320"/>
      <c r="W1063" s="392"/>
    </row>
    <row r="1064" spans="1:23">
      <c r="A1064" s="317"/>
      <c r="B1064" s="317"/>
      <c r="C1064" s="317"/>
      <c r="D1064" s="317"/>
      <c r="E1064" s="317"/>
      <c r="F1064" s="318"/>
      <c r="G1064" s="317"/>
      <c r="H1064" s="317"/>
      <c r="I1064" s="319"/>
      <c r="J1064" s="319"/>
      <c r="K1064" s="319"/>
      <c r="L1064" s="319"/>
      <c r="M1064" s="319"/>
      <c r="N1064" s="319"/>
      <c r="O1064" s="322"/>
      <c r="P1064" s="322"/>
      <c r="Q1064" s="320"/>
      <c r="R1064" s="320"/>
      <c r="S1064" s="320"/>
      <c r="T1064" s="320"/>
      <c r="U1064" s="321"/>
      <c r="V1064" s="320"/>
      <c r="W1064" s="392"/>
    </row>
    <row r="1065" spans="1:23">
      <c r="A1065" s="317"/>
      <c r="B1065" s="317"/>
      <c r="C1065" s="317"/>
      <c r="D1065" s="317"/>
      <c r="E1065" s="317"/>
      <c r="F1065" s="318"/>
      <c r="G1065" s="317"/>
      <c r="H1065" s="317"/>
      <c r="I1065" s="319"/>
      <c r="J1065" s="319"/>
      <c r="K1065" s="319"/>
      <c r="L1065" s="319"/>
      <c r="M1065" s="319"/>
      <c r="N1065" s="319"/>
      <c r="O1065" s="322"/>
      <c r="P1065" s="322"/>
      <c r="Q1065" s="320"/>
      <c r="R1065" s="320"/>
      <c r="S1065" s="320"/>
      <c r="T1065" s="320"/>
      <c r="U1065" s="321"/>
      <c r="V1065" s="320"/>
      <c r="W1065" s="392"/>
    </row>
    <row r="1066" spans="1:23">
      <c r="A1066" s="317"/>
      <c r="B1066" s="317"/>
      <c r="C1066" s="317"/>
      <c r="D1066" s="317"/>
      <c r="E1066" s="317"/>
      <c r="F1066" s="318"/>
      <c r="G1066" s="317"/>
      <c r="H1066" s="317"/>
      <c r="I1066" s="319"/>
      <c r="J1066" s="319"/>
      <c r="K1066" s="319"/>
      <c r="L1066" s="319"/>
      <c r="M1066" s="319"/>
      <c r="N1066" s="319"/>
      <c r="O1066" s="322"/>
      <c r="P1066" s="322"/>
      <c r="Q1066" s="320"/>
      <c r="R1066" s="320"/>
      <c r="S1066" s="320"/>
      <c r="T1066" s="320"/>
      <c r="U1066" s="321"/>
      <c r="V1066" s="320"/>
      <c r="W1066" s="392"/>
    </row>
    <row r="1067" spans="1:23">
      <c r="A1067" s="317"/>
      <c r="B1067" s="317"/>
      <c r="C1067" s="317"/>
      <c r="D1067" s="317"/>
      <c r="E1067" s="317"/>
      <c r="F1067" s="318"/>
      <c r="G1067" s="317"/>
      <c r="H1067" s="317"/>
      <c r="I1067" s="319"/>
      <c r="J1067" s="319"/>
      <c r="K1067" s="319"/>
      <c r="L1067" s="319"/>
      <c r="M1067" s="319"/>
      <c r="N1067" s="319"/>
      <c r="O1067" s="322"/>
      <c r="P1067" s="322"/>
      <c r="Q1067" s="320"/>
      <c r="R1067" s="320"/>
      <c r="S1067" s="320"/>
      <c r="T1067" s="320"/>
      <c r="U1067" s="321"/>
      <c r="V1067" s="320"/>
      <c r="W1067" s="392"/>
    </row>
    <row r="1068" spans="1:23">
      <c r="A1068" s="317"/>
      <c r="B1068" s="317"/>
      <c r="C1068" s="317"/>
      <c r="D1068" s="317"/>
      <c r="E1068" s="317"/>
      <c r="F1068" s="318"/>
      <c r="G1068" s="317"/>
      <c r="H1068" s="317"/>
      <c r="I1068" s="319"/>
      <c r="J1068" s="319"/>
      <c r="K1068" s="319"/>
      <c r="L1068" s="319"/>
      <c r="M1068" s="319"/>
      <c r="N1068" s="319"/>
      <c r="O1068" s="322"/>
      <c r="P1068" s="322"/>
      <c r="Q1068" s="320"/>
      <c r="R1068" s="320"/>
      <c r="S1068" s="320"/>
      <c r="T1068" s="320"/>
      <c r="U1068" s="321"/>
      <c r="V1068" s="320"/>
      <c r="W1068" s="392"/>
    </row>
    <row r="1069" spans="1:23">
      <c r="A1069" s="317"/>
      <c r="B1069" s="317"/>
      <c r="C1069" s="317"/>
      <c r="D1069" s="317"/>
      <c r="E1069" s="317"/>
      <c r="F1069" s="318"/>
      <c r="G1069" s="317"/>
      <c r="H1069" s="317"/>
      <c r="I1069" s="319"/>
      <c r="J1069" s="319"/>
      <c r="K1069" s="319"/>
      <c r="L1069" s="319"/>
      <c r="M1069" s="319"/>
      <c r="N1069" s="319"/>
      <c r="O1069" s="322"/>
      <c r="P1069" s="322"/>
      <c r="Q1069" s="320"/>
      <c r="R1069" s="320"/>
      <c r="S1069" s="320"/>
      <c r="T1069" s="320"/>
      <c r="U1069" s="321"/>
      <c r="V1069" s="320"/>
      <c r="W1069" s="392"/>
    </row>
    <row r="1070" spans="1:23">
      <c r="A1070" s="317"/>
      <c r="B1070" s="317"/>
      <c r="C1070" s="317"/>
      <c r="D1070" s="317"/>
      <c r="E1070" s="317"/>
      <c r="F1070" s="318"/>
      <c r="G1070" s="317"/>
      <c r="H1070" s="317"/>
      <c r="I1070" s="319"/>
      <c r="J1070" s="319"/>
      <c r="K1070" s="319"/>
      <c r="L1070" s="319"/>
      <c r="M1070" s="319"/>
      <c r="N1070" s="319"/>
      <c r="O1070" s="322"/>
      <c r="P1070" s="322"/>
      <c r="Q1070" s="320"/>
      <c r="R1070" s="320"/>
      <c r="S1070" s="320"/>
      <c r="T1070" s="320"/>
      <c r="U1070" s="321"/>
      <c r="V1070" s="320"/>
      <c r="W1070" s="392"/>
    </row>
    <row r="1071" spans="1:23">
      <c r="A1071" s="317"/>
      <c r="B1071" s="317"/>
      <c r="C1071" s="317"/>
      <c r="D1071" s="317"/>
      <c r="E1071" s="317"/>
      <c r="F1071" s="318"/>
      <c r="G1071" s="317"/>
      <c r="H1071" s="317"/>
      <c r="I1071" s="319"/>
      <c r="J1071" s="319"/>
      <c r="K1071" s="319"/>
      <c r="L1071" s="319"/>
      <c r="M1071" s="319"/>
      <c r="N1071" s="319"/>
      <c r="O1071" s="322"/>
      <c r="P1071" s="322"/>
      <c r="Q1071" s="320"/>
      <c r="R1071" s="320"/>
      <c r="S1071" s="320"/>
      <c r="T1071" s="320"/>
      <c r="U1071" s="321"/>
      <c r="V1071" s="320"/>
      <c r="W1071" s="392"/>
    </row>
    <row r="1072" spans="1:23">
      <c r="A1072" s="317"/>
      <c r="B1072" s="317"/>
      <c r="C1072" s="317"/>
      <c r="D1072" s="317"/>
      <c r="E1072" s="317"/>
      <c r="F1072" s="318"/>
      <c r="G1072" s="317"/>
      <c r="H1072" s="317"/>
      <c r="I1072" s="319"/>
      <c r="J1072" s="319"/>
      <c r="K1072" s="319"/>
      <c r="L1072" s="319"/>
      <c r="M1072" s="319"/>
      <c r="N1072" s="319"/>
      <c r="O1072" s="322"/>
      <c r="P1072" s="322"/>
      <c r="Q1072" s="320"/>
      <c r="R1072" s="320"/>
      <c r="S1072" s="320"/>
      <c r="T1072" s="320"/>
      <c r="U1072" s="321"/>
      <c r="V1072" s="320"/>
      <c r="W1072" s="392"/>
    </row>
    <row r="1073" spans="1:23">
      <c r="A1073" s="317"/>
      <c r="B1073" s="317"/>
      <c r="C1073" s="317"/>
      <c r="D1073" s="317"/>
      <c r="E1073" s="317"/>
      <c r="F1073" s="318"/>
      <c r="G1073" s="317"/>
      <c r="H1073" s="317"/>
      <c r="I1073" s="319"/>
      <c r="J1073" s="319"/>
      <c r="K1073" s="319"/>
      <c r="L1073" s="319"/>
      <c r="M1073" s="319"/>
      <c r="N1073" s="319"/>
      <c r="O1073" s="322"/>
      <c r="P1073" s="322"/>
      <c r="Q1073" s="320"/>
      <c r="R1073" s="320"/>
      <c r="S1073" s="320"/>
      <c r="T1073" s="320"/>
      <c r="U1073" s="321"/>
      <c r="V1073" s="320"/>
      <c r="W1073" s="392"/>
    </row>
    <row r="1074" spans="1:23">
      <c r="A1074" s="317"/>
      <c r="B1074" s="317"/>
      <c r="C1074" s="317"/>
      <c r="D1074" s="317"/>
      <c r="E1074" s="317"/>
      <c r="F1074" s="318"/>
      <c r="G1074" s="317"/>
      <c r="H1074" s="317"/>
      <c r="I1074" s="319"/>
      <c r="J1074" s="319"/>
      <c r="K1074" s="319"/>
      <c r="L1074" s="319"/>
      <c r="M1074" s="319"/>
      <c r="N1074" s="319"/>
      <c r="O1074" s="322"/>
      <c r="P1074" s="322"/>
      <c r="Q1074" s="320"/>
      <c r="R1074" s="320"/>
      <c r="S1074" s="320"/>
      <c r="T1074" s="320"/>
      <c r="U1074" s="321"/>
      <c r="V1074" s="320"/>
      <c r="W1074" s="392"/>
    </row>
    <row r="1075" spans="1:23">
      <c r="A1075" s="317"/>
      <c r="B1075" s="317"/>
      <c r="C1075" s="317"/>
      <c r="D1075" s="317"/>
      <c r="E1075" s="317"/>
      <c r="F1075" s="318"/>
      <c r="G1075" s="317"/>
      <c r="H1075" s="317"/>
      <c r="I1075" s="319"/>
      <c r="J1075" s="319"/>
      <c r="K1075" s="319"/>
      <c r="L1075" s="319"/>
      <c r="M1075" s="319"/>
      <c r="N1075" s="319"/>
      <c r="O1075" s="322"/>
      <c r="P1075" s="322"/>
      <c r="Q1075" s="320"/>
      <c r="R1075" s="320"/>
      <c r="S1075" s="320"/>
      <c r="T1075" s="320"/>
      <c r="U1075" s="321"/>
      <c r="V1075" s="320"/>
      <c r="W1075" s="392"/>
    </row>
    <row r="1076" spans="1:23">
      <c r="A1076" s="317"/>
      <c r="B1076" s="317"/>
      <c r="C1076" s="317"/>
      <c r="D1076" s="317"/>
      <c r="E1076" s="317"/>
      <c r="F1076" s="318"/>
      <c r="G1076" s="317"/>
      <c r="H1076" s="317"/>
      <c r="I1076" s="319"/>
      <c r="J1076" s="319"/>
      <c r="K1076" s="319"/>
      <c r="L1076" s="319"/>
      <c r="M1076" s="319"/>
      <c r="N1076" s="319"/>
      <c r="O1076" s="322"/>
      <c r="P1076" s="322"/>
      <c r="Q1076" s="320"/>
      <c r="R1076" s="320"/>
      <c r="S1076" s="320"/>
      <c r="T1076" s="320"/>
      <c r="U1076" s="321"/>
      <c r="V1076" s="320"/>
      <c r="W1076" s="392"/>
    </row>
    <row r="1077" spans="1:23">
      <c r="A1077" s="317"/>
      <c r="B1077" s="317"/>
      <c r="C1077" s="317"/>
      <c r="D1077" s="317"/>
      <c r="E1077" s="317"/>
      <c r="F1077" s="318"/>
      <c r="G1077" s="317"/>
      <c r="H1077" s="317"/>
      <c r="I1077" s="319"/>
      <c r="J1077" s="319"/>
      <c r="K1077" s="319"/>
      <c r="L1077" s="319"/>
      <c r="M1077" s="319"/>
      <c r="N1077" s="319"/>
      <c r="O1077" s="322"/>
      <c r="P1077" s="322"/>
      <c r="Q1077" s="320"/>
      <c r="R1077" s="320"/>
      <c r="S1077" s="320"/>
      <c r="T1077" s="320"/>
      <c r="U1077" s="321"/>
      <c r="V1077" s="320"/>
      <c r="W1077" s="392"/>
    </row>
    <row r="1078" spans="1:23">
      <c r="A1078" s="317"/>
      <c r="B1078" s="317"/>
      <c r="C1078" s="317"/>
      <c r="D1078" s="317"/>
      <c r="E1078" s="317"/>
      <c r="F1078" s="318"/>
      <c r="G1078" s="317"/>
      <c r="H1078" s="317"/>
      <c r="I1078" s="319"/>
      <c r="J1078" s="319"/>
      <c r="K1078" s="319"/>
      <c r="L1078" s="319"/>
      <c r="M1078" s="319"/>
      <c r="N1078" s="319"/>
      <c r="O1078" s="322"/>
      <c r="P1078" s="322"/>
      <c r="Q1078" s="320"/>
      <c r="R1078" s="320"/>
      <c r="S1078" s="320"/>
      <c r="T1078" s="320"/>
      <c r="U1078" s="321"/>
      <c r="V1078" s="320"/>
      <c r="W1078" s="392"/>
    </row>
    <row r="1079" spans="1:23">
      <c r="A1079" s="317"/>
      <c r="B1079" s="317"/>
      <c r="C1079" s="317"/>
      <c r="D1079" s="317"/>
      <c r="E1079" s="317"/>
      <c r="F1079" s="318"/>
      <c r="G1079" s="317"/>
      <c r="H1079" s="317"/>
      <c r="I1079" s="319"/>
      <c r="J1079" s="319"/>
      <c r="K1079" s="319"/>
      <c r="L1079" s="319"/>
      <c r="M1079" s="319"/>
      <c r="N1079" s="319"/>
      <c r="O1079" s="322"/>
      <c r="P1079" s="322"/>
      <c r="Q1079" s="320"/>
      <c r="R1079" s="320"/>
      <c r="S1079" s="320"/>
      <c r="T1079" s="320"/>
      <c r="U1079" s="321"/>
      <c r="V1079" s="320"/>
      <c r="W1079" s="392"/>
    </row>
    <row r="1080" spans="1:23">
      <c r="A1080" s="317"/>
      <c r="B1080" s="317"/>
      <c r="C1080" s="317"/>
      <c r="D1080" s="317"/>
      <c r="E1080" s="317"/>
      <c r="F1080" s="318"/>
      <c r="G1080" s="317"/>
      <c r="H1080" s="317"/>
      <c r="I1080" s="319"/>
      <c r="J1080" s="319"/>
      <c r="K1080" s="319"/>
      <c r="L1080" s="319"/>
      <c r="M1080" s="319"/>
      <c r="N1080" s="319"/>
      <c r="O1080" s="322"/>
      <c r="P1080" s="322"/>
      <c r="Q1080" s="320"/>
      <c r="R1080" s="320"/>
      <c r="S1080" s="320"/>
      <c r="T1080" s="320"/>
      <c r="U1080" s="321"/>
      <c r="V1080" s="320"/>
      <c r="W1080" s="392"/>
    </row>
    <row r="1081" spans="1:23">
      <c r="A1081" s="317"/>
      <c r="B1081" s="317"/>
      <c r="C1081" s="317"/>
      <c r="D1081" s="317"/>
      <c r="E1081" s="317"/>
      <c r="F1081" s="318"/>
      <c r="G1081" s="317"/>
      <c r="H1081" s="317"/>
      <c r="I1081" s="319"/>
      <c r="J1081" s="319"/>
      <c r="K1081" s="319"/>
      <c r="L1081" s="319"/>
      <c r="M1081" s="319"/>
      <c r="N1081" s="319"/>
      <c r="O1081" s="322"/>
      <c r="P1081" s="322"/>
      <c r="Q1081" s="320"/>
      <c r="R1081" s="320"/>
      <c r="S1081" s="320"/>
      <c r="T1081" s="320"/>
      <c r="U1081" s="321"/>
      <c r="V1081" s="320"/>
      <c r="W1081" s="392"/>
    </row>
    <row r="1082" spans="1:23">
      <c r="A1082" s="317"/>
      <c r="B1082" s="317"/>
      <c r="C1082" s="317"/>
      <c r="D1082" s="317"/>
      <c r="E1082" s="317"/>
      <c r="F1082" s="318"/>
      <c r="G1082" s="317"/>
      <c r="H1082" s="317"/>
      <c r="I1082" s="319"/>
      <c r="J1082" s="319"/>
      <c r="K1082" s="319"/>
      <c r="L1082" s="319"/>
      <c r="M1082" s="319"/>
      <c r="N1082" s="319"/>
      <c r="O1082" s="322"/>
      <c r="P1082" s="322"/>
      <c r="Q1082" s="320"/>
      <c r="R1082" s="320"/>
      <c r="S1082" s="320"/>
      <c r="T1082" s="320"/>
      <c r="U1082" s="321"/>
      <c r="V1082" s="320"/>
      <c r="W1082" s="392"/>
    </row>
    <row r="1083" spans="1:23">
      <c r="A1083" s="317"/>
      <c r="B1083" s="317"/>
      <c r="C1083" s="317"/>
      <c r="D1083" s="317"/>
      <c r="E1083" s="317"/>
      <c r="F1083" s="318"/>
      <c r="G1083" s="317"/>
      <c r="H1083" s="317"/>
      <c r="I1083" s="319"/>
      <c r="J1083" s="319"/>
      <c r="K1083" s="319"/>
      <c r="L1083" s="319"/>
      <c r="M1083" s="319"/>
      <c r="N1083" s="319"/>
      <c r="O1083" s="322"/>
      <c r="P1083" s="322"/>
      <c r="Q1083" s="320"/>
      <c r="R1083" s="320"/>
      <c r="S1083" s="320"/>
      <c r="T1083" s="320"/>
      <c r="U1083" s="321"/>
      <c r="V1083" s="320"/>
      <c r="W1083" s="392"/>
    </row>
    <row r="1084" spans="1:23">
      <c r="A1084" s="317"/>
      <c r="B1084" s="317"/>
      <c r="C1084" s="317"/>
      <c r="D1084" s="317"/>
      <c r="E1084" s="317"/>
      <c r="F1084" s="318"/>
      <c r="G1084" s="317"/>
      <c r="H1084" s="317"/>
      <c r="I1084" s="319"/>
      <c r="J1084" s="319"/>
      <c r="K1084" s="319"/>
      <c r="L1084" s="319"/>
      <c r="M1084" s="319"/>
      <c r="N1084" s="319"/>
      <c r="O1084" s="322"/>
      <c r="P1084" s="322"/>
      <c r="Q1084" s="320"/>
      <c r="R1084" s="320"/>
      <c r="S1084" s="320"/>
      <c r="T1084" s="320"/>
      <c r="U1084" s="321"/>
      <c r="V1084" s="320"/>
      <c r="W1084" s="392"/>
    </row>
    <row r="1085" spans="1:23">
      <c r="A1085" s="317"/>
      <c r="B1085" s="317"/>
      <c r="C1085" s="317"/>
      <c r="D1085" s="317"/>
      <c r="E1085" s="317"/>
      <c r="F1085" s="318"/>
      <c r="G1085" s="317"/>
      <c r="H1085" s="317"/>
      <c r="I1085" s="319"/>
      <c r="J1085" s="319"/>
      <c r="K1085" s="319"/>
      <c r="L1085" s="319"/>
      <c r="M1085" s="319"/>
      <c r="N1085" s="319"/>
      <c r="O1085" s="322"/>
      <c r="P1085" s="322"/>
      <c r="Q1085" s="320"/>
      <c r="R1085" s="320"/>
      <c r="S1085" s="320"/>
      <c r="T1085" s="320"/>
      <c r="U1085" s="321"/>
      <c r="V1085" s="320"/>
      <c r="W1085" s="392"/>
    </row>
    <row r="1086" spans="1:23">
      <c r="A1086" s="317"/>
      <c r="B1086" s="317"/>
      <c r="C1086" s="317"/>
      <c r="D1086" s="317"/>
      <c r="E1086" s="317"/>
      <c r="F1086" s="318"/>
      <c r="G1086" s="317"/>
      <c r="H1086" s="317"/>
      <c r="I1086" s="319"/>
      <c r="J1086" s="319"/>
      <c r="K1086" s="319"/>
      <c r="L1086" s="319"/>
      <c r="M1086" s="319"/>
      <c r="N1086" s="319"/>
      <c r="O1086" s="322"/>
      <c r="P1086" s="322"/>
      <c r="Q1086" s="320"/>
      <c r="R1086" s="320"/>
      <c r="S1086" s="320"/>
      <c r="T1086" s="320"/>
      <c r="U1086" s="321"/>
      <c r="V1086" s="320"/>
      <c r="W1086" s="392"/>
    </row>
    <row r="1087" spans="1:23">
      <c r="A1087" s="317"/>
      <c r="B1087" s="317"/>
      <c r="C1087" s="317"/>
      <c r="D1087" s="317"/>
      <c r="E1087" s="317"/>
      <c r="F1087" s="318"/>
      <c r="G1087" s="317"/>
      <c r="H1087" s="317"/>
      <c r="I1087" s="319"/>
      <c r="J1087" s="319"/>
      <c r="K1087" s="319"/>
      <c r="L1087" s="319"/>
      <c r="M1087" s="319"/>
      <c r="N1087" s="319"/>
      <c r="O1087" s="322"/>
      <c r="P1087" s="322"/>
      <c r="Q1087" s="320"/>
      <c r="R1087" s="320"/>
      <c r="S1087" s="320"/>
      <c r="T1087" s="320"/>
      <c r="U1087" s="321"/>
      <c r="V1087" s="320"/>
      <c r="W1087" s="392"/>
    </row>
    <row r="1088" spans="1:23">
      <c r="A1088" s="317"/>
      <c r="B1088" s="317"/>
      <c r="C1088" s="317"/>
      <c r="D1088" s="317"/>
      <c r="E1088" s="317"/>
      <c r="F1088" s="318"/>
      <c r="G1088" s="317"/>
      <c r="H1088" s="317"/>
      <c r="I1088" s="319"/>
      <c r="J1088" s="319"/>
      <c r="K1088" s="319"/>
      <c r="L1088" s="319"/>
      <c r="M1088" s="319"/>
      <c r="N1088" s="319"/>
      <c r="O1088" s="322"/>
      <c r="P1088" s="322"/>
      <c r="Q1088" s="320"/>
      <c r="R1088" s="320"/>
      <c r="S1088" s="320"/>
      <c r="T1088" s="320"/>
      <c r="U1088" s="321"/>
      <c r="V1088" s="320"/>
      <c r="W1088" s="392"/>
    </row>
    <row r="1089" spans="1:23">
      <c r="A1089" s="317"/>
      <c r="B1089" s="317"/>
      <c r="C1089" s="317"/>
      <c r="D1089" s="317"/>
      <c r="E1089" s="317"/>
      <c r="F1089" s="318"/>
      <c r="G1089" s="317"/>
      <c r="H1089" s="317"/>
      <c r="I1089" s="319"/>
      <c r="J1089" s="319"/>
      <c r="K1089" s="319"/>
      <c r="L1089" s="319"/>
      <c r="M1089" s="319"/>
      <c r="N1089" s="319"/>
      <c r="O1089" s="322"/>
      <c r="P1089" s="322"/>
      <c r="Q1089" s="320"/>
      <c r="R1089" s="320"/>
      <c r="S1089" s="320"/>
      <c r="T1089" s="320"/>
      <c r="U1089" s="321"/>
      <c r="V1089" s="320"/>
      <c r="W1089" s="392"/>
    </row>
    <row r="1090" spans="1:23">
      <c r="A1090" s="317"/>
      <c r="B1090" s="317"/>
      <c r="C1090" s="317"/>
      <c r="D1090" s="317"/>
      <c r="E1090" s="317"/>
      <c r="F1090" s="318"/>
      <c r="G1090" s="317"/>
      <c r="H1090" s="317"/>
      <c r="I1090" s="319"/>
      <c r="J1090" s="319"/>
      <c r="K1090" s="319"/>
      <c r="L1090" s="319"/>
      <c r="M1090" s="319"/>
      <c r="N1090" s="319"/>
      <c r="O1090" s="322"/>
      <c r="P1090" s="322"/>
      <c r="Q1090" s="320"/>
      <c r="R1090" s="320"/>
      <c r="S1090" s="320"/>
      <c r="T1090" s="320"/>
      <c r="U1090" s="321"/>
      <c r="V1090" s="320"/>
      <c r="W1090" s="392"/>
    </row>
    <row r="1091" spans="1:23">
      <c r="A1091" s="317"/>
      <c r="B1091" s="317"/>
      <c r="C1091" s="317"/>
      <c r="D1091" s="317"/>
      <c r="E1091" s="317"/>
      <c r="F1091" s="318"/>
      <c r="G1091" s="317"/>
      <c r="H1091" s="317"/>
      <c r="I1091" s="319"/>
      <c r="J1091" s="319"/>
      <c r="K1091" s="319"/>
      <c r="L1091" s="319"/>
      <c r="M1091" s="319"/>
      <c r="N1091" s="319"/>
      <c r="O1091" s="322"/>
      <c r="P1091" s="322"/>
      <c r="Q1091" s="320"/>
      <c r="R1091" s="320"/>
      <c r="S1091" s="320"/>
      <c r="T1091" s="320"/>
      <c r="U1091" s="321"/>
      <c r="V1091" s="320"/>
      <c r="W1091" s="392"/>
    </row>
    <row r="1092" spans="1:23">
      <c r="A1092" s="317"/>
      <c r="B1092" s="317"/>
      <c r="C1092" s="317"/>
      <c r="D1092" s="317"/>
      <c r="E1092" s="317"/>
      <c r="F1092" s="318"/>
      <c r="G1092" s="317"/>
      <c r="H1092" s="317"/>
      <c r="I1092" s="319"/>
      <c r="J1092" s="319"/>
      <c r="K1092" s="319"/>
      <c r="L1092" s="319"/>
      <c r="M1092" s="319"/>
      <c r="N1092" s="319"/>
      <c r="O1092" s="322"/>
      <c r="P1092" s="322"/>
      <c r="Q1092" s="320"/>
      <c r="R1092" s="320"/>
      <c r="S1092" s="320"/>
      <c r="T1092" s="320"/>
      <c r="U1092" s="321"/>
      <c r="V1092" s="320"/>
      <c r="W1092" s="392"/>
    </row>
    <row r="1093" spans="1:23">
      <c r="A1093" s="317"/>
      <c r="B1093" s="317"/>
      <c r="C1093" s="317"/>
      <c r="D1093" s="317"/>
      <c r="E1093" s="317"/>
      <c r="F1093" s="318"/>
      <c r="G1093" s="317"/>
      <c r="H1093" s="317"/>
      <c r="I1093" s="319"/>
      <c r="J1093" s="319"/>
      <c r="K1093" s="319"/>
      <c r="L1093" s="319"/>
      <c r="M1093" s="319"/>
      <c r="N1093" s="319"/>
      <c r="O1093" s="322"/>
      <c r="P1093" s="322"/>
      <c r="Q1093" s="320"/>
      <c r="R1093" s="320"/>
      <c r="S1093" s="320"/>
      <c r="T1093" s="320"/>
      <c r="U1093" s="321"/>
      <c r="V1093" s="320"/>
      <c r="W1093" s="392"/>
    </row>
    <row r="1094" spans="1:23">
      <c r="A1094" s="317"/>
      <c r="B1094" s="317"/>
      <c r="C1094" s="317"/>
      <c r="D1094" s="317"/>
      <c r="E1094" s="317"/>
      <c r="F1094" s="318"/>
      <c r="G1094" s="317"/>
      <c r="H1094" s="317"/>
      <c r="I1094" s="319"/>
      <c r="J1094" s="319"/>
      <c r="K1094" s="319"/>
      <c r="L1094" s="319"/>
      <c r="M1094" s="319"/>
      <c r="N1094" s="319"/>
      <c r="O1094" s="322"/>
      <c r="P1094" s="322"/>
      <c r="Q1094" s="320"/>
      <c r="R1094" s="320"/>
      <c r="S1094" s="320"/>
      <c r="T1094" s="320"/>
      <c r="U1094" s="321"/>
      <c r="V1094" s="320"/>
      <c r="W1094" s="392"/>
    </row>
    <row r="1095" spans="1:23">
      <c r="A1095" s="317"/>
      <c r="B1095" s="317"/>
      <c r="C1095" s="317"/>
      <c r="D1095" s="317"/>
      <c r="E1095" s="317"/>
      <c r="F1095" s="318"/>
      <c r="G1095" s="317"/>
      <c r="H1095" s="317"/>
      <c r="I1095" s="319"/>
      <c r="J1095" s="319"/>
      <c r="K1095" s="319"/>
      <c r="L1095" s="319"/>
      <c r="M1095" s="319"/>
      <c r="N1095" s="319"/>
      <c r="O1095" s="322"/>
      <c r="P1095" s="322"/>
      <c r="Q1095" s="320"/>
      <c r="R1095" s="320"/>
      <c r="S1095" s="320"/>
      <c r="T1095" s="320"/>
      <c r="U1095" s="321"/>
      <c r="V1095" s="320"/>
      <c r="W1095" s="392"/>
    </row>
    <row r="1096" spans="1:23">
      <c r="A1096" s="317"/>
      <c r="B1096" s="317"/>
      <c r="C1096" s="317"/>
      <c r="D1096" s="317"/>
      <c r="E1096" s="317"/>
      <c r="F1096" s="318"/>
      <c r="G1096" s="317"/>
      <c r="H1096" s="317"/>
      <c r="I1096" s="319"/>
      <c r="J1096" s="319"/>
      <c r="K1096" s="319"/>
      <c r="L1096" s="319"/>
      <c r="M1096" s="319"/>
      <c r="N1096" s="319"/>
      <c r="O1096" s="322"/>
      <c r="P1096" s="322"/>
      <c r="Q1096" s="320"/>
      <c r="R1096" s="320"/>
      <c r="S1096" s="320"/>
      <c r="T1096" s="320"/>
      <c r="U1096" s="321"/>
      <c r="V1096" s="320"/>
      <c r="W1096" s="392"/>
    </row>
    <row r="1097" spans="1:23">
      <c r="A1097" s="317"/>
      <c r="B1097" s="317"/>
      <c r="C1097" s="317"/>
      <c r="D1097" s="317"/>
      <c r="E1097" s="317"/>
      <c r="F1097" s="318"/>
      <c r="G1097" s="317"/>
      <c r="H1097" s="317"/>
      <c r="I1097" s="319"/>
      <c r="J1097" s="319"/>
      <c r="K1097" s="319"/>
      <c r="L1097" s="319"/>
      <c r="M1097" s="319"/>
      <c r="N1097" s="319"/>
      <c r="O1097" s="322"/>
      <c r="P1097" s="322"/>
      <c r="Q1097" s="320"/>
      <c r="R1097" s="320"/>
      <c r="S1097" s="320"/>
      <c r="T1097" s="320"/>
      <c r="U1097" s="321"/>
      <c r="V1097" s="320"/>
      <c r="W1097" s="392"/>
    </row>
    <row r="1098" spans="1:23">
      <c r="A1098" s="317"/>
      <c r="B1098" s="317"/>
      <c r="C1098" s="317"/>
      <c r="D1098" s="317"/>
      <c r="E1098" s="317"/>
      <c r="F1098" s="318"/>
      <c r="G1098" s="317"/>
      <c r="H1098" s="317"/>
      <c r="I1098" s="319"/>
      <c r="J1098" s="319"/>
      <c r="K1098" s="319"/>
      <c r="L1098" s="319"/>
      <c r="M1098" s="319"/>
      <c r="N1098" s="319"/>
      <c r="O1098" s="322"/>
      <c r="P1098" s="322"/>
      <c r="Q1098" s="320"/>
      <c r="R1098" s="320"/>
      <c r="S1098" s="320"/>
      <c r="T1098" s="320"/>
      <c r="U1098" s="321"/>
      <c r="V1098" s="320"/>
      <c r="W1098" s="392"/>
    </row>
    <row r="1099" spans="1:23">
      <c r="A1099" s="317"/>
      <c r="B1099" s="317"/>
      <c r="C1099" s="317"/>
      <c r="D1099" s="317"/>
      <c r="E1099" s="317"/>
      <c r="F1099" s="318"/>
      <c r="G1099" s="317"/>
      <c r="H1099" s="317"/>
      <c r="I1099" s="319"/>
      <c r="J1099" s="319"/>
      <c r="K1099" s="319"/>
      <c r="L1099" s="319"/>
      <c r="M1099" s="319"/>
      <c r="N1099" s="319"/>
      <c r="O1099" s="322"/>
      <c r="P1099" s="322"/>
      <c r="Q1099" s="320"/>
      <c r="R1099" s="320"/>
      <c r="S1099" s="320"/>
      <c r="T1099" s="320"/>
      <c r="U1099" s="321"/>
      <c r="V1099" s="320"/>
      <c r="W1099" s="392"/>
    </row>
    <row r="1100" spans="1:23">
      <c r="A1100" s="317"/>
      <c r="B1100" s="317"/>
      <c r="C1100" s="317"/>
      <c r="D1100" s="317"/>
      <c r="E1100" s="317"/>
      <c r="F1100" s="318"/>
      <c r="G1100" s="317"/>
      <c r="H1100" s="317"/>
      <c r="I1100" s="319"/>
      <c r="J1100" s="319"/>
      <c r="K1100" s="319"/>
      <c r="L1100" s="319"/>
      <c r="M1100" s="319"/>
      <c r="N1100" s="319"/>
      <c r="O1100" s="322"/>
      <c r="P1100" s="322"/>
      <c r="Q1100" s="320"/>
      <c r="R1100" s="320"/>
      <c r="S1100" s="320"/>
      <c r="T1100" s="320"/>
      <c r="U1100" s="321"/>
      <c r="V1100" s="320"/>
      <c r="W1100" s="392"/>
    </row>
    <row r="1101" spans="1:23">
      <c r="A1101" s="317"/>
      <c r="B1101" s="317"/>
      <c r="C1101" s="317"/>
      <c r="D1101" s="317"/>
      <c r="E1101" s="317"/>
      <c r="F1101" s="318"/>
      <c r="G1101" s="317"/>
      <c r="H1101" s="317"/>
      <c r="I1101" s="319"/>
      <c r="J1101" s="319"/>
      <c r="K1101" s="319"/>
      <c r="L1101" s="319"/>
      <c r="M1101" s="319"/>
      <c r="N1101" s="319"/>
      <c r="O1101" s="322"/>
      <c r="P1101" s="322"/>
      <c r="Q1101" s="320"/>
      <c r="R1101" s="320"/>
      <c r="S1101" s="320"/>
      <c r="T1101" s="320"/>
      <c r="U1101" s="321"/>
      <c r="V1101" s="320"/>
      <c r="W1101" s="392"/>
    </row>
    <row r="1102" spans="1:23">
      <c r="A1102" s="317"/>
      <c r="B1102" s="317"/>
      <c r="C1102" s="317"/>
      <c r="D1102" s="317"/>
      <c r="E1102" s="317"/>
      <c r="F1102" s="318"/>
      <c r="G1102" s="317"/>
      <c r="H1102" s="317"/>
      <c r="I1102" s="319"/>
      <c r="J1102" s="319"/>
      <c r="K1102" s="319"/>
      <c r="L1102" s="319"/>
      <c r="M1102" s="319"/>
      <c r="N1102" s="319"/>
      <c r="O1102" s="322"/>
      <c r="P1102" s="322"/>
      <c r="Q1102" s="320"/>
      <c r="R1102" s="320"/>
      <c r="S1102" s="320"/>
      <c r="T1102" s="320"/>
      <c r="U1102" s="321"/>
      <c r="V1102" s="320"/>
      <c r="W1102" s="392"/>
    </row>
    <row r="1103" spans="1:23">
      <c r="A1103" s="317"/>
      <c r="B1103" s="317"/>
      <c r="C1103" s="317"/>
      <c r="D1103" s="317"/>
      <c r="E1103" s="317"/>
      <c r="F1103" s="318"/>
      <c r="G1103" s="317"/>
      <c r="H1103" s="317"/>
      <c r="I1103" s="319"/>
      <c r="J1103" s="319"/>
      <c r="K1103" s="319"/>
      <c r="L1103" s="319"/>
      <c r="M1103" s="319"/>
      <c r="N1103" s="319"/>
      <c r="O1103" s="322"/>
      <c r="P1103" s="322"/>
      <c r="Q1103" s="320"/>
      <c r="R1103" s="320"/>
      <c r="S1103" s="320"/>
      <c r="T1103" s="320"/>
      <c r="U1103" s="321"/>
      <c r="V1103" s="320"/>
      <c r="W1103" s="392"/>
    </row>
    <row r="1104" spans="1:23">
      <c r="A1104" s="317"/>
      <c r="B1104" s="317"/>
      <c r="C1104" s="317"/>
      <c r="D1104" s="317"/>
      <c r="E1104" s="317"/>
      <c r="F1104" s="318"/>
      <c r="G1104" s="317"/>
      <c r="H1104" s="317"/>
      <c r="I1104" s="319"/>
      <c r="J1104" s="319"/>
      <c r="K1104" s="319"/>
      <c r="L1104" s="319"/>
      <c r="M1104" s="319"/>
      <c r="N1104" s="319"/>
      <c r="O1104" s="322"/>
      <c r="P1104" s="322"/>
      <c r="Q1104" s="320"/>
      <c r="R1104" s="320"/>
      <c r="S1104" s="320"/>
      <c r="T1104" s="320"/>
      <c r="U1104" s="321"/>
      <c r="V1104" s="320"/>
      <c r="W1104" s="392"/>
    </row>
    <row r="1105" spans="1:23">
      <c r="A1105" s="317"/>
      <c r="B1105" s="317"/>
      <c r="C1105" s="317"/>
      <c r="D1105" s="317"/>
      <c r="E1105" s="317"/>
      <c r="F1105" s="318"/>
      <c r="G1105" s="317"/>
      <c r="H1105" s="317"/>
      <c r="I1105" s="319"/>
      <c r="J1105" s="319"/>
      <c r="K1105" s="319"/>
      <c r="L1105" s="319"/>
      <c r="M1105" s="319"/>
      <c r="N1105" s="319"/>
      <c r="O1105" s="322"/>
      <c r="P1105" s="322"/>
      <c r="Q1105" s="320"/>
      <c r="R1105" s="320"/>
      <c r="S1105" s="320"/>
      <c r="T1105" s="320"/>
      <c r="U1105" s="321"/>
      <c r="V1105" s="320"/>
      <c r="W1105" s="392"/>
    </row>
    <row r="1106" spans="1:23">
      <c r="A1106" s="317"/>
      <c r="B1106" s="317"/>
      <c r="C1106" s="317"/>
      <c r="D1106" s="317"/>
      <c r="E1106" s="317"/>
      <c r="F1106" s="318"/>
      <c r="G1106" s="317"/>
      <c r="H1106" s="317"/>
      <c r="I1106" s="319"/>
      <c r="J1106" s="319"/>
      <c r="K1106" s="319"/>
      <c r="L1106" s="319"/>
      <c r="M1106" s="319"/>
      <c r="N1106" s="319"/>
      <c r="O1106" s="322"/>
      <c r="P1106" s="322"/>
      <c r="Q1106" s="320"/>
      <c r="R1106" s="320"/>
      <c r="S1106" s="320"/>
      <c r="T1106" s="320"/>
      <c r="U1106" s="321"/>
      <c r="V1106" s="320"/>
      <c r="W1106" s="392"/>
    </row>
    <row r="1107" spans="1:23">
      <c r="A1107" s="317"/>
      <c r="B1107" s="317"/>
      <c r="C1107" s="317"/>
      <c r="D1107" s="317"/>
      <c r="E1107" s="317"/>
      <c r="F1107" s="318"/>
      <c r="G1107" s="317"/>
      <c r="H1107" s="319"/>
      <c r="I1107" s="319"/>
      <c r="J1107" s="319"/>
      <c r="K1107" s="319"/>
      <c r="L1107" s="319"/>
      <c r="M1107" s="319"/>
      <c r="N1107" s="319"/>
      <c r="O1107" s="319"/>
      <c r="P1107" s="319"/>
      <c r="Q1107" s="320"/>
      <c r="R1107" s="320"/>
      <c r="S1107" s="320"/>
      <c r="T1107" s="320"/>
      <c r="U1107" s="321"/>
      <c r="V1107" s="320"/>
      <c r="W1107" s="392"/>
    </row>
    <row r="1108" spans="1:23">
      <c r="A1108" s="317"/>
      <c r="B1108" s="317"/>
      <c r="C1108" s="317"/>
      <c r="D1108" s="317"/>
      <c r="E1108" s="317"/>
      <c r="F1108" s="318"/>
      <c r="G1108" s="317"/>
      <c r="H1108" s="319"/>
      <c r="I1108" s="319"/>
      <c r="J1108" s="319"/>
      <c r="K1108" s="319"/>
      <c r="L1108" s="319"/>
      <c r="M1108" s="319"/>
      <c r="N1108" s="319"/>
      <c r="O1108" s="319"/>
      <c r="P1108" s="319"/>
      <c r="Q1108" s="320"/>
      <c r="R1108" s="320"/>
      <c r="S1108" s="320"/>
      <c r="T1108" s="320"/>
      <c r="U1108" s="321"/>
      <c r="V1108" s="320"/>
      <c r="W1108" s="392"/>
    </row>
    <row r="1109" spans="1:23">
      <c r="A1109" s="317"/>
      <c r="B1109" s="317"/>
      <c r="C1109" s="317"/>
      <c r="D1109" s="317"/>
      <c r="E1109" s="317"/>
      <c r="F1109" s="318"/>
      <c r="G1109" s="317"/>
      <c r="H1109" s="319"/>
      <c r="I1109" s="319"/>
      <c r="J1109" s="319"/>
      <c r="K1109" s="319"/>
      <c r="L1109" s="319"/>
      <c r="M1109" s="319"/>
      <c r="N1109" s="319"/>
      <c r="O1109" s="319"/>
      <c r="P1109" s="319"/>
      <c r="Q1109" s="320"/>
      <c r="R1109" s="320"/>
      <c r="S1109" s="320"/>
      <c r="T1109" s="320"/>
      <c r="U1109" s="321"/>
      <c r="V1109" s="320"/>
      <c r="W1109" s="392"/>
    </row>
    <row r="1110" spans="1:23">
      <c r="A1110" s="317"/>
      <c r="B1110" s="317"/>
      <c r="C1110" s="317"/>
      <c r="D1110" s="317"/>
      <c r="E1110" s="317"/>
      <c r="F1110" s="318"/>
      <c r="G1110" s="317"/>
      <c r="H1110" s="317"/>
      <c r="I1110" s="319"/>
      <c r="J1110" s="319"/>
      <c r="K1110" s="319"/>
      <c r="L1110" s="319"/>
      <c r="M1110" s="319"/>
      <c r="N1110" s="319"/>
      <c r="O1110" s="319"/>
      <c r="P1110" s="319"/>
      <c r="Q1110" s="320"/>
      <c r="R1110" s="320"/>
      <c r="S1110" s="320"/>
      <c r="T1110" s="320"/>
      <c r="U1110" s="321"/>
      <c r="V1110" s="320"/>
      <c r="W1110" s="392"/>
    </row>
    <row r="1111" spans="1:23">
      <c r="A1111" s="317"/>
      <c r="B1111" s="317"/>
      <c r="C1111" s="317"/>
      <c r="D1111" s="317"/>
      <c r="E1111" s="317"/>
      <c r="F1111" s="318"/>
      <c r="G1111" s="317"/>
      <c r="H1111" s="317"/>
      <c r="I1111" s="322"/>
      <c r="J1111" s="319"/>
      <c r="K1111" s="319"/>
      <c r="L1111" s="319"/>
      <c r="M1111" s="319"/>
      <c r="N1111" s="319"/>
      <c r="O1111" s="322"/>
      <c r="P1111" s="322"/>
      <c r="Q1111" s="320"/>
      <c r="R1111" s="320"/>
      <c r="S1111" s="320"/>
      <c r="T1111" s="320"/>
      <c r="U1111" s="321"/>
      <c r="V1111" s="320"/>
      <c r="W1111" s="392"/>
    </row>
    <row r="1112" spans="1:23">
      <c r="A1112" s="317"/>
      <c r="B1112" s="317"/>
      <c r="C1112" s="317"/>
      <c r="D1112" s="317"/>
      <c r="E1112" s="317"/>
      <c r="F1112" s="318"/>
      <c r="G1112" s="317"/>
      <c r="H1112" s="317"/>
      <c r="I1112" s="322"/>
      <c r="J1112" s="319"/>
      <c r="K1112" s="319"/>
      <c r="L1112" s="319"/>
      <c r="M1112" s="319"/>
      <c r="N1112" s="319"/>
      <c r="O1112" s="322"/>
      <c r="P1112" s="322"/>
      <c r="Q1112" s="320"/>
      <c r="R1112" s="320"/>
      <c r="S1112" s="320"/>
      <c r="T1112" s="320"/>
      <c r="U1112" s="321"/>
      <c r="V1112" s="320"/>
      <c r="W1112" s="392"/>
    </row>
    <row r="1113" spans="1:23">
      <c r="A1113" s="317"/>
      <c r="B1113" s="317"/>
      <c r="C1113" s="317"/>
      <c r="D1113" s="317"/>
      <c r="E1113" s="317"/>
      <c r="F1113" s="318"/>
      <c r="G1113" s="317"/>
      <c r="H1113" s="317"/>
      <c r="I1113" s="322"/>
      <c r="J1113" s="319"/>
      <c r="K1113" s="319"/>
      <c r="L1113" s="319"/>
      <c r="M1113" s="319"/>
      <c r="N1113" s="319"/>
      <c r="O1113" s="322"/>
      <c r="P1113" s="322"/>
      <c r="Q1113" s="320"/>
      <c r="R1113" s="320"/>
      <c r="S1113" s="320"/>
      <c r="T1113" s="320"/>
      <c r="U1113" s="321"/>
      <c r="V1113" s="320"/>
      <c r="W1113" s="392"/>
    </row>
    <row r="1114" spans="1:23">
      <c r="A1114" s="317"/>
      <c r="B1114" s="317"/>
      <c r="C1114" s="317"/>
      <c r="D1114" s="317"/>
      <c r="E1114" s="317"/>
      <c r="F1114" s="318"/>
      <c r="G1114" s="317"/>
      <c r="H1114" s="317"/>
      <c r="I1114" s="322"/>
      <c r="J1114" s="319"/>
      <c r="K1114" s="319"/>
      <c r="L1114" s="319"/>
      <c r="M1114" s="319"/>
      <c r="N1114" s="319"/>
      <c r="O1114" s="322"/>
      <c r="P1114" s="322"/>
      <c r="Q1114" s="320"/>
      <c r="R1114" s="320"/>
      <c r="S1114" s="320"/>
      <c r="T1114" s="320"/>
      <c r="U1114" s="321"/>
      <c r="V1114" s="320"/>
      <c r="W1114" s="392"/>
    </row>
    <row r="1115" spans="1:23">
      <c r="A1115" s="317"/>
      <c r="B1115" s="317"/>
      <c r="C1115" s="317"/>
      <c r="D1115" s="317"/>
      <c r="E1115" s="317"/>
      <c r="F1115" s="318"/>
      <c r="G1115" s="317"/>
      <c r="H1115" s="317"/>
      <c r="I1115" s="322"/>
      <c r="J1115" s="319"/>
      <c r="K1115" s="319"/>
      <c r="L1115" s="319"/>
      <c r="M1115" s="319"/>
      <c r="N1115" s="319"/>
      <c r="O1115" s="322"/>
      <c r="P1115" s="322"/>
      <c r="Q1115" s="320"/>
      <c r="R1115" s="320"/>
      <c r="S1115" s="320"/>
      <c r="T1115" s="320"/>
      <c r="U1115" s="321"/>
      <c r="V1115" s="320"/>
      <c r="W1115" s="392"/>
    </row>
    <row r="1116" spans="1:23">
      <c r="A1116" s="317"/>
      <c r="B1116" s="317"/>
      <c r="C1116" s="317"/>
      <c r="D1116" s="317"/>
      <c r="E1116" s="317"/>
      <c r="F1116" s="318"/>
      <c r="G1116" s="317"/>
      <c r="H1116" s="317"/>
      <c r="I1116" s="322"/>
      <c r="J1116" s="319"/>
      <c r="K1116" s="319"/>
      <c r="L1116" s="319"/>
      <c r="M1116" s="319"/>
      <c r="N1116" s="319"/>
      <c r="O1116" s="322"/>
      <c r="P1116" s="322"/>
      <c r="Q1116" s="320"/>
      <c r="R1116" s="320"/>
      <c r="S1116" s="320"/>
      <c r="T1116" s="320"/>
      <c r="U1116" s="321"/>
      <c r="V1116" s="320"/>
      <c r="W1116" s="392"/>
    </row>
    <row r="1117" spans="1:23">
      <c r="A1117" s="317"/>
      <c r="B1117" s="317"/>
      <c r="C1117" s="317"/>
      <c r="D1117" s="317"/>
      <c r="E1117" s="317"/>
      <c r="F1117" s="318"/>
      <c r="G1117" s="317"/>
      <c r="H1117" s="317"/>
      <c r="I1117" s="322"/>
      <c r="J1117" s="319"/>
      <c r="K1117" s="319"/>
      <c r="L1117" s="319"/>
      <c r="M1117" s="319"/>
      <c r="N1117" s="319"/>
      <c r="O1117" s="322"/>
      <c r="P1117" s="322"/>
      <c r="Q1117" s="320"/>
      <c r="R1117" s="320"/>
      <c r="S1117" s="320"/>
      <c r="T1117" s="320"/>
      <c r="U1117" s="321"/>
      <c r="V1117" s="320"/>
      <c r="W1117" s="392"/>
    </row>
    <row r="1118" spans="1:23">
      <c r="A1118" s="317"/>
      <c r="B1118" s="317"/>
      <c r="C1118" s="317"/>
      <c r="D1118" s="317"/>
      <c r="E1118" s="317"/>
      <c r="F1118" s="318"/>
      <c r="G1118" s="317"/>
      <c r="H1118" s="317"/>
      <c r="I1118" s="322"/>
      <c r="J1118" s="319"/>
      <c r="K1118" s="319"/>
      <c r="L1118" s="319"/>
      <c r="M1118" s="319"/>
      <c r="N1118" s="319"/>
      <c r="O1118" s="322"/>
      <c r="P1118" s="322"/>
      <c r="Q1118" s="320"/>
      <c r="R1118" s="320"/>
      <c r="S1118" s="320"/>
      <c r="T1118" s="320"/>
      <c r="U1118" s="321"/>
      <c r="V1118" s="320"/>
      <c r="W1118" s="392"/>
    </row>
    <row r="1119" spans="1:23">
      <c r="A1119" s="317"/>
      <c r="B1119" s="317"/>
      <c r="C1119" s="317"/>
      <c r="D1119" s="317"/>
      <c r="E1119" s="317"/>
      <c r="F1119" s="318"/>
      <c r="G1119" s="317"/>
      <c r="H1119" s="317"/>
      <c r="I1119" s="322"/>
      <c r="J1119" s="319"/>
      <c r="K1119" s="319"/>
      <c r="L1119" s="319"/>
      <c r="M1119" s="319"/>
      <c r="N1119" s="319"/>
      <c r="O1119" s="322"/>
      <c r="P1119" s="322"/>
      <c r="Q1119" s="320"/>
      <c r="R1119" s="320"/>
      <c r="S1119" s="320"/>
      <c r="T1119" s="320"/>
      <c r="U1119" s="321"/>
      <c r="V1119" s="320"/>
      <c r="W1119" s="392"/>
    </row>
    <row r="1120" spans="1:23">
      <c r="A1120" s="317"/>
      <c r="B1120" s="317"/>
      <c r="C1120" s="317"/>
      <c r="D1120" s="317"/>
      <c r="E1120" s="317"/>
      <c r="F1120" s="318"/>
      <c r="G1120" s="317"/>
      <c r="H1120" s="317"/>
      <c r="I1120" s="322"/>
      <c r="J1120" s="319"/>
      <c r="K1120" s="319"/>
      <c r="L1120" s="319"/>
      <c r="M1120" s="319"/>
      <c r="N1120" s="319"/>
      <c r="O1120" s="322"/>
      <c r="P1120" s="322"/>
      <c r="Q1120" s="320"/>
      <c r="R1120" s="320"/>
      <c r="S1120" s="320"/>
      <c r="T1120" s="320"/>
      <c r="U1120" s="321"/>
      <c r="V1120" s="320"/>
      <c r="W1120" s="392"/>
    </row>
    <row r="1121" spans="1:23">
      <c r="A1121" s="317"/>
      <c r="B1121" s="317"/>
      <c r="C1121" s="317"/>
      <c r="D1121" s="317"/>
      <c r="E1121" s="317"/>
      <c r="F1121" s="318"/>
      <c r="G1121" s="317"/>
      <c r="H1121" s="317"/>
      <c r="I1121" s="322"/>
      <c r="J1121" s="319"/>
      <c r="K1121" s="319"/>
      <c r="L1121" s="319"/>
      <c r="M1121" s="319"/>
      <c r="N1121" s="319"/>
      <c r="O1121" s="322"/>
      <c r="P1121" s="322"/>
      <c r="Q1121" s="320"/>
      <c r="R1121" s="320"/>
      <c r="S1121" s="320"/>
      <c r="T1121" s="320"/>
      <c r="U1121" s="321"/>
      <c r="V1121" s="320"/>
      <c r="W1121" s="392"/>
    </row>
    <row r="1122" spans="1:23">
      <c r="A1122" s="317"/>
      <c r="B1122" s="317"/>
      <c r="C1122" s="317"/>
      <c r="D1122" s="317"/>
      <c r="E1122" s="317"/>
      <c r="F1122" s="318"/>
      <c r="G1122" s="317"/>
      <c r="H1122" s="317"/>
      <c r="I1122" s="322"/>
      <c r="J1122" s="319"/>
      <c r="K1122" s="319"/>
      <c r="L1122" s="319"/>
      <c r="M1122" s="319"/>
      <c r="N1122" s="319"/>
      <c r="O1122" s="322"/>
      <c r="P1122" s="322"/>
      <c r="Q1122" s="320"/>
      <c r="R1122" s="320"/>
      <c r="S1122" s="320"/>
      <c r="T1122" s="320"/>
      <c r="U1122" s="321"/>
      <c r="V1122" s="320"/>
      <c r="W1122" s="392"/>
    </row>
    <row r="1123" spans="1:23">
      <c r="A1123" s="317"/>
      <c r="B1123" s="317"/>
      <c r="C1123" s="317"/>
      <c r="D1123" s="317"/>
      <c r="E1123" s="317"/>
      <c r="F1123" s="318"/>
      <c r="G1123" s="317"/>
      <c r="H1123" s="317"/>
      <c r="I1123" s="322"/>
      <c r="J1123" s="319"/>
      <c r="K1123" s="319"/>
      <c r="L1123" s="319"/>
      <c r="M1123" s="319"/>
      <c r="N1123" s="319"/>
      <c r="O1123" s="322"/>
      <c r="P1123" s="322"/>
      <c r="Q1123" s="320"/>
      <c r="R1123" s="320"/>
      <c r="S1123" s="320"/>
      <c r="T1123" s="320"/>
      <c r="U1123" s="321"/>
      <c r="V1123" s="320"/>
      <c r="W1123" s="392"/>
    </row>
    <row r="1124" spans="1:23">
      <c r="A1124" s="317"/>
      <c r="B1124" s="317"/>
      <c r="C1124" s="317"/>
      <c r="D1124" s="317"/>
      <c r="E1124" s="317"/>
      <c r="F1124" s="318"/>
      <c r="G1124" s="317"/>
      <c r="H1124" s="317"/>
      <c r="I1124" s="322"/>
      <c r="J1124" s="319"/>
      <c r="K1124" s="319"/>
      <c r="L1124" s="319"/>
      <c r="M1124" s="319"/>
      <c r="N1124" s="319"/>
      <c r="O1124" s="322"/>
      <c r="P1124" s="322"/>
      <c r="Q1124" s="320"/>
      <c r="R1124" s="320"/>
      <c r="S1124" s="320"/>
      <c r="T1124" s="320"/>
      <c r="U1124" s="321"/>
      <c r="V1124" s="320"/>
      <c r="W1124" s="392"/>
    </row>
    <row r="1125" spans="1:23">
      <c r="A1125" s="317"/>
      <c r="B1125" s="317"/>
      <c r="C1125" s="317"/>
      <c r="D1125" s="317"/>
      <c r="E1125" s="317"/>
      <c r="F1125" s="318"/>
      <c r="G1125" s="317"/>
      <c r="H1125" s="317"/>
      <c r="I1125" s="322"/>
      <c r="J1125" s="319"/>
      <c r="K1125" s="319"/>
      <c r="L1125" s="319"/>
      <c r="M1125" s="319"/>
      <c r="N1125" s="319"/>
      <c r="O1125" s="322"/>
      <c r="P1125" s="322"/>
      <c r="Q1125" s="320"/>
      <c r="R1125" s="320"/>
      <c r="S1125" s="320"/>
      <c r="T1125" s="320"/>
      <c r="U1125" s="321"/>
      <c r="V1125" s="320"/>
      <c r="W1125" s="392"/>
    </row>
    <row r="1126" spans="1:23">
      <c r="A1126" s="317"/>
      <c r="B1126" s="317"/>
      <c r="C1126" s="317"/>
      <c r="D1126" s="317"/>
      <c r="E1126" s="317"/>
      <c r="F1126" s="318"/>
      <c r="G1126" s="317"/>
      <c r="H1126" s="317"/>
      <c r="I1126" s="322"/>
      <c r="J1126" s="319"/>
      <c r="K1126" s="319"/>
      <c r="L1126" s="319"/>
      <c r="M1126" s="319"/>
      <c r="N1126" s="319"/>
      <c r="O1126" s="322"/>
      <c r="P1126" s="322"/>
      <c r="Q1126" s="320"/>
      <c r="R1126" s="320"/>
      <c r="S1126" s="320"/>
      <c r="T1126" s="320"/>
      <c r="U1126" s="321"/>
      <c r="V1126" s="320"/>
      <c r="W1126" s="392"/>
    </row>
    <row r="1127" spans="1:23">
      <c r="A1127" s="317"/>
      <c r="B1127" s="317"/>
      <c r="C1127" s="317"/>
      <c r="D1127" s="317"/>
      <c r="E1127" s="317"/>
      <c r="F1127" s="318"/>
      <c r="G1127" s="317"/>
      <c r="H1127" s="317"/>
      <c r="I1127" s="322"/>
      <c r="J1127" s="319"/>
      <c r="K1127" s="319"/>
      <c r="L1127" s="319"/>
      <c r="M1127" s="319"/>
      <c r="N1127" s="319"/>
      <c r="O1127" s="322"/>
      <c r="P1127" s="322"/>
      <c r="Q1127" s="320"/>
      <c r="R1127" s="320"/>
      <c r="S1127" s="320"/>
      <c r="T1127" s="320"/>
      <c r="U1127" s="321"/>
      <c r="V1127" s="320"/>
      <c r="W1127" s="392"/>
    </row>
    <row r="1128" spans="1:23">
      <c r="A1128" s="317"/>
      <c r="B1128" s="317"/>
      <c r="C1128" s="317"/>
      <c r="D1128" s="317"/>
      <c r="E1128" s="317"/>
      <c r="F1128" s="318"/>
      <c r="G1128" s="317"/>
      <c r="H1128" s="317"/>
      <c r="I1128" s="322"/>
      <c r="J1128" s="319"/>
      <c r="K1128" s="319"/>
      <c r="L1128" s="319"/>
      <c r="M1128" s="319"/>
      <c r="N1128" s="319"/>
      <c r="O1128" s="322"/>
      <c r="P1128" s="322"/>
      <c r="Q1128" s="320"/>
      <c r="R1128" s="320"/>
      <c r="S1128" s="320"/>
      <c r="T1128" s="320"/>
      <c r="U1128" s="321"/>
      <c r="V1128" s="320"/>
      <c r="W1128" s="392"/>
    </row>
    <row r="1129" spans="1:23">
      <c r="A1129" s="317"/>
      <c r="B1129" s="317"/>
      <c r="C1129" s="317"/>
      <c r="D1129" s="317"/>
      <c r="E1129" s="317"/>
      <c r="F1129" s="318"/>
      <c r="G1129" s="317"/>
      <c r="H1129" s="317"/>
      <c r="I1129" s="322"/>
      <c r="J1129" s="319"/>
      <c r="K1129" s="319"/>
      <c r="L1129" s="319"/>
      <c r="M1129" s="319"/>
      <c r="N1129" s="319"/>
      <c r="O1129" s="322"/>
      <c r="P1129" s="322"/>
      <c r="Q1129" s="320"/>
      <c r="R1129" s="320"/>
      <c r="S1129" s="320"/>
      <c r="T1129" s="320"/>
      <c r="U1129" s="321"/>
      <c r="V1129" s="320"/>
      <c r="W1129" s="392"/>
    </row>
    <row r="1130" spans="1:23">
      <c r="A1130" s="317"/>
      <c r="B1130" s="317"/>
      <c r="C1130" s="317"/>
      <c r="D1130" s="317"/>
      <c r="E1130" s="317"/>
      <c r="F1130" s="318"/>
      <c r="G1130" s="317"/>
      <c r="H1130" s="317"/>
      <c r="I1130" s="322"/>
      <c r="J1130" s="319"/>
      <c r="K1130" s="319"/>
      <c r="L1130" s="319"/>
      <c r="M1130" s="319"/>
      <c r="N1130" s="319"/>
      <c r="O1130" s="322"/>
      <c r="P1130" s="322"/>
      <c r="Q1130" s="320"/>
      <c r="R1130" s="320"/>
      <c r="S1130" s="320"/>
      <c r="T1130" s="320"/>
      <c r="U1130" s="321"/>
      <c r="V1130" s="320"/>
      <c r="W1130" s="392"/>
    </row>
    <row r="1131" spans="1:23">
      <c r="A1131" s="317"/>
      <c r="B1131" s="317"/>
      <c r="C1131" s="317"/>
      <c r="D1131" s="317"/>
      <c r="E1131" s="317"/>
      <c r="F1131" s="318"/>
      <c r="G1131" s="317"/>
      <c r="H1131" s="317"/>
      <c r="I1131" s="322"/>
      <c r="J1131" s="319"/>
      <c r="K1131" s="319"/>
      <c r="L1131" s="319"/>
      <c r="M1131" s="319"/>
      <c r="N1131" s="319"/>
      <c r="O1131" s="322"/>
      <c r="P1131" s="322"/>
      <c r="Q1131" s="320"/>
      <c r="R1131" s="320"/>
      <c r="S1131" s="320"/>
      <c r="T1131" s="320"/>
      <c r="U1131" s="321"/>
      <c r="V1131" s="320"/>
      <c r="W1131" s="392"/>
    </row>
    <row r="1132" spans="1:23">
      <c r="A1132" s="317"/>
      <c r="B1132" s="317"/>
      <c r="C1132" s="317"/>
      <c r="D1132" s="317"/>
      <c r="E1132" s="317"/>
      <c r="F1132" s="318"/>
      <c r="G1132" s="317"/>
      <c r="H1132" s="317"/>
      <c r="I1132" s="322"/>
      <c r="J1132" s="319"/>
      <c r="K1132" s="319"/>
      <c r="L1132" s="319"/>
      <c r="M1132" s="319"/>
      <c r="N1132" s="319"/>
      <c r="O1132" s="322"/>
      <c r="P1132" s="322"/>
      <c r="Q1132" s="320"/>
      <c r="R1132" s="320"/>
      <c r="S1132" s="320"/>
      <c r="T1132" s="320"/>
      <c r="U1132" s="321"/>
      <c r="V1132" s="320"/>
      <c r="W1132" s="392"/>
    </row>
    <row r="1133" spans="1:23">
      <c r="A1133" s="317"/>
      <c r="B1133" s="317"/>
      <c r="C1133" s="317"/>
      <c r="D1133" s="317"/>
      <c r="E1133" s="317"/>
      <c r="F1133" s="318"/>
      <c r="G1133" s="317"/>
      <c r="H1133" s="317"/>
      <c r="I1133" s="322"/>
      <c r="J1133" s="319"/>
      <c r="K1133" s="319"/>
      <c r="L1133" s="319"/>
      <c r="M1133" s="319"/>
      <c r="N1133" s="319"/>
      <c r="O1133" s="322"/>
      <c r="P1133" s="322"/>
      <c r="Q1133" s="320"/>
      <c r="R1133" s="320"/>
      <c r="S1133" s="320"/>
      <c r="T1133" s="320"/>
      <c r="U1133" s="321"/>
      <c r="V1133" s="320"/>
      <c r="W1133" s="392"/>
    </row>
    <row r="1134" spans="1:23">
      <c r="A1134" s="317"/>
      <c r="B1134" s="317"/>
      <c r="C1134" s="317"/>
      <c r="D1134" s="317"/>
      <c r="E1134" s="317"/>
      <c r="F1134" s="318"/>
      <c r="G1134" s="317"/>
      <c r="H1134" s="317"/>
      <c r="I1134" s="322"/>
      <c r="J1134" s="319"/>
      <c r="K1134" s="319"/>
      <c r="L1134" s="319"/>
      <c r="M1134" s="319"/>
      <c r="N1134" s="319"/>
      <c r="O1134" s="322"/>
      <c r="P1134" s="322"/>
      <c r="Q1134" s="320"/>
      <c r="R1134" s="320"/>
      <c r="S1134" s="320"/>
      <c r="T1134" s="320"/>
      <c r="U1134" s="321"/>
      <c r="V1134" s="320"/>
      <c r="W1134" s="392"/>
    </row>
    <row r="1135" spans="1:23">
      <c r="A1135" s="317"/>
      <c r="B1135" s="317"/>
      <c r="C1135" s="317"/>
      <c r="D1135" s="317"/>
      <c r="E1135" s="317"/>
      <c r="F1135" s="318"/>
      <c r="G1135" s="317"/>
      <c r="H1135" s="317"/>
      <c r="I1135" s="322"/>
      <c r="J1135" s="319"/>
      <c r="K1135" s="319"/>
      <c r="L1135" s="319"/>
      <c r="M1135" s="319"/>
      <c r="N1135" s="319"/>
      <c r="O1135" s="322"/>
      <c r="P1135" s="322"/>
      <c r="Q1135" s="320"/>
      <c r="R1135" s="320"/>
      <c r="S1135" s="320"/>
      <c r="T1135" s="320"/>
      <c r="U1135" s="321"/>
      <c r="V1135" s="320"/>
      <c r="W1135" s="392"/>
    </row>
    <row r="1136" spans="1:23">
      <c r="A1136" s="317"/>
      <c r="B1136" s="317"/>
      <c r="C1136" s="317"/>
      <c r="D1136" s="317"/>
      <c r="E1136" s="317"/>
      <c r="F1136" s="318"/>
      <c r="G1136" s="317"/>
      <c r="H1136" s="317"/>
      <c r="I1136" s="322"/>
      <c r="J1136" s="319"/>
      <c r="K1136" s="319"/>
      <c r="L1136" s="319"/>
      <c r="M1136" s="319"/>
      <c r="N1136" s="319"/>
      <c r="O1136" s="322"/>
      <c r="P1136" s="322"/>
      <c r="Q1136" s="320"/>
      <c r="R1136" s="320"/>
      <c r="S1136" s="320"/>
      <c r="T1136" s="320"/>
      <c r="U1136" s="321"/>
      <c r="V1136" s="320"/>
      <c r="W1136" s="392"/>
    </row>
    <row r="1137" spans="1:23">
      <c r="A1137" s="317"/>
      <c r="B1137" s="317"/>
      <c r="C1137" s="317"/>
      <c r="D1137" s="317"/>
      <c r="E1137" s="317"/>
      <c r="F1137" s="318"/>
      <c r="G1137" s="317"/>
      <c r="H1137" s="317"/>
      <c r="I1137" s="322"/>
      <c r="J1137" s="319"/>
      <c r="K1137" s="319"/>
      <c r="L1137" s="319"/>
      <c r="M1137" s="319"/>
      <c r="N1137" s="319"/>
      <c r="O1137" s="322"/>
      <c r="P1137" s="322"/>
      <c r="Q1137" s="320"/>
      <c r="R1137" s="320"/>
      <c r="S1137" s="320"/>
      <c r="T1137" s="320"/>
      <c r="U1137" s="321"/>
      <c r="V1137" s="320"/>
      <c r="W1137" s="392"/>
    </row>
    <row r="1138" spans="1:23">
      <c r="A1138" s="317"/>
      <c r="B1138" s="317"/>
      <c r="C1138" s="317"/>
      <c r="D1138" s="317"/>
      <c r="E1138" s="317"/>
      <c r="F1138" s="318"/>
      <c r="G1138" s="317"/>
      <c r="H1138" s="317"/>
      <c r="I1138" s="322"/>
      <c r="J1138" s="319"/>
      <c r="K1138" s="319"/>
      <c r="L1138" s="319"/>
      <c r="M1138" s="319"/>
      <c r="N1138" s="319"/>
      <c r="O1138" s="322"/>
      <c r="P1138" s="322"/>
      <c r="Q1138" s="320"/>
      <c r="R1138" s="320"/>
      <c r="S1138" s="320"/>
      <c r="T1138" s="320"/>
      <c r="U1138" s="321"/>
      <c r="V1138" s="320"/>
      <c r="W1138" s="392"/>
    </row>
    <row r="1139" spans="1:23">
      <c r="A1139" s="317"/>
      <c r="B1139" s="317"/>
      <c r="C1139" s="317"/>
      <c r="D1139" s="317"/>
      <c r="E1139" s="317"/>
      <c r="F1139" s="318"/>
      <c r="G1139" s="317"/>
      <c r="H1139" s="317"/>
      <c r="I1139" s="322"/>
      <c r="J1139" s="319"/>
      <c r="K1139" s="319"/>
      <c r="L1139" s="319"/>
      <c r="M1139" s="319"/>
      <c r="N1139" s="319"/>
      <c r="O1139" s="322"/>
      <c r="P1139" s="322"/>
      <c r="Q1139" s="320"/>
      <c r="R1139" s="320"/>
      <c r="S1139" s="320"/>
      <c r="T1139" s="320"/>
      <c r="U1139" s="321"/>
      <c r="V1139" s="320"/>
      <c r="W1139" s="392"/>
    </row>
    <row r="1140" spans="1:23">
      <c r="A1140" s="317"/>
      <c r="B1140" s="317"/>
      <c r="C1140" s="317"/>
      <c r="D1140" s="317"/>
      <c r="E1140" s="317"/>
      <c r="F1140" s="318"/>
      <c r="G1140" s="317"/>
      <c r="H1140" s="317"/>
      <c r="I1140" s="322"/>
      <c r="J1140" s="319"/>
      <c r="K1140" s="319"/>
      <c r="L1140" s="319"/>
      <c r="M1140" s="319"/>
      <c r="N1140" s="319"/>
      <c r="O1140" s="322"/>
      <c r="P1140" s="322"/>
      <c r="Q1140" s="320"/>
      <c r="R1140" s="320"/>
      <c r="S1140" s="320"/>
      <c r="T1140" s="320"/>
      <c r="U1140" s="321"/>
      <c r="V1140" s="320"/>
      <c r="W1140" s="392"/>
    </row>
    <row r="1141" spans="1:23">
      <c r="A1141" s="317"/>
      <c r="B1141" s="317"/>
      <c r="C1141" s="317"/>
      <c r="D1141" s="317"/>
      <c r="E1141" s="317"/>
      <c r="F1141" s="318"/>
      <c r="G1141" s="317"/>
      <c r="H1141" s="317"/>
      <c r="I1141" s="322"/>
      <c r="J1141" s="319"/>
      <c r="K1141" s="319"/>
      <c r="L1141" s="319"/>
      <c r="M1141" s="319"/>
      <c r="N1141" s="319"/>
      <c r="O1141" s="322"/>
      <c r="P1141" s="322"/>
      <c r="Q1141" s="320"/>
      <c r="R1141" s="320"/>
      <c r="S1141" s="320"/>
      <c r="T1141" s="320"/>
      <c r="U1141" s="321"/>
      <c r="V1141" s="320"/>
      <c r="W1141" s="392"/>
    </row>
    <row r="1142" spans="1:23">
      <c r="A1142" s="317"/>
      <c r="B1142" s="317"/>
      <c r="C1142" s="317"/>
      <c r="D1142" s="317"/>
      <c r="E1142" s="317"/>
      <c r="F1142" s="318"/>
      <c r="G1142" s="317"/>
      <c r="H1142" s="317"/>
      <c r="I1142" s="322"/>
      <c r="J1142" s="319"/>
      <c r="K1142" s="319"/>
      <c r="L1142" s="319"/>
      <c r="M1142" s="319"/>
      <c r="N1142" s="319"/>
      <c r="O1142" s="322"/>
      <c r="P1142" s="322"/>
      <c r="Q1142" s="320"/>
      <c r="R1142" s="320"/>
      <c r="S1142" s="320"/>
      <c r="T1142" s="320"/>
      <c r="U1142" s="321"/>
      <c r="V1142" s="320"/>
      <c r="W1142" s="392"/>
    </row>
    <row r="1143" spans="1:23">
      <c r="A1143" s="317"/>
      <c r="B1143" s="317"/>
      <c r="C1143" s="317"/>
      <c r="D1143" s="317"/>
      <c r="E1143" s="317"/>
      <c r="F1143" s="318"/>
      <c r="G1143" s="317"/>
      <c r="H1143" s="317"/>
      <c r="I1143" s="322"/>
      <c r="J1143" s="319"/>
      <c r="K1143" s="319"/>
      <c r="L1143" s="319"/>
      <c r="M1143" s="319"/>
      <c r="N1143" s="319"/>
      <c r="O1143" s="322"/>
      <c r="P1143" s="322"/>
      <c r="Q1143" s="320"/>
      <c r="R1143" s="320"/>
      <c r="S1143" s="320"/>
      <c r="T1143" s="320"/>
      <c r="U1143" s="321"/>
      <c r="V1143" s="320"/>
      <c r="W1143" s="392"/>
    </row>
    <row r="1144" spans="1:23">
      <c r="A1144" s="317"/>
      <c r="B1144" s="317"/>
      <c r="C1144" s="317"/>
      <c r="D1144" s="317"/>
      <c r="E1144" s="317"/>
      <c r="F1144" s="318"/>
      <c r="G1144" s="317"/>
      <c r="H1144" s="317"/>
      <c r="I1144" s="322"/>
      <c r="J1144" s="319"/>
      <c r="K1144" s="319"/>
      <c r="L1144" s="319"/>
      <c r="M1144" s="319"/>
      <c r="N1144" s="319"/>
      <c r="O1144" s="322"/>
      <c r="P1144" s="322"/>
      <c r="Q1144" s="320"/>
      <c r="R1144" s="320"/>
      <c r="S1144" s="320"/>
      <c r="T1144" s="320"/>
      <c r="U1144" s="321"/>
      <c r="V1144" s="320"/>
      <c r="W1144" s="392"/>
    </row>
    <row r="1145" spans="1:23">
      <c r="A1145" s="317"/>
      <c r="B1145" s="317"/>
      <c r="C1145" s="317"/>
      <c r="D1145" s="317"/>
      <c r="E1145" s="317"/>
      <c r="F1145" s="318"/>
      <c r="G1145" s="317"/>
      <c r="H1145" s="317"/>
      <c r="I1145" s="322"/>
      <c r="J1145" s="319"/>
      <c r="K1145" s="319"/>
      <c r="L1145" s="319"/>
      <c r="M1145" s="319"/>
      <c r="N1145" s="319"/>
      <c r="O1145" s="322"/>
      <c r="P1145" s="322"/>
      <c r="Q1145" s="320"/>
      <c r="R1145" s="320"/>
      <c r="S1145" s="320"/>
      <c r="T1145" s="320"/>
      <c r="U1145" s="321"/>
      <c r="V1145" s="320"/>
      <c r="W1145" s="392"/>
    </row>
    <row r="1146" spans="1:23">
      <c r="A1146" s="317"/>
      <c r="B1146" s="317"/>
      <c r="C1146" s="317"/>
      <c r="D1146" s="317"/>
      <c r="E1146" s="317"/>
      <c r="F1146" s="318"/>
      <c r="G1146" s="317"/>
      <c r="H1146" s="317"/>
      <c r="I1146" s="322"/>
      <c r="J1146" s="319"/>
      <c r="K1146" s="319"/>
      <c r="L1146" s="319"/>
      <c r="M1146" s="319"/>
      <c r="N1146" s="319"/>
      <c r="O1146" s="322"/>
      <c r="P1146" s="322"/>
      <c r="Q1146" s="320"/>
      <c r="R1146" s="320"/>
      <c r="S1146" s="320"/>
      <c r="T1146" s="320"/>
      <c r="U1146" s="321"/>
      <c r="V1146" s="320"/>
      <c r="W1146" s="392"/>
    </row>
    <row r="1147" spans="1:23">
      <c r="A1147" s="317"/>
      <c r="B1147" s="317"/>
      <c r="C1147" s="317"/>
      <c r="D1147" s="317"/>
      <c r="E1147" s="317"/>
      <c r="F1147" s="318"/>
      <c r="G1147" s="317"/>
      <c r="H1147" s="317"/>
      <c r="I1147" s="322"/>
      <c r="J1147" s="319"/>
      <c r="K1147" s="319"/>
      <c r="L1147" s="319"/>
      <c r="M1147" s="319"/>
      <c r="N1147" s="319"/>
      <c r="O1147" s="322"/>
      <c r="P1147" s="322"/>
      <c r="Q1147" s="320"/>
      <c r="R1147" s="320"/>
      <c r="S1147" s="320"/>
      <c r="T1147" s="320"/>
      <c r="U1147" s="321"/>
      <c r="V1147" s="320"/>
      <c r="W1147" s="392"/>
    </row>
    <row r="1148" spans="1:23">
      <c r="A1148" s="317"/>
      <c r="B1148" s="317"/>
      <c r="C1148" s="317"/>
      <c r="D1148" s="317"/>
      <c r="E1148" s="317"/>
      <c r="F1148" s="318"/>
      <c r="G1148" s="317"/>
      <c r="H1148" s="317"/>
      <c r="I1148" s="322"/>
      <c r="J1148" s="319"/>
      <c r="K1148" s="319"/>
      <c r="L1148" s="319"/>
      <c r="M1148" s="319"/>
      <c r="N1148" s="319"/>
      <c r="O1148" s="322"/>
      <c r="P1148" s="322"/>
      <c r="Q1148" s="320"/>
      <c r="R1148" s="320"/>
      <c r="S1148" s="320"/>
      <c r="T1148" s="320"/>
      <c r="U1148" s="321"/>
      <c r="V1148" s="320"/>
      <c r="W1148" s="392"/>
    </row>
    <row r="1149" spans="1:23">
      <c r="A1149" s="317"/>
      <c r="B1149" s="317"/>
      <c r="C1149" s="317"/>
      <c r="D1149" s="317"/>
      <c r="E1149" s="317"/>
      <c r="F1149" s="318"/>
      <c r="G1149" s="317"/>
      <c r="H1149" s="317"/>
      <c r="I1149" s="322"/>
      <c r="J1149" s="319"/>
      <c r="K1149" s="319"/>
      <c r="L1149" s="319"/>
      <c r="M1149" s="319"/>
      <c r="N1149" s="319"/>
      <c r="O1149" s="322"/>
      <c r="P1149" s="322"/>
      <c r="Q1149" s="320"/>
      <c r="R1149" s="320"/>
      <c r="S1149" s="320"/>
      <c r="T1149" s="320"/>
      <c r="U1149" s="321"/>
      <c r="V1149" s="320"/>
      <c r="W1149" s="392"/>
    </row>
    <row r="1150" spans="1:23">
      <c r="A1150" s="317"/>
      <c r="B1150" s="317"/>
      <c r="C1150" s="317"/>
      <c r="D1150" s="317"/>
      <c r="E1150" s="317"/>
      <c r="F1150" s="318"/>
      <c r="G1150" s="317"/>
      <c r="H1150" s="317"/>
      <c r="I1150" s="322"/>
      <c r="J1150" s="319"/>
      <c r="K1150" s="319"/>
      <c r="L1150" s="319"/>
      <c r="M1150" s="319"/>
      <c r="N1150" s="319"/>
      <c r="O1150" s="322"/>
      <c r="P1150" s="322"/>
      <c r="Q1150" s="320"/>
      <c r="R1150" s="320"/>
      <c r="S1150" s="320"/>
      <c r="T1150" s="320"/>
      <c r="U1150" s="321"/>
      <c r="V1150" s="320"/>
      <c r="W1150" s="392"/>
    </row>
    <row r="1151" spans="1:23">
      <c r="A1151" s="317"/>
      <c r="B1151" s="317"/>
      <c r="C1151" s="317"/>
      <c r="D1151" s="317"/>
      <c r="E1151" s="317"/>
      <c r="F1151" s="318"/>
      <c r="G1151" s="317"/>
      <c r="H1151" s="317"/>
      <c r="I1151" s="322"/>
      <c r="J1151" s="319"/>
      <c r="K1151" s="319"/>
      <c r="L1151" s="319"/>
      <c r="M1151" s="319"/>
      <c r="N1151" s="319"/>
      <c r="O1151" s="322"/>
      <c r="P1151" s="322"/>
      <c r="Q1151" s="320"/>
      <c r="R1151" s="320"/>
      <c r="S1151" s="320"/>
      <c r="T1151" s="320"/>
      <c r="U1151" s="321"/>
      <c r="V1151" s="320"/>
      <c r="W1151" s="392"/>
    </row>
    <row r="1152" spans="1:23">
      <c r="A1152" s="317"/>
      <c r="B1152" s="317"/>
      <c r="C1152" s="317"/>
      <c r="D1152" s="317"/>
      <c r="E1152" s="317"/>
      <c r="F1152" s="318"/>
      <c r="G1152" s="317"/>
      <c r="H1152" s="317"/>
      <c r="I1152" s="322"/>
      <c r="J1152" s="319"/>
      <c r="K1152" s="319"/>
      <c r="L1152" s="319"/>
      <c r="M1152" s="319"/>
      <c r="N1152" s="319"/>
      <c r="O1152" s="322"/>
      <c r="P1152" s="322"/>
      <c r="Q1152" s="320"/>
      <c r="R1152" s="320"/>
      <c r="S1152" s="320"/>
      <c r="T1152" s="320"/>
      <c r="U1152" s="321"/>
      <c r="V1152" s="320"/>
      <c r="W1152" s="392"/>
    </row>
    <row r="1153" spans="1:23">
      <c r="A1153" s="317"/>
      <c r="B1153" s="317"/>
      <c r="C1153" s="317"/>
      <c r="D1153" s="317"/>
      <c r="E1153" s="317"/>
      <c r="F1153" s="318"/>
      <c r="G1153" s="317"/>
      <c r="H1153" s="317"/>
      <c r="I1153" s="322"/>
      <c r="J1153" s="319"/>
      <c r="K1153" s="319"/>
      <c r="L1153" s="319"/>
      <c r="M1153" s="319"/>
      <c r="N1153" s="319"/>
      <c r="O1153" s="322"/>
      <c r="P1153" s="322"/>
      <c r="Q1153" s="320"/>
      <c r="R1153" s="320"/>
      <c r="S1153" s="320"/>
      <c r="T1153" s="320"/>
      <c r="U1153" s="321"/>
      <c r="V1153" s="320"/>
      <c r="W1153" s="392"/>
    </row>
    <row r="1154" spans="1:23">
      <c r="A1154" s="317"/>
      <c r="B1154" s="317"/>
      <c r="C1154" s="317"/>
      <c r="D1154" s="317"/>
      <c r="E1154" s="317"/>
      <c r="F1154" s="318"/>
      <c r="G1154" s="317"/>
      <c r="H1154" s="317"/>
      <c r="I1154" s="322"/>
      <c r="J1154" s="319"/>
      <c r="K1154" s="319"/>
      <c r="L1154" s="319"/>
      <c r="M1154" s="319"/>
      <c r="N1154" s="319"/>
      <c r="O1154" s="322"/>
      <c r="P1154" s="322"/>
      <c r="Q1154" s="320"/>
      <c r="R1154" s="320"/>
      <c r="S1154" s="320"/>
      <c r="T1154" s="320"/>
      <c r="U1154" s="321"/>
      <c r="V1154" s="320"/>
      <c r="W1154" s="392"/>
    </row>
    <row r="1155" spans="1:23">
      <c r="A1155" s="317"/>
      <c r="B1155" s="317"/>
      <c r="C1155" s="317"/>
      <c r="D1155" s="317"/>
      <c r="E1155" s="317"/>
      <c r="F1155" s="318"/>
      <c r="G1155" s="317"/>
      <c r="H1155" s="317"/>
      <c r="I1155" s="322"/>
      <c r="J1155" s="319"/>
      <c r="K1155" s="319"/>
      <c r="L1155" s="319"/>
      <c r="M1155" s="319"/>
      <c r="N1155" s="319"/>
      <c r="O1155" s="322"/>
      <c r="P1155" s="322"/>
      <c r="Q1155" s="320"/>
      <c r="R1155" s="320"/>
      <c r="S1155" s="320"/>
      <c r="T1155" s="320"/>
      <c r="U1155" s="321"/>
      <c r="V1155" s="320"/>
      <c r="W1155" s="392"/>
    </row>
    <row r="1156" spans="1:23">
      <c r="A1156" s="317"/>
      <c r="B1156" s="317"/>
      <c r="C1156" s="317"/>
      <c r="D1156" s="317"/>
      <c r="E1156" s="317"/>
      <c r="F1156" s="318"/>
      <c r="G1156" s="317"/>
      <c r="H1156" s="317"/>
      <c r="I1156" s="322"/>
      <c r="J1156" s="319"/>
      <c r="K1156" s="319"/>
      <c r="L1156" s="319"/>
      <c r="M1156" s="319"/>
      <c r="N1156" s="319"/>
      <c r="O1156" s="322"/>
      <c r="P1156" s="322"/>
      <c r="Q1156" s="320"/>
      <c r="R1156" s="320"/>
      <c r="S1156" s="320"/>
      <c r="T1156" s="320"/>
      <c r="U1156" s="321"/>
      <c r="V1156" s="320"/>
      <c r="W1156" s="392"/>
    </row>
    <row r="1157" spans="1:23">
      <c r="A1157" s="317"/>
      <c r="B1157" s="317"/>
      <c r="C1157" s="317"/>
      <c r="D1157" s="317"/>
      <c r="E1157" s="317"/>
      <c r="F1157" s="318"/>
      <c r="G1157" s="317"/>
      <c r="H1157" s="317"/>
      <c r="I1157" s="322"/>
      <c r="J1157" s="319"/>
      <c r="K1157" s="319"/>
      <c r="L1157" s="319"/>
      <c r="M1157" s="319"/>
      <c r="N1157" s="319"/>
      <c r="O1157" s="322"/>
      <c r="P1157" s="322"/>
      <c r="Q1157" s="320"/>
      <c r="R1157" s="320"/>
      <c r="S1157" s="320"/>
      <c r="T1157" s="320"/>
      <c r="U1157" s="321"/>
      <c r="V1157" s="320"/>
      <c r="W1157" s="392"/>
    </row>
    <row r="1158" spans="1:23">
      <c r="A1158" s="317"/>
      <c r="B1158" s="317"/>
      <c r="C1158" s="317"/>
      <c r="D1158" s="317"/>
      <c r="E1158" s="317"/>
      <c r="F1158" s="318"/>
      <c r="G1158" s="317"/>
      <c r="H1158" s="317"/>
      <c r="I1158" s="322"/>
      <c r="J1158" s="319"/>
      <c r="K1158" s="319"/>
      <c r="L1158" s="319"/>
      <c r="M1158" s="319"/>
      <c r="N1158" s="319"/>
      <c r="O1158" s="322"/>
      <c r="P1158" s="322"/>
      <c r="Q1158" s="320"/>
      <c r="R1158" s="320"/>
      <c r="S1158" s="320"/>
      <c r="T1158" s="320"/>
      <c r="U1158" s="321"/>
      <c r="V1158" s="320"/>
      <c r="W1158" s="392"/>
    </row>
    <row r="1159" spans="1:23">
      <c r="A1159" s="317"/>
      <c r="B1159" s="317"/>
      <c r="C1159" s="317"/>
      <c r="D1159" s="317"/>
      <c r="E1159" s="317"/>
      <c r="F1159" s="318"/>
      <c r="G1159" s="317"/>
      <c r="H1159" s="317"/>
      <c r="I1159" s="322"/>
      <c r="J1159" s="319"/>
      <c r="K1159" s="319"/>
      <c r="L1159" s="319"/>
      <c r="M1159" s="319"/>
      <c r="N1159" s="319"/>
      <c r="O1159" s="322"/>
      <c r="P1159" s="322"/>
      <c r="Q1159" s="320"/>
      <c r="R1159" s="320"/>
      <c r="S1159" s="320"/>
      <c r="T1159" s="320"/>
      <c r="U1159" s="321"/>
      <c r="V1159" s="320"/>
      <c r="W1159" s="392"/>
    </row>
    <row r="1160" spans="1:23">
      <c r="A1160" s="317"/>
      <c r="B1160" s="317"/>
      <c r="C1160" s="317"/>
      <c r="D1160" s="317"/>
      <c r="E1160" s="317"/>
      <c r="F1160" s="318"/>
      <c r="G1160" s="317"/>
      <c r="H1160" s="317"/>
      <c r="I1160" s="322"/>
      <c r="J1160" s="319"/>
      <c r="K1160" s="319"/>
      <c r="L1160" s="319"/>
      <c r="M1160" s="319"/>
      <c r="N1160" s="319"/>
      <c r="O1160" s="322"/>
      <c r="P1160" s="322"/>
      <c r="Q1160" s="320"/>
      <c r="R1160" s="320"/>
      <c r="S1160" s="320"/>
      <c r="T1160" s="320"/>
      <c r="U1160" s="321"/>
      <c r="V1160" s="320"/>
      <c r="W1160" s="392"/>
    </row>
    <row r="1161" spans="1:23">
      <c r="A1161" s="317"/>
      <c r="B1161" s="317"/>
      <c r="C1161" s="317"/>
      <c r="D1161" s="317"/>
      <c r="E1161" s="317"/>
      <c r="F1161" s="318"/>
      <c r="G1161" s="317"/>
      <c r="H1161" s="317"/>
      <c r="I1161" s="322"/>
      <c r="J1161" s="319"/>
      <c r="K1161" s="319"/>
      <c r="L1161" s="319"/>
      <c r="M1161" s="319"/>
      <c r="N1161" s="319"/>
      <c r="O1161" s="322"/>
      <c r="P1161" s="322"/>
      <c r="Q1161" s="320"/>
      <c r="R1161" s="320"/>
      <c r="S1161" s="320"/>
      <c r="T1161" s="320"/>
      <c r="U1161" s="321"/>
      <c r="V1161" s="320"/>
      <c r="W1161" s="392"/>
    </row>
    <row r="1162" spans="1:23">
      <c r="A1162" s="317"/>
      <c r="B1162" s="317"/>
      <c r="C1162" s="317"/>
      <c r="D1162" s="317"/>
      <c r="E1162" s="317"/>
      <c r="F1162" s="318"/>
      <c r="G1162" s="317"/>
      <c r="H1162" s="317"/>
      <c r="I1162" s="322"/>
      <c r="J1162" s="319"/>
      <c r="K1162" s="319"/>
      <c r="L1162" s="319"/>
      <c r="M1162" s="319"/>
      <c r="N1162" s="319"/>
      <c r="O1162" s="322"/>
      <c r="P1162" s="322"/>
      <c r="Q1162" s="320"/>
      <c r="R1162" s="320"/>
      <c r="S1162" s="320"/>
      <c r="T1162" s="320"/>
      <c r="U1162" s="321"/>
      <c r="V1162" s="320"/>
      <c r="W1162" s="392"/>
    </row>
    <row r="1163" spans="1:23">
      <c r="A1163" s="317"/>
      <c r="B1163" s="317"/>
      <c r="C1163" s="317"/>
      <c r="D1163" s="317"/>
      <c r="E1163" s="317"/>
      <c r="F1163" s="318"/>
      <c r="G1163" s="317"/>
      <c r="H1163" s="317"/>
      <c r="I1163" s="322"/>
      <c r="J1163" s="319"/>
      <c r="K1163" s="319"/>
      <c r="L1163" s="319"/>
      <c r="M1163" s="319"/>
      <c r="N1163" s="319"/>
      <c r="O1163" s="322"/>
      <c r="P1163" s="322"/>
      <c r="Q1163" s="320"/>
      <c r="R1163" s="320"/>
      <c r="S1163" s="320"/>
      <c r="T1163" s="320"/>
      <c r="U1163" s="321"/>
      <c r="V1163" s="320"/>
      <c r="W1163" s="392"/>
    </row>
    <row r="1164" spans="1:23">
      <c r="A1164" s="317"/>
      <c r="B1164" s="317"/>
      <c r="C1164" s="317"/>
      <c r="D1164" s="317"/>
      <c r="E1164" s="317"/>
      <c r="F1164" s="318"/>
      <c r="G1164" s="317"/>
      <c r="H1164" s="317"/>
      <c r="I1164" s="322"/>
      <c r="J1164" s="319"/>
      <c r="K1164" s="319"/>
      <c r="L1164" s="319"/>
      <c r="M1164" s="319"/>
      <c r="N1164" s="319"/>
      <c r="O1164" s="322"/>
      <c r="P1164" s="322"/>
      <c r="Q1164" s="320"/>
      <c r="R1164" s="320"/>
      <c r="S1164" s="320"/>
      <c r="T1164" s="320"/>
      <c r="U1164" s="321"/>
      <c r="V1164" s="320"/>
      <c r="W1164" s="392"/>
    </row>
    <row r="1165" spans="1:23">
      <c r="A1165" s="317"/>
      <c r="B1165" s="317"/>
      <c r="C1165" s="317"/>
      <c r="D1165" s="317"/>
      <c r="E1165" s="317"/>
      <c r="F1165" s="318"/>
      <c r="G1165" s="317"/>
      <c r="H1165" s="317"/>
      <c r="I1165" s="322"/>
      <c r="J1165" s="319"/>
      <c r="K1165" s="319"/>
      <c r="L1165" s="319"/>
      <c r="M1165" s="319"/>
      <c r="N1165" s="319"/>
      <c r="O1165" s="322"/>
      <c r="P1165" s="322"/>
      <c r="Q1165" s="320"/>
      <c r="R1165" s="320"/>
      <c r="S1165" s="320"/>
      <c r="T1165" s="320"/>
      <c r="U1165" s="321"/>
      <c r="V1165" s="320"/>
      <c r="W1165" s="392"/>
    </row>
    <row r="1166" spans="1:23">
      <c r="A1166" s="317"/>
      <c r="B1166" s="317"/>
      <c r="C1166" s="317"/>
      <c r="D1166" s="317"/>
      <c r="E1166" s="317"/>
      <c r="F1166" s="318"/>
      <c r="G1166" s="317"/>
      <c r="H1166" s="317"/>
      <c r="I1166" s="322"/>
      <c r="J1166" s="319"/>
      <c r="K1166" s="319"/>
      <c r="L1166" s="319"/>
      <c r="M1166" s="319"/>
      <c r="N1166" s="319"/>
      <c r="O1166" s="322"/>
      <c r="P1166" s="322"/>
      <c r="Q1166" s="320"/>
      <c r="R1166" s="320"/>
      <c r="S1166" s="320"/>
      <c r="T1166" s="320"/>
      <c r="U1166" s="321"/>
      <c r="V1166" s="320"/>
      <c r="W1166" s="392"/>
    </row>
    <row r="1167" spans="1:23">
      <c r="A1167" s="317"/>
      <c r="B1167" s="317"/>
      <c r="C1167" s="317"/>
      <c r="D1167" s="317"/>
      <c r="E1167" s="317"/>
      <c r="F1167" s="318"/>
      <c r="G1167" s="317"/>
      <c r="H1167" s="317"/>
      <c r="I1167" s="322"/>
      <c r="J1167" s="319"/>
      <c r="K1167" s="319"/>
      <c r="L1167" s="319"/>
      <c r="M1167" s="319"/>
      <c r="N1167" s="319"/>
      <c r="O1167" s="322"/>
      <c r="P1167" s="322"/>
      <c r="Q1167" s="320"/>
      <c r="R1167" s="320"/>
      <c r="S1167" s="320"/>
      <c r="T1167" s="320"/>
      <c r="U1167" s="321"/>
      <c r="V1167" s="320"/>
      <c r="W1167" s="392"/>
    </row>
    <row r="1168" spans="1:23">
      <c r="A1168" s="317"/>
      <c r="B1168" s="317"/>
      <c r="C1168" s="317"/>
      <c r="D1168" s="317"/>
      <c r="E1168" s="317"/>
      <c r="F1168" s="318"/>
      <c r="G1168" s="317"/>
      <c r="H1168" s="317"/>
      <c r="I1168" s="322"/>
      <c r="J1168" s="319"/>
      <c r="K1168" s="319"/>
      <c r="L1168" s="319"/>
      <c r="M1168" s="319"/>
      <c r="N1168" s="319"/>
      <c r="O1168" s="322"/>
      <c r="P1168" s="322"/>
      <c r="Q1168" s="320"/>
      <c r="R1168" s="320"/>
      <c r="S1168" s="320"/>
      <c r="T1168" s="320"/>
      <c r="U1168" s="321"/>
      <c r="V1168" s="320"/>
      <c r="W1168" s="392"/>
    </row>
    <row r="1169" spans="1:23">
      <c r="A1169" s="317"/>
      <c r="B1169" s="317"/>
      <c r="C1169" s="317"/>
      <c r="D1169" s="317"/>
      <c r="E1169" s="317"/>
      <c r="F1169" s="318"/>
      <c r="G1169" s="317"/>
      <c r="H1169" s="317"/>
      <c r="I1169" s="322"/>
      <c r="J1169" s="319"/>
      <c r="K1169" s="319"/>
      <c r="L1169" s="319"/>
      <c r="M1169" s="319"/>
      <c r="N1169" s="319"/>
      <c r="O1169" s="322"/>
      <c r="P1169" s="322"/>
      <c r="Q1169" s="320"/>
      <c r="R1169" s="320"/>
      <c r="S1169" s="320"/>
      <c r="T1169" s="320"/>
      <c r="U1169" s="321"/>
      <c r="V1169" s="320"/>
      <c r="W1169" s="392"/>
    </row>
    <row r="1170" spans="1:23">
      <c r="A1170" s="317"/>
      <c r="B1170" s="317"/>
      <c r="C1170" s="317"/>
      <c r="D1170" s="317"/>
      <c r="E1170" s="317"/>
      <c r="F1170" s="318"/>
      <c r="G1170" s="317"/>
      <c r="H1170" s="317"/>
      <c r="I1170" s="322"/>
      <c r="J1170" s="319"/>
      <c r="K1170" s="319"/>
      <c r="L1170" s="319"/>
      <c r="M1170" s="319"/>
      <c r="N1170" s="319"/>
      <c r="O1170" s="322"/>
      <c r="P1170" s="322"/>
      <c r="Q1170" s="320"/>
      <c r="R1170" s="320"/>
      <c r="S1170" s="320"/>
      <c r="T1170" s="320"/>
      <c r="U1170" s="321"/>
      <c r="V1170" s="320"/>
      <c r="W1170" s="392"/>
    </row>
    <row r="1171" spans="1:23">
      <c r="A1171" s="317"/>
      <c r="B1171" s="317"/>
      <c r="C1171" s="317"/>
      <c r="D1171" s="317"/>
      <c r="E1171" s="317"/>
      <c r="F1171" s="318"/>
      <c r="G1171" s="317"/>
      <c r="H1171" s="317"/>
      <c r="I1171" s="322"/>
      <c r="J1171" s="319"/>
      <c r="K1171" s="319"/>
      <c r="L1171" s="319"/>
      <c r="M1171" s="319"/>
      <c r="N1171" s="319"/>
      <c r="O1171" s="322"/>
      <c r="P1171" s="322"/>
      <c r="Q1171" s="320"/>
      <c r="R1171" s="320"/>
      <c r="S1171" s="320"/>
      <c r="T1171" s="320"/>
      <c r="U1171" s="321"/>
      <c r="V1171" s="320"/>
      <c r="W1171" s="392"/>
    </row>
    <row r="1172" spans="1:23">
      <c r="A1172" s="317"/>
      <c r="B1172" s="317"/>
      <c r="C1172" s="317"/>
      <c r="D1172" s="317"/>
      <c r="E1172" s="317"/>
      <c r="F1172" s="318"/>
      <c r="G1172" s="317"/>
      <c r="H1172" s="317"/>
      <c r="I1172" s="322"/>
      <c r="J1172" s="319"/>
      <c r="K1172" s="319"/>
      <c r="L1172" s="319"/>
      <c r="M1172" s="319"/>
      <c r="N1172" s="319"/>
      <c r="O1172" s="322"/>
      <c r="P1172" s="322"/>
      <c r="Q1172" s="320"/>
      <c r="R1172" s="320"/>
      <c r="S1172" s="320"/>
      <c r="T1172" s="320"/>
      <c r="U1172" s="321"/>
      <c r="V1172" s="320"/>
      <c r="W1172" s="392"/>
    </row>
    <row r="1173" spans="1:23">
      <c r="A1173" s="317"/>
      <c r="B1173" s="317"/>
      <c r="C1173" s="317"/>
      <c r="D1173" s="317"/>
      <c r="E1173" s="317"/>
      <c r="F1173" s="318"/>
      <c r="G1173" s="317"/>
      <c r="H1173" s="317"/>
      <c r="I1173" s="322"/>
      <c r="J1173" s="319"/>
      <c r="K1173" s="319"/>
      <c r="L1173" s="319"/>
      <c r="M1173" s="319"/>
      <c r="N1173" s="319"/>
      <c r="O1173" s="322"/>
      <c r="P1173" s="322"/>
      <c r="Q1173" s="320"/>
      <c r="R1173" s="320"/>
      <c r="S1173" s="320"/>
      <c r="T1173" s="320"/>
      <c r="U1173" s="321"/>
      <c r="V1173" s="320"/>
      <c r="W1173" s="392"/>
    </row>
    <row r="1174" spans="1:23">
      <c r="A1174" s="317"/>
      <c r="B1174" s="317"/>
      <c r="C1174" s="317"/>
      <c r="D1174" s="317"/>
      <c r="E1174" s="317"/>
      <c r="F1174" s="318"/>
      <c r="G1174" s="317"/>
      <c r="H1174" s="317"/>
      <c r="I1174" s="322"/>
      <c r="J1174" s="319"/>
      <c r="K1174" s="319"/>
      <c r="L1174" s="319"/>
      <c r="M1174" s="319"/>
      <c r="N1174" s="319"/>
      <c r="O1174" s="322"/>
      <c r="P1174" s="322"/>
      <c r="Q1174" s="320"/>
      <c r="R1174" s="320"/>
      <c r="S1174" s="320"/>
      <c r="T1174" s="320"/>
      <c r="U1174" s="321"/>
      <c r="V1174" s="320"/>
      <c r="W1174" s="392"/>
    </row>
    <row r="1175" spans="1:23">
      <c r="A1175" s="317"/>
      <c r="B1175" s="317"/>
      <c r="C1175" s="317"/>
      <c r="D1175" s="317"/>
      <c r="E1175" s="317"/>
      <c r="F1175" s="318"/>
      <c r="G1175" s="317"/>
      <c r="H1175" s="317"/>
      <c r="I1175" s="322"/>
      <c r="J1175" s="319"/>
      <c r="K1175" s="319"/>
      <c r="L1175" s="319"/>
      <c r="M1175" s="319"/>
      <c r="N1175" s="319"/>
      <c r="O1175" s="322"/>
      <c r="P1175" s="322"/>
      <c r="Q1175" s="320"/>
      <c r="R1175" s="320"/>
      <c r="S1175" s="320"/>
      <c r="T1175" s="320"/>
      <c r="U1175" s="321"/>
      <c r="V1175" s="320"/>
      <c r="W1175" s="392"/>
    </row>
    <row r="1176" spans="1:23">
      <c r="A1176" s="317"/>
      <c r="B1176" s="317"/>
      <c r="C1176" s="317"/>
      <c r="D1176" s="317"/>
      <c r="E1176" s="317"/>
      <c r="F1176" s="318"/>
      <c r="G1176" s="317"/>
      <c r="H1176" s="317"/>
      <c r="I1176" s="322"/>
      <c r="J1176" s="319"/>
      <c r="K1176" s="319"/>
      <c r="L1176" s="319"/>
      <c r="M1176" s="319"/>
      <c r="N1176" s="319"/>
      <c r="O1176" s="322"/>
      <c r="P1176" s="322"/>
      <c r="Q1176" s="320"/>
      <c r="R1176" s="320"/>
      <c r="S1176" s="320"/>
      <c r="T1176" s="320"/>
      <c r="U1176" s="321"/>
      <c r="V1176" s="320"/>
      <c r="W1176" s="392"/>
    </row>
    <row r="1177" spans="1:23">
      <c r="A1177" s="317"/>
      <c r="B1177" s="317"/>
      <c r="C1177" s="317"/>
      <c r="D1177" s="317"/>
      <c r="E1177" s="317"/>
      <c r="F1177" s="318"/>
      <c r="G1177" s="317"/>
      <c r="H1177" s="317"/>
      <c r="I1177" s="322"/>
      <c r="J1177" s="319"/>
      <c r="K1177" s="319"/>
      <c r="L1177" s="319"/>
      <c r="M1177" s="319"/>
      <c r="N1177" s="319"/>
      <c r="O1177" s="322"/>
      <c r="P1177" s="322"/>
      <c r="Q1177" s="320"/>
      <c r="R1177" s="320"/>
      <c r="S1177" s="320"/>
      <c r="T1177" s="320"/>
      <c r="U1177" s="321"/>
      <c r="V1177" s="320"/>
      <c r="W1177" s="392"/>
    </row>
    <row r="1178" spans="1:23">
      <c r="A1178" s="317"/>
      <c r="B1178" s="317"/>
      <c r="C1178" s="317"/>
      <c r="D1178" s="317"/>
      <c r="E1178" s="317"/>
      <c r="F1178" s="318"/>
      <c r="G1178" s="317"/>
      <c r="H1178" s="317"/>
      <c r="I1178" s="322"/>
      <c r="J1178" s="319"/>
      <c r="K1178" s="319"/>
      <c r="L1178" s="319"/>
      <c r="M1178" s="319"/>
      <c r="N1178" s="319"/>
      <c r="O1178" s="322"/>
      <c r="P1178" s="322"/>
      <c r="Q1178" s="320"/>
      <c r="R1178" s="320"/>
      <c r="S1178" s="320"/>
      <c r="T1178" s="320"/>
      <c r="U1178" s="321"/>
      <c r="V1178" s="320"/>
      <c r="W1178" s="392"/>
    </row>
    <row r="1179" spans="1:23">
      <c r="A1179" s="317"/>
      <c r="B1179" s="317"/>
      <c r="C1179" s="317"/>
      <c r="D1179" s="317"/>
      <c r="E1179" s="317"/>
      <c r="F1179" s="318"/>
      <c r="G1179" s="317"/>
      <c r="H1179" s="317"/>
      <c r="I1179" s="322"/>
      <c r="J1179" s="319"/>
      <c r="K1179" s="319"/>
      <c r="L1179" s="319"/>
      <c r="M1179" s="319"/>
      <c r="N1179" s="319"/>
      <c r="O1179" s="322"/>
      <c r="P1179" s="322"/>
      <c r="Q1179" s="320"/>
      <c r="R1179" s="320"/>
      <c r="S1179" s="320"/>
      <c r="T1179" s="320"/>
      <c r="U1179" s="321"/>
      <c r="V1179" s="320"/>
      <c r="W1179" s="392"/>
    </row>
    <row r="1180" spans="1:23">
      <c r="A1180" s="317"/>
      <c r="B1180" s="317"/>
      <c r="C1180" s="317"/>
      <c r="D1180" s="317"/>
      <c r="E1180" s="317"/>
      <c r="F1180" s="318"/>
      <c r="G1180" s="317"/>
      <c r="H1180" s="317"/>
      <c r="I1180" s="322"/>
      <c r="J1180" s="319"/>
      <c r="K1180" s="319"/>
      <c r="L1180" s="319"/>
      <c r="M1180" s="319"/>
      <c r="N1180" s="319"/>
      <c r="O1180" s="322"/>
      <c r="P1180" s="322"/>
      <c r="Q1180" s="320"/>
      <c r="R1180" s="320"/>
      <c r="S1180" s="320"/>
      <c r="T1180" s="320"/>
      <c r="U1180" s="321"/>
      <c r="V1180" s="320"/>
      <c r="W1180" s="392"/>
    </row>
    <row r="1181" spans="1:23">
      <c r="A1181" s="317"/>
      <c r="B1181" s="317"/>
      <c r="C1181" s="317"/>
      <c r="D1181" s="317"/>
      <c r="E1181" s="317"/>
      <c r="F1181" s="318"/>
      <c r="G1181" s="317"/>
      <c r="H1181" s="317"/>
      <c r="I1181" s="322"/>
      <c r="J1181" s="319"/>
      <c r="K1181" s="319"/>
      <c r="L1181" s="319"/>
      <c r="M1181" s="319"/>
      <c r="N1181" s="319"/>
      <c r="O1181" s="322"/>
      <c r="P1181" s="322"/>
      <c r="Q1181" s="320"/>
      <c r="R1181" s="320"/>
      <c r="S1181" s="320"/>
      <c r="T1181" s="320"/>
      <c r="U1181" s="321"/>
      <c r="V1181" s="320"/>
      <c r="W1181" s="392"/>
    </row>
    <row r="1182" spans="1:23">
      <c r="A1182" s="317"/>
      <c r="B1182" s="317"/>
      <c r="C1182" s="317"/>
      <c r="D1182" s="317"/>
      <c r="E1182" s="317"/>
      <c r="F1182" s="318"/>
      <c r="G1182" s="317"/>
      <c r="H1182" s="317"/>
      <c r="I1182" s="322"/>
      <c r="J1182" s="319"/>
      <c r="K1182" s="319"/>
      <c r="L1182" s="319"/>
      <c r="M1182" s="319"/>
      <c r="N1182" s="319"/>
      <c r="O1182" s="322"/>
      <c r="P1182" s="322"/>
      <c r="Q1182" s="320"/>
      <c r="R1182" s="320"/>
      <c r="S1182" s="320"/>
      <c r="T1182" s="320"/>
      <c r="U1182" s="321"/>
      <c r="V1182" s="320"/>
      <c r="W1182" s="392"/>
    </row>
    <row r="1183" spans="1:23">
      <c r="A1183" s="317"/>
      <c r="B1183" s="317"/>
      <c r="C1183" s="317"/>
      <c r="D1183" s="317"/>
      <c r="E1183" s="317"/>
      <c r="F1183" s="318"/>
      <c r="G1183" s="317"/>
      <c r="H1183" s="317"/>
      <c r="I1183" s="322"/>
      <c r="J1183" s="319"/>
      <c r="K1183" s="319"/>
      <c r="L1183" s="319"/>
      <c r="M1183" s="319"/>
      <c r="N1183" s="319"/>
      <c r="O1183" s="322"/>
      <c r="P1183" s="322"/>
      <c r="Q1183" s="320"/>
      <c r="R1183" s="320"/>
      <c r="S1183" s="320"/>
      <c r="T1183" s="320"/>
      <c r="U1183" s="321"/>
      <c r="V1183" s="320"/>
      <c r="W1183" s="392"/>
    </row>
    <row r="1184" spans="1:23">
      <c r="A1184" s="317"/>
      <c r="B1184" s="317"/>
      <c r="C1184" s="317"/>
      <c r="D1184" s="317"/>
      <c r="E1184" s="317"/>
      <c r="F1184" s="318"/>
      <c r="G1184" s="317"/>
      <c r="H1184" s="317"/>
      <c r="I1184" s="322"/>
      <c r="J1184" s="319"/>
      <c r="K1184" s="319"/>
      <c r="L1184" s="319"/>
      <c r="M1184" s="319"/>
      <c r="N1184" s="319"/>
      <c r="O1184" s="322"/>
      <c r="P1184" s="322"/>
      <c r="Q1184" s="320"/>
      <c r="R1184" s="320"/>
      <c r="S1184" s="320"/>
      <c r="T1184" s="320"/>
      <c r="U1184" s="321"/>
      <c r="V1184" s="320"/>
      <c r="W1184" s="392"/>
    </row>
    <row r="1185" spans="1:23">
      <c r="A1185" s="317"/>
      <c r="B1185" s="317"/>
      <c r="C1185" s="317"/>
      <c r="D1185" s="317"/>
      <c r="E1185" s="317"/>
      <c r="F1185" s="318"/>
      <c r="G1185" s="317"/>
      <c r="H1185" s="317"/>
      <c r="I1185" s="322"/>
      <c r="J1185" s="319"/>
      <c r="K1185" s="319"/>
      <c r="L1185" s="319"/>
      <c r="M1185" s="319"/>
      <c r="N1185" s="319"/>
      <c r="O1185" s="322"/>
      <c r="P1185" s="322"/>
      <c r="Q1185" s="320"/>
      <c r="R1185" s="320"/>
      <c r="S1185" s="320"/>
      <c r="T1185" s="320"/>
      <c r="U1185" s="321"/>
      <c r="V1185" s="320"/>
      <c r="W1185" s="392"/>
    </row>
    <row r="1186" spans="1:23">
      <c r="A1186" s="317"/>
      <c r="B1186" s="317"/>
      <c r="C1186" s="317"/>
      <c r="D1186" s="317"/>
      <c r="E1186" s="317"/>
      <c r="F1186" s="318"/>
      <c r="G1186" s="317"/>
      <c r="H1186" s="317"/>
      <c r="I1186" s="322"/>
      <c r="J1186" s="319"/>
      <c r="K1186" s="319"/>
      <c r="L1186" s="319"/>
      <c r="M1186" s="319"/>
      <c r="N1186" s="319"/>
      <c r="O1186" s="322"/>
      <c r="P1186" s="322"/>
      <c r="Q1186" s="320"/>
      <c r="R1186" s="320"/>
      <c r="S1186" s="320"/>
      <c r="T1186" s="320"/>
      <c r="U1186" s="321"/>
      <c r="V1186" s="320"/>
      <c r="W1186" s="392"/>
    </row>
    <row r="1187" spans="1:23">
      <c r="A1187" s="317"/>
      <c r="B1187" s="317"/>
      <c r="C1187" s="317"/>
      <c r="D1187" s="317"/>
      <c r="E1187" s="317"/>
      <c r="F1187" s="318"/>
      <c r="G1187" s="317"/>
      <c r="H1187" s="317"/>
      <c r="I1187" s="322"/>
      <c r="J1187" s="319"/>
      <c r="K1187" s="319"/>
      <c r="L1187" s="319"/>
      <c r="M1187" s="319"/>
      <c r="N1187" s="319"/>
      <c r="O1187" s="322"/>
      <c r="P1187" s="322"/>
      <c r="Q1187" s="320"/>
      <c r="R1187" s="320"/>
      <c r="S1187" s="320"/>
      <c r="T1187" s="320"/>
      <c r="U1187" s="321"/>
      <c r="V1187" s="320"/>
      <c r="W1187" s="392"/>
    </row>
    <row r="1188" spans="1:23">
      <c r="A1188" s="317"/>
      <c r="B1188" s="317"/>
      <c r="C1188" s="317"/>
      <c r="D1188" s="317"/>
      <c r="E1188" s="317"/>
      <c r="F1188" s="318"/>
      <c r="G1188" s="317"/>
      <c r="H1188" s="317"/>
      <c r="I1188" s="322"/>
      <c r="J1188" s="319"/>
      <c r="K1188" s="319"/>
      <c r="L1188" s="319"/>
      <c r="M1188" s="319"/>
      <c r="N1188" s="319"/>
      <c r="O1188" s="322"/>
      <c r="P1188" s="322"/>
      <c r="Q1188" s="320"/>
      <c r="R1188" s="320"/>
      <c r="S1188" s="320"/>
      <c r="T1188" s="320"/>
      <c r="U1188" s="321"/>
      <c r="V1188" s="320"/>
      <c r="W1188" s="392"/>
    </row>
    <row r="1189" spans="1:23">
      <c r="A1189" s="317"/>
      <c r="B1189" s="317"/>
      <c r="C1189" s="317"/>
      <c r="D1189" s="317"/>
      <c r="E1189" s="317"/>
      <c r="F1189" s="318"/>
      <c r="G1189" s="317"/>
      <c r="H1189" s="317"/>
      <c r="I1189" s="322"/>
      <c r="J1189" s="319"/>
      <c r="K1189" s="319"/>
      <c r="L1189" s="319"/>
      <c r="M1189" s="319"/>
      <c r="N1189" s="319"/>
      <c r="O1189" s="322"/>
      <c r="P1189" s="322"/>
      <c r="Q1189" s="320"/>
      <c r="R1189" s="320"/>
      <c r="S1189" s="320"/>
      <c r="T1189" s="320"/>
      <c r="U1189" s="321"/>
      <c r="V1189" s="320"/>
      <c r="W1189" s="392"/>
    </row>
    <row r="1190" spans="1:23">
      <c r="A1190" s="317"/>
      <c r="B1190" s="317"/>
      <c r="C1190" s="317"/>
      <c r="D1190" s="317"/>
      <c r="E1190" s="317"/>
      <c r="F1190" s="318"/>
      <c r="G1190" s="317"/>
      <c r="H1190" s="317"/>
      <c r="I1190" s="322"/>
      <c r="J1190" s="319"/>
      <c r="K1190" s="319"/>
      <c r="L1190" s="319"/>
      <c r="M1190" s="319"/>
      <c r="N1190" s="319"/>
      <c r="O1190" s="322"/>
      <c r="P1190" s="322"/>
      <c r="Q1190" s="320"/>
      <c r="R1190" s="320"/>
      <c r="S1190" s="320"/>
      <c r="T1190" s="320"/>
      <c r="U1190" s="321"/>
      <c r="V1190" s="320"/>
      <c r="W1190" s="392"/>
    </row>
    <row r="1191" spans="1:23">
      <c r="A1191" s="317"/>
      <c r="B1191" s="317"/>
      <c r="C1191" s="317"/>
      <c r="D1191" s="317"/>
      <c r="E1191" s="317"/>
      <c r="F1191" s="318"/>
      <c r="G1191" s="317"/>
      <c r="H1191" s="317"/>
      <c r="I1191" s="322"/>
      <c r="J1191" s="319"/>
      <c r="K1191" s="319"/>
      <c r="L1191" s="319"/>
      <c r="M1191" s="319"/>
      <c r="N1191" s="319"/>
      <c r="O1191" s="322"/>
      <c r="P1191" s="322"/>
      <c r="Q1191" s="320"/>
      <c r="R1191" s="320"/>
      <c r="S1191" s="320"/>
      <c r="T1191" s="320"/>
      <c r="U1191" s="321"/>
      <c r="V1191" s="320"/>
      <c r="W1191" s="392"/>
    </row>
    <row r="1192" spans="1:23">
      <c r="A1192" s="317"/>
      <c r="B1192" s="317"/>
      <c r="C1192" s="317"/>
      <c r="D1192" s="317"/>
      <c r="E1192" s="317"/>
      <c r="F1192" s="318"/>
      <c r="G1192" s="317"/>
      <c r="H1192" s="317"/>
      <c r="I1192" s="322"/>
      <c r="J1192" s="319"/>
      <c r="K1192" s="319"/>
      <c r="L1192" s="319"/>
      <c r="M1192" s="319"/>
      <c r="N1192" s="319"/>
      <c r="O1192" s="322"/>
      <c r="P1192" s="322"/>
      <c r="Q1192" s="320"/>
      <c r="R1192" s="320"/>
      <c r="S1192" s="320"/>
      <c r="T1192" s="320"/>
      <c r="U1192" s="321"/>
      <c r="V1192" s="320"/>
      <c r="W1192" s="392"/>
    </row>
    <row r="1193" spans="1:23">
      <c r="A1193" s="317"/>
      <c r="B1193" s="317"/>
      <c r="C1193" s="317"/>
      <c r="D1193" s="317"/>
      <c r="E1193" s="317"/>
      <c r="F1193" s="318"/>
      <c r="G1193" s="317"/>
      <c r="H1193" s="317"/>
      <c r="I1193" s="322"/>
      <c r="J1193" s="319"/>
      <c r="K1193" s="319"/>
      <c r="L1193" s="319"/>
      <c r="M1193" s="319"/>
      <c r="N1193" s="319"/>
      <c r="O1193" s="322"/>
      <c r="P1193" s="322"/>
      <c r="Q1193" s="320"/>
      <c r="R1193" s="320"/>
      <c r="S1193" s="320"/>
      <c r="T1193" s="320"/>
      <c r="U1193" s="321"/>
      <c r="V1193" s="320"/>
      <c r="W1193" s="392"/>
    </row>
    <row r="1194" spans="1:23">
      <c r="A1194" s="317"/>
      <c r="B1194" s="317"/>
      <c r="C1194" s="317"/>
      <c r="D1194" s="317"/>
      <c r="E1194" s="317"/>
      <c r="F1194" s="318"/>
      <c r="G1194" s="317"/>
      <c r="H1194" s="317"/>
      <c r="I1194" s="322"/>
      <c r="J1194" s="319"/>
      <c r="K1194" s="319"/>
      <c r="L1194" s="319"/>
      <c r="M1194" s="319"/>
      <c r="N1194" s="319"/>
      <c r="O1194" s="322"/>
      <c r="P1194" s="322"/>
      <c r="Q1194" s="320"/>
      <c r="R1194" s="320"/>
      <c r="S1194" s="320"/>
      <c r="T1194" s="320"/>
      <c r="U1194" s="321"/>
      <c r="V1194" s="320"/>
      <c r="W1194" s="392"/>
    </row>
    <row r="1195" spans="1:23">
      <c r="A1195" s="317"/>
      <c r="B1195" s="317"/>
      <c r="C1195" s="317"/>
      <c r="D1195" s="317"/>
      <c r="E1195" s="317"/>
      <c r="F1195" s="318"/>
      <c r="G1195" s="317"/>
      <c r="H1195" s="317"/>
      <c r="I1195" s="322"/>
      <c r="J1195" s="319"/>
      <c r="K1195" s="319"/>
      <c r="L1195" s="319"/>
      <c r="M1195" s="319"/>
      <c r="N1195" s="319"/>
      <c r="O1195" s="322"/>
      <c r="P1195" s="322"/>
      <c r="Q1195" s="320"/>
      <c r="R1195" s="320"/>
      <c r="S1195" s="320"/>
      <c r="T1195" s="320"/>
      <c r="U1195" s="321"/>
      <c r="V1195" s="320"/>
      <c r="W1195" s="392"/>
    </row>
    <row r="1196" spans="1:23">
      <c r="A1196" s="317"/>
      <c r="B1196" s="317"/>
      <c r="C1196" s="317"/>
      <c r="D1196" s="317"/>
      <c r="E1196" s="317"/>
      <c r="F1196" s="318"/>
      <c r="G1196" s="317"/>
      <c r="H1196" s="317"/>
      <c r="I1196" s="322"/>
      <c r="J1196" s="319"/>
      <c r="K1196" s="319"/>
      <c r="L1196" s="319"/>
      <c r="M1196" s="319"/>
      <c r="N1196" s="319"/>
      <c r="O1196" s="322"/>
      <c r="P1196" s="322"/>
      <c r="Q1196" s="320"/>
      <c r="R1196" s="320"/>
      <c r="S1196" s="320"/>
      <c r="T1196" s="320"/>
      <c r="U1196" s="321"/>
      <c r="V1196" s="320"/>
      <c r="W1196" s="392"/>
    </row>
    <row r="1197" spans="1:23">
      <c r="A1197" s="317"/>
      <c r="B1197" s="317"/>
      <c r="C1197" s="317"/>
      <c r="D1197" s="317"/>
      <c r="E1197" s="317"/>
      <c r="F1197" s="318"/>
      <c r="G1197" s="317"/>
      <c r="H1197" s="317"/>
      <c r="I1197" s="322"/>
      <c r="J1197" s="319"/>
      <c r="K1197" s="319"/>
      <c r="L1197" s="319"/>
      <c r="M1197" s="319"/>
      <c r="N1197" s="319"/>
      <c r="O1197" s="322"/>
      <c r="P1197" s="322"/>
      <c r="Q1197" s="320"/>
      <c r="R1197" s="320"/>
      <c r="S1197" s="320"/>
      <c r="T1197" s="320"/>
      <c r="U1197" s="321"/>
      <c r="V1197" s="320"/>
      <c r="W1197" s="392"/>
    </row>
    <row r="1198" spans="1:23">
      <c r="A1198" s="317"/>
      <c r="B1198" s="317"/>
      <c r="C1198" s="317"/>
      <c r="D1198" s="317"/>
      <c r="E1198" s="317"/>
      <c r="F1198" s="318"/>
      <c r="G1198" s="317"/>
      <c r="H1198" s="317"/>
      <c r="I1198" s="322"/>
      <c r="J1198" s="319"/>
      <c r="K1198" s="319"/>
      <c r="L1198" s="319"/>
      <c r="M1198" s="319"/>
      <c r="N1198" s="319"/>
      <c r="O1198" s="322"/>
      <c r="P1198" s="322"/>
      <c r="Q1198" s="320"/>
      <c r="R1198" s="320"/>
      <c r="S1198" s="320"/>
      <c r="T1198" s="320"/>
      <c r="U1198" s="321"/>
      <c r="V1198" s="320"/>
      <c r="W1198" s="392"/>
    </row>
    <row r="1199" spans="1:23">
      <c r="A1199" s="317"/>
      <c r="B1199" s="317"/>
      <c r="C1199" s="317"/>
      <c r="D1199" s="317"/>
      <c r="E1199" s="317"/>
      <c r="F1199" s="318"/>
      <c r="G1199" s="317"/>
      <c r="H1199" s="317"/>
      <c r="I1199" s="322"/>
      <c r="J1199" s="319"/>
      <c r="K1199" s="319"/>
      <c r="L1199" s="319"/>
      <c r="M1199" s="319"/>
      <c r="N1199" s="319"/>
      <c r="O1199" s="322"/>
      <c r="P1199" s="322"/>
      <c r="Q1199" s="320"/>
      <c r="R1199" s="320"/>
      <c r="S1199" s="320"/>
      <c r="T1199" s="320"/>
      <c r="U1199" s="321"/>
      <c r="V1199" s="320"/>
      <c r="W1199" s="392"/>
    </row>
    <row r="1200" spans="1:23">
      <c r="A1200" s="317"/>
      <c r="B1200" s="317"/>
      <c r="C1200" s="317"/>
      <c r="D1200" s="317"/>
      <c r="E1200" s="317"/>
      <c r="F1200" s="318"/>
      <c r="G1200" s="317"/>
      <c r="H1200" s="317"/>
      <c r="I1200" s="322"/>
      <c r="J1200" s="319"/>
      <c r="K1200" s="319"/>
      <c r="L1200" s="319"/>
      <c r="M1200" s="319"/>
      <c r="N1200" s="319"/>
      <c r="O1200" s="322"/>
      <c r="P1200" s="322"/>
      <c r="Q1200" s="320"/>
      <c r="R1200" s="320"/>
      <c r="S1200" s="320"/>
      <c r="T1200" s="320"/>
      <c r="U1200" s="321"/>
      <c r="V1200" s="320"/>
      <c r="W1200" s="392"/>
    </row>
    <row r="1201" spans="1:23">
      <c r="A1201" s="317"/>
      <c r="B1201" s="317"/>
      <c r="C1201" s="317"/>
      <c r="D1201" s="317"/>
      <c r="E1201" s="317"/>
      <c r="F1201" s="318"/>
      <c r="G1201" s="317"/>
      <c r="H1201" s="317"/>
      <c r="I1201" s="322"/>
      <c r="J1201" s="319"/>
      <c r="K1201" s="319"/>
      <c r="L1201" s="319"/>
      <c r="M1201" s="319"/>
      <c r="N1201" s="319"/>
      <c r="O1201" s="322"/>
      <c r="P1201" s="322"/>
      <c r="Q1201" s="320"/>
      <c r="R1201" s="320"/>
      <c r="S1201" s="320"/>
      <c r="T1201" s="320"/>
      <c r="U1201" s="321"/>
      <c r="V1201" s="320"/>
      <c r="W1201" s="392"/>
    </row>
    <row r="1202" spans="1:23">
      <c r="A1202" s="317"/>
      <c r="B1202" s="317"/>
      <c r="C1202" s="317"/>
      <c r="D1202" s="317"/>
      <c r="E1202" s="317"/>
      <c r="F1202" s="318"/>
      <c r="G1202" s="317"/>
      <c r="H1202" s="317"/>
      <c r="I1202" s="322"/>
      <c r="J1202" s="319"/>
      <c r="K1202" s="319"/>
      <c r="L1202" s="319"/>
      <c r="M1202" s="319"/>
      <c r="N1202" s="319"/>
      <c r="O1202" s="322"/>
      <c r="P1202" s="322"/>
      <c r="Q1202" s="320"/>
      <c r="R1202" s="320"/>
      <c r="S1202" s="320"/>
      <c r="T1202" s="320"/>
      <c r="U1202" s="321"/>
      <c r="V1202" s="320"/>
      <c r="W1202" s="392"/>
    </row>
    <row r="1203" spans="1:23">
      <c r="A1203" s="317"/>
      <c r="B1203" s="317"/>
      <c r="C1203" s="317"/>
      <c r="D1203" s="317"/>
      <c r="E1203" s="317"/>
      <c r="F1203" s="318"/>
      <c r="G1203" s="317"/>
      <c r="H1203" s="317"/>
      <c r="I1203" s="322"/>
      <c r="J1203" s="319"/>
      <c r="K1203" s="319"/>
      <c r="L1203" s="319"/>
      <c r="M1203" s="319"/>
      <c r="N1203" s="319"/>
      <c r="O1203" s="322"/>
      <c r="P1203" s="322"/>
      <c r="Q1203" s="320"/>
      <c r="R1203" s="320"/>
      <c r="S1203" s="320"/>
      <c r="T1203" s="320"/>
      <c r="U1203" s="321"/>
      <c r="V1203" s="320"/>
      <c r="W1203" s="392"/>
    </row>
    <row r="1204" spans="1:23">
      <c r="A1204" s="317"/>
      <c r="B1204" s="317"/>
      <c r="C1204" s="317"/>
      <c r="D1204" s="317"/>
      <c r="E1204" s="317"/>
      <c r="F1204" s="318"/>
      <c r="G1204" s="317"/>
      <c r="H1204" s="317"/>
      <c r="I1204" s="322"/>
      <c r="J1204" s="319"/>
      <c r="K1204" s="319"/>
      <c r="L1204" s="319"/>
      <c r="M1204" s="319"/>
      <c r="N1204" s="319"/>
      <c r="O1204" s="322"/>
      <c r="P1204" s="322"/>
      <c r="Q1204" s="320"/>
      <c r="R1204" s="320"/>
      <c r="S1204" s="320"/>
      <c r="T1204" s="320"/>
      <c r="U1204" s="321"/>
      <c r="V1204" s="320"/>
      <c r="W1204" s="392"/>
    </row>
    <row r="1205" spans="1:23">
      <c r="A1205" s="317"/>
      <c r="B1205" s="317"/>
      <c r="C1205" s="317"/>
      <c r="D1205" s="317"/>
      <c r="E1205" s="317"/>
      <c r="F1205" s="318"/>
      <c r="G1205" s="317"/>
      <c r="H1205" s="317"/>
      <c r="I1205" s="322"/>
      <c r="J1205" s="319"/>
      <c r="K1205" s="319"/>
      <c r="L1205" s="319"/>
      <c r="M1205" s="319"/>
      <c r="N1205" s="319"/>
      <c r="O1205" s="322"/>
      <c r="P1205" s="322"/>
      <c r="Q1205" s="320"/>
      <c r="R1205" s="320"/>
      <c r="S1205" s="320"/>
      <c r="T1205" s="320"/>
      <c r="U1205" s="321"/>
      <c r="V1205" s="320"/>
      <c r="W1205" s="392"/>
    </row>
    <row r="1206" spans="1:23">
      <c r="A1206" s="317"/>
      <c r="B1206" s="317"/>
      <c r="C1206" s="317"/>
      <c r="D1206" s="317"/>
      <c r="E1206" s="317"/>
      <c r="F1206" s="318"/>
      <c r="G1206" s="317"/>
      <c r="H1206" s="317"/>
      <c r="I1206" s="322"/>
      <c r="J1206" s="319"/>
      <c r="K1206" s="319"/>
      <c r="L1206" s="319"/>
      <c r="M1206" s="319"/>
      <c r="N1206" s="319"/>
      <c r="O1206" s="322"/>
      <c r="P1206" s="322"/>
      <c r="Q1206" s="320"/>
      <c r="R1206" s="320"/>
      <c r="S1206" s="320"/>
      <c r="T1206" s="320"/>
      <c r="U1206" s="321"/>
      <c r="V1206" s="320"/>
      <c r="W1206" s="392"/>
    </row>
    <row r="1207" spans="1:23">
      <c r="A1207" s="317"/>
      <c r="B1207" s="317"/>
      <c r="C1207" s="317"/>
      <c r="D1207" s="317"/>
      <c r="E1207" s="317"/>
      <c r="F1207" s="318"/>
      <c r="G1207" s="317"/>
      <c r="H1207" s="317"/>
      <c r="I1207" s="322"/>
      <c r="J1207" s="319"/>
      <c r="K1207" s="319"/>
      <c r="L1207" s="319"/>
      <c r="M1207" s="319"/>
      <c r="N1207" s="319"/>
      <c r="O1207" s="322"/>
      <c r="P1207" s="322"/>
      <c r="Q1207" s="320"/>
      <c r="R1207" s="320"/>
      <c r="S1207" s="320"/>
      <c r="T1207" s="320"/>
      <c r="U1207" s="321"/>
      <c r="V1207" s="320"/>
      <c r="W1207" s="392"/>
    </row>
    <row r="1208" spans="1:23">
      <c r="A1208" s="317"/>
      <c r="B1208" s="317"/>
      <c r="C1208" s="317"/>
      <c r="D1208" s="317"/>
      <c r="E1208" s="317"/>
      <c r="F1208" s="318"/>
      <c r="G1208" s="317"/>
      <c r="H1208" s="317"/>
      <c r="I1208" s="322"/>
      <c r="J1208" s="319"/>
      <c r="K1208" s="319"/>
      <c r="L1208" s="319"/>
      <c r="M1208" s="319"/>
      <c r="N1208" s="319"/>
      <c r="O1208" s="322"/>
      <c r="P1208" s="322"/>
      <c r="Q1208" s="320"/>
      <c r="R1208" s="320"/>
      <c r="S1208" s="320"/>
      <c r="T1208" s="320"/>
      <c r="U1208" s="321"/>
      <c r="V1208" s="320"/>
      <c r="W1208" s="392"/>
    </row>
    <row r="1209" spans="1:23">
      <c r="A1209" s="317"/>
      <c r="B1209" s="317"/>
      <c r="C1209" s="317"/>
      <c r="D1209" s="317"/>
      <c r="E1209" s="317"/>
      <c r="F1209" s="318"/>
      <c r="G1209" s="317"/>
      <c r="H1209" s="317"/>
      <c r="I1209" s="322"/>
      <c r="J1209" s="319"/>
      <c r="K1209" s="319"/>
      <c r="L1209" s="319"/>
      <c r="M1209" s="319"/>
      <c r="N1209" s="319"/>
      <c r="O1209" s="322"/>
      <c r="P1209" s="322"/>
      <c r="Q1209" s="320"/>
      <c r="R1209" s="320"/>
      <c r="S1209" s="320"/>
      <c r="T1209" s="320"/>
      <c r="U1209" s="321"/>
      <c r="V1209" s="320"/>
      <c r="W1209" s="392"/>
    </row>
    <row r="1210" spans="1:23">
      <c r="A1210" s="317"/>
      <c r="B1210" s="317"/>
      <c r="C1210" s="317"/>
      <c r="D1210" s="317"/>
      <c r="E1210" s="317"/>
      <c r="F1210" s="318"/>
      <c r="G1210" s="317"/>
      <c r="H1210" s="317"/>
      <c r="I1210" s="322"/>
      <c r="J1210" s="319"/>
      <c r="K1210" s="319"/>
      <c r="L1210" s="319"/>
      <c r="M1210" s="319"/>
      <c r="N1210" s="319"/>
      <c r="O1210" s="322"/>
      <c r="P1210" s="322"/>
      <c r="Q1210" s="320"/>
      <c r="R1210" s="320"/>
      <c r="S1210" s="320"/>
      <c r="T1210" s="320"/>
      <c r="U1210" s="321"/>
      <c r="V1210" s="320"/>
      <c r="W1210" s="392"/>
    </row>
    <row r="1211" spans="1:23">
      <c r="A1211" s="317"/>
      <c r="B1211" s="317"/>
      <c r="C1211" s="317"/>
      <c r="D1211" s="317"/>
      <c r="E1211" s="317"/>
      <c r="F1211" s="318"/>
      <c r="G1211" s="317"/>
      <c r="H1211" s="317"/>
      <c r="I1211" s="322"/>
      <c r="J1211" s="319"/>
      <c r="K1211" s="319"/>
      <c r="L1211" s="319"/>
      <c r="M1211" s="319"/>
      <c r="N1211" s="319"/>
      <c r="O1211" s="322"/>
      <c r="P1211" s="322"/>
      <c r="Q1211" s="320"/>
      <c r="R1211" s="320"/>
      <c r="S1211" s="320"/>
      <c r="T1211" s="320"/>
      <c r="U1211" s="321"/>
      <c r="V1211" s="320"/>
      <c r="W1211" s="392"/>
    </row>
    <row r="1212" spans="1:23">
      <c r="A1212" s="317"/>
      <c r="B1212" s="317"/>
      <c r="C1212" s="317"/>
      <c r="D1212" s="317"/>
      <c r="E1212" s="317"/>
      <c r="F1212" s="318"/>
      <c r="G1212" s="317"/>
      <c r="H1212" s="317"/>
      <c r="I1212" s="322"/>
      <c r="J1212" s="319"/>
      <c r="K1212" s="319"/>
      <c r="L1212" s="319"/>
      <c r="M1212" s="319"/>
      <c r="N1212" s="319"/>
      <c r="O1212" s="322"/>
      <c r="P1212" s="322"/>
      <c r="Q1212" s="320"/>
      <c r="R1212" s="320"/>
      <c r="S1212" s="320"/>
      <c r="T1212" s="320"/>
      <c r="U1212" s="321"/>
      <c r="V1212" s="320"/>
      <c r="W1212" s="392"/>
    </row>
    <row r="1213" spans="1:23">
      <c r="A1213" s="317"/>
      <c r="B1213" s="317"/>
      <c r="C1213" s="317"/>
      <c r="D1213" s="317"/>
      <c r="E1213" s="317"/>
      <c r="F1213" s="318"/>
      <c r="G1213" s="317"/>
      <c r="H1213" s="317"/>
      <c r="I1213" s="322"/>
      <c r="J1213" s="319"/>
      <c r="K1213" s="319"/>
      <c r="L1213" s="319"/>
      <c r="M1213" s="319"/>
      <c r="N1213" s="319"/>
      <c r="O1213" s="322"/>
      <c r="P1213" s="322"/>
      <c r="Q1213" s="320"/>
      <c r="R1213" s="320"/>
      <c r="S1213" s="320"/>
      <c r="T1213" s="320"/>
      <c r="U1213" s="321"/>
      <c r="V1213" s="320"/>
      <c r="W1213" s="392"/>
    </row>
    <row r="1214" spans="1:23">
      <c r="A1214" s="317"/>
      <c r="B1214" s="317"/>
      <c r="C1214" s="317"/>
      <c r="D1214" s="317"/>
      <c r="E1214" s="317"/>
      <c r="F1214" s="318"/>
      <c r="G1214" s="317"/>
      <c r="H1214" s="317"/>
      <c r="I1214" s="322"/>
      <c r="J1214" s="319"/>
      <c r="K1214" s="319"/>
      <c r="L1214" s="319"/>
      <c r="M1214" s="319"/>
      <c r="N1214" s="319"/>
      <c r="O1214" s="322"/>
      <c r="P1214" s="322"/>
      <c r="Q1214" s="320"/>
      <c r="R1214" s="320"/>
      <c r="S1214" s="320"/>
      <c r="T1214" s="320"/>
      <c r="U1214" s="321"/>
      <c r="V1214" s="320"/>
      <c r="W1214" s="392"/>
    </row>
    <row r="1215" spans="1:23">
      <c r="A1215" s="317"/>
      <c r="B1215" s="317"/>
      <c r="C1215" s="317"/>
      <c r="D1215" s="317"/>
      <c r="E1215" s="317"/>
      <c r="F1215" s="318"/>
      <c r="G1215" s="317"/>
      <c r="H1215" s="317"/>
      <c r="I1215" s="322"/>
      <c r="J1215" s="319"/>
      <c r="K1215" s="319"/>
      <c r="L1215" s="319"/>
      <c r="M1215" s="319"/>
      <c r="N1215" s="319"/>
      <c r="O1215" s="322"/>
      <c r="P1215" s="322"/>
      <c r="Q1215" s="320"/>
      <c r="R1215" s="320"/>
      <c r="S1215" s="320"/>
      <c r="T1215" s="320"/>
      <c r="U1215" s="321"/>
      <c r="V1215" s="320"/>
      <c r="W1215" s="392"/>
    </row>
    <row r="1216" spans="1:23">
      <c r="A1216" s="317"/>
      <c r="B1216" s="317"/>
      <c r="C1216" s="317"/>
      <c r="D1216" s="317"/>
      <c r="E1216" s="317"/>
      <c r="F1216" s="318"/>
      <c r="G1216" s="317"/>
      <c r="H1216" s="317"/>
      <c r="I1216" s="322"/>
      <c r="J1216" s="319"/>
      <c r="K1216" s="319"/>
      <c r="L1216" s="319"/>
      <c r="M1216" s="319"/>
      <c r="N1216" s="319"/>
      <c r="O1216" s="322"/>
      <c r="P1216" s="322"/>
      <c r="Q1216" s="320"/>
      <c r="R1216" s="320"/>
      <c r="S1216" s="320"/>
      <c r="T1216" s="320"/>
      <c r="U1216" s="321"/>
      <c r="V1216" s="320"/>
      <c r="W1216" s="392"/>
    </row>
    <row r="1217" spans="1:23">
      <c r="A1217" s="317"/>
      <c r="B1217" s="317"/>
      <c r="C1217" s="317"/>
      <c r="D1217" s="317"/>
      <c r="E1217" s="317"/>
      <c r="F1217" s="318"/>
      <c r="G1217" s="317"/>
      <c r="H1217" s="317"/>
      <c r="I1217" s="322"/>
      <c r="J1217" s="319"/>
      <c r="K1217" s="319"/>
      <c r="L1217" s="319"/>
      <c r="M1217" s="319"/>
      <c r="N1217" s="319"/>
      <c r="O1217" s="322"/>
      <c r="P1217" s="322"/>
      <c r="Q1217" s="320"/>
      <c r="R1217" s="320"/>
      <c r="S1217" s="320"/>
      <c r="T1217" s="320"/>
      <c r="U1217" s="321"/>
      <c r="V1217" s="320"/>
      <c r="W1217" s="392"/>
    </row>
    <row r="1218" spans="1:23">
      <c r="A1218" s="317"/>
      <c r="B1218" s="317"/>
      <c r="C1218" s="317"/>
      <c r="D1218" s="317"/>
      <c r="E1218" s="317"/>
      <c r="F1218" s="318"/>
      <c r="G1218" s="317"/>
      <c r="H1218" s="317"/>
      <c r="I1218" s="322"/>
      <c r="J1218" s="319"/>
      <c r="K1218" s="319"/>
      <c r="L1218" s="319"/>
      <c r="M1218" s="319"/>
      <c r="N1218" s="319"/>
      <c r="O1218" s="322"/>
      <c r="P1218" s="322"/>
      <c r="Q1218" s="320"/>
      <c r="R1218" s="320"/>
      <c r="S1218" s="320"/>
      <c r="T1218" s="320"/>
      <c r="U1218" s="321"/>
      <c r="V1218" s="320"/>
      <c r="W1218" s="392"/>
    </row>
    <row r="1219" spans="1:23">
      <c r="A1219" s="317"/>
      <c r="B1219" s="317"/>
      <c r="C1219" s="317"/>
      <c r="D1219" s="317"/>
      <c r="E1219" s="317"/>
      <c r="F1219" s="318"/>
      <c r="G1219" s="317"/>
      <c r="H1219" s="317"/>
      <c r="I1219" s="322"/>
      <c r="J1219" s="319"/>
      <c r="K1219" s="319"/>
      <c r="L1219" s="319"/>
      <c r="M1219" s="319"/>
      <c r="N1219" s="319"/>
      <c r="O1219" s="322"/>
      <c r="P1219" s="322"/>
      <c r="Q1219" s="320"/>
      <c r="R1219" s="320"/>
      <c r="S1219" s="320"/>
      <c r="T1219" s="320"/>
      <c r="U1219" s="321"/>
      <c r="V1219" s="320"/>
      <c r="W1219" s="392"/>
    </row>
    <row r="1220" spans="1:23">
      <c r="A1220" s="317"/>
      <c r="B1220" s="317"/>
      <c r="C1220" s="317"/>
      <c r="D1220" s="317"/>
      <c r="E1220" s="317"/>
      <c r="F1220" s="318"/>
      <c r="G1220" s="317"/>
      <c r="H1220" s="317"/>
      <c r="I1220" s="322"/>
      <c r="J1220" s="319"/>
      <c r="K1220" s="319"/>
      <c r="L1220" s="319"/>
      <c r="M1220" s="319"/>
      <c r="N1220" s="319"/>
      <c r="O1220" s="322"/>
      <c r="P1220" s="322"/>
      <c r="Q1220" s="320"/>
      <c r="R1220" s="320"/>
      <c r="S1220" s="320"/>
      <c r="T1220" s="320"/>
      <c r="U1220" s="321"/>
      <c r="V1220" s="320"/>
      <c r="W1220" s="392"/>
    </row>
    <row r="1221" spans="1:23">
      <c r="A1221" s="317"/>
      <c r="B1221" s="317"/>
      <c r="C1221" s="317"/>
      <c r="D1221" s="317"/>
      <c r="E1221" s="317"/>
      <c r="F1221" s="318"/>
      <c r="G1221" s="317"/>
      <c r="H1221" s="317"/>
      <c r="I1221" s="322"/>
      <c r="J1221" s="319"/>
      <c r="K1221" s="319"/>
      <c r="L1221" s="319"/>
      <c r="M1221" s="319"/>
      <c r="N1221" s="319"/>
      <c r="O1221" s="322"/>
      <c r="P1221" s="322"/>
      <c r="Q1221" s="320"/>
      <c r="R1221" s="320"/>
      <c r="S1221" s="320"/>
      <c r="T1221" s="320"/>
      <c r="U1221" s="321"/>
      <c r="V1221" s="320"/>
      <c r="W1221" s="392"/>
    </row>
    <row r="1222" spans="1:23">
      <c r="A1222" s="317"/>
      <c r="B1222" s="317"/>
      <c r="C1222" s="317"/>
      <c r="D1222" s="317"/>
      <c r="E1222" s="317"/>
      <c r="F1222" s="318"/>
      <c r="G1222" s="317"/>
      <c r="H1222" s="317"/>
      <c r="I1222" s="322"/>
      <c r="J1222" s="319"/>
      <c r="K1222" s="319"/>
      <c r="L1222" s="319"/>
      <c r="M1222" s="319"/>
      <c r="N1222" s="319"/>
      <c r="O1222" s="322"/>
      <c r="P1222" s="322"/>
      <c r="Q1222" s="320"/>
      <c r="R1222" s="320"/>
      <c r="S1222" s="320"/>
      <c r="T1222" s="320"/>
      <c r="U1222" s="321"/>
      <c r="V1222" s="320"/>
      <c r="W1222" s="392"/>
    </row>
    <row r="1223" spans="1:23">
      <c r="A1223" s="317"/>
      <c r="B1223" s="317"/>
      <c r="C1223" s="317"/>
      <c r="D1223" s="317"/>
      <c r="E1223" s="317"/>
      <c r="F1223" s="318"/>
      <c r="G1223" s="317"/>
      <c r="H1223" s="317"/>
      <c r="I1223" s="322"/>
      <c r="J1223" s="319"/>
      <c r="K1223" s="319"/>
      <c r="L1223" s="319"/>
      <c r="M1223" s="319"/>
      <c r="N1223" s="319"/>
      <c r="O1223" s="322"/>
      <c r="P1223" s="322"/>
      <c r="Q1223" s="320"/>
      <c r="R1223" s="320"/>
      <c r="S1223" s="320"/>
      <c r="T1223" s="320"/>
      <c r="U1223" s="321"/>
      <c r="V1223" s="320"/>
      <c r="W1223" s="392"/>
    </row>
    <row r="1224" spans="1:23">
      <c r="A1224" s="317"/>
      <c r="B1224" s="317"/>
      <c r="C1224" s="317"/>
      <c r="D1224" s="317"/>
      <c r="E1224" s="317"/>
      <c r="F1224" s="318"/>
      <c r="G1224" s="317"/>
      <c r="H1224" s="317"/>
      <c r="I1224" s="322"/>
      <c r="J1224" s="319"/>
      <c r="K1224" s="319"/>
      <c r="L1224" s="319"/>
      <c r="M1224" s="319"/>
      <c r="N1224" s="319"/>
      <c r="O1224" s="322"/>
      <c r="P1224" s="322"/>
      <c r="Q1224" s="320"/>
      <c r="R1224" s="320"/>
      <c r="S1224" s="320"/>
      <c r="T1224" s="320"/>
      <c r="U1224" s="321"/>
      <c r="V1224" s="320"/>
      <c r="W1224" s="392"/>
    </row>
    <row r="1225" spans="1:23">
      <c r="A1225" s="317"/>
      <c r="B1225" s="317"/>
      <c r="C1225" s="317"/>
      <c r="D1225" s="317"/>
      <c r="E1225" s="317"/>
      <c r="F1225" s="318"/>
      <c r="G1225" s="317"/>
      <c r="H1225" s="317"/>
      <c r="I1225" s="322"/>
      <c r="J1225" s="319"/>
      <c r="K1225" s="319"/>
      <c r="L1225" s="319"/>
      <c r="M1225" s="319"/>
      <c r="N1225" s="319"/>
      <c r="O1225" s="322"/>
      <c r="P1225" s="322"/>
      <c r="Q1225" s="320"/>
      <c r="R1225" s="320"/>
      <c r="S1225" s="320"/>
      <c r="T1225" s="320"/>
      <c r="U1225" s="321"/>
      <c r="V1225" s="320"/>
      <c r="W1225" s="392"/>
    </row>
    <row r="1226" spans="1:23">
      <c r="A1226" s="317"/>
      <c r="B1226" s="317"/>
      <c r="C1226" s="317"/>
      <c r="D1226" s="317"/>
      <c r="E1226" s="317"/>
      <c r="F1226" s="318"/>
      <c r="G1226" s="317"/>
      <c r="H1226" s="317"/>
      <c r="I1226" s="322"/>
      <c r="J1226" s="319"/>
      <c r="K1226" s="319"/>
      <c r="L1226" s="319"/>
      <c r="M1226" s="319"/>
      <c r="N1226" s="319"/>
      <c r="O1226" s="322"/>
      <c r="P1226" s="322"/>
      <c r="Q1226" s="320"/>
      <c r="R1226" s="320"/>
      <c r="S1226" s="320"/>
      <c r="T1226" s="320"/>
      <c r="U1226" s="321"/>
      <c r="V1226" s="320"/>
      <c r="W1226" s="392"/>
    </row>
    <row r="1227" spans="1:23">
      <c r="A1227" s="317"/>
      <c r="B1227" s="317"/>
      <c r="C1227" s="317"/>
      <c r="D1227" s="317"/>
      <c r="E1227" s="317"/>
      <c r="F1227" s="318"/>
      <c r="G1227" s="317"/>
      <c r="H1227" s="317"/>
      <c r="I1227" s="322"/>
      <c r="J1227" s="319"/>
      <c r="K1227" s="319"/>
      <c r="L1227" s="319"/>
      <c r="M1227" s="319"/>
      <c r="N1227" s="319"/>
      <c r="O1227" s="322"/>
      <c r="P1227" s="322"/>
      <c r="Q1227" s="320"/>
      <c r="R1227" s="320"/>
      <c r="S1227" s="320"/>
      <c r="T1227" s="320"/>
      <c r="U1227" s="321"/>
      <c r="V1227" s="320"/>
      <c r="W1227" s="392"/>
    </row>
    <row r="1228" spans="1:23">
      <c r="A1228" s="317"/>
      <c r="B1228" s="317"/>
      <c r="C1228" s="317"/>
      <c r="D1228" s="317"/>
      <c r="E1228" s="317"/>
      <c r="F1228" s="318"/>
      <c r="G1228" s="317"/>
      <c r="H1228" s="317"/>
      <c r="I1228" s="322"/>
      <c r="J1228" s="319"/>
      <c r="K1228" s="319"/>
      <c r="L1228" s="319"/>
      <c r="M1228" s="319"/>
      <c r="N1228" s="319"/>
      <c r="O1228" s="322"/>
      <c r="P1228" s="322"/>
      <c r="Q1228" s="320"/>
      <c r="R1228" s="320"/>
      <c r="S1228" s="320"/>
      <c r="T1228" s="320"/>
      <c r="U1228" s="321"/>
      <c r="V1228" s="320"/>
      <c r="W1228" s="392"/>
    </row>
    <row r="1229" spans="1:23">
      <c r="A1229" s="317"/>
      <c r="B1229" s="317"/>
      <c r="C1229" s="317"/>
      <c r="D1229" s="317"/>
      <c r="E1229" s="317"/>
      <c r="F1229" s="318"/>
      <c r="G1229" s="317"/>
      <c r="H1229" s="317"/>
      <c r="I1229" s="322"/>
      <c r="J1229" s="319"/>
      <c r="K1229" s="319"/>
      <c r="L1229" s="319"/>
      <c r="M1229" s="319"/>
      <c r="N1229" s="319"/>
      <c r="O1229" s="322"/>
      <c r="P1229" s="322"/>
      <c r="Q1229" s="320"/>
      <c r="R1229" s="320"/>
      <c r="S1229" s="320"/>
      <c r="T1229" s="320"/>
      <c r="U1229" s="321"/>
      <c r="V1229" s="320"/>
      <c r="W1229" s="392"/>
    </row>
    <row r="1230" spans="1:23">
      <c r="A1230" s="317"/>
      <c r="B1230" s="317"/>
      <c r="C1230" s="317"/>
      <c r="D1230" s="317"/>
      <c r="E1230" s="317"/>
      <c r="F1230" s="318"/>
      <c r="G1230" s="317"/>
      <c r="H1230" s="317"/>
      <c r="I1230" s="322"/>
      <c r="J1230" s="319"/>
      <c r="K1230" s="319"/>
      <c r="L1230" s="319"/>
      <c r="M1230" s="319"/>
      <c r="N1230" s="319"/>
      <c r="O1230" s="322"/>
      <c r="P1230" s="322"/>
      <c r="Q1230" s="320"/>
      <c r="R1230" s="320"/>
      <c r="S1230" s="320"/>
      <c r="T1230" s="320"/>
      <c r="U1230" s="321"/>
      <c r="V1230" s="320"/>
      <c r="W1230" s="392"/>
    </row>
    <row r="1231" spans="1:23">
      <c r="A1231" s="317"/>
      <c r="B1231" s="317"/>
      <c r="C1231" s="317"/>
      <c r="D1231" s="317"/>
      <c r="E1231" s="317"/>
      <c r="F1231" s="318"/>
      <c r="G1231" s="317"/>
      <c r="H1231" s="317"/>
      <c r="I1231" s="322"/>
      <c r="J1231" s="319"/>
      <c r="K1231" s="319"/>
      <c r="L1231" s="319"/>
      <c r="M1231" s="319"/>
      <c r="N1231" s="319"/>
      <c r="O1231" s="322"/>
      <c r="P1231" s="322"/>
      <c r="Q1231" s="320"/>
      <c r="R1231" s="320"/>
      <c r="S1231" s="320"/>
      <c r="T1231" s="320"/>
      <c r="U1231" s="321"/>
      <c r="V1231" s="320"/>
      <c r="W1231" s="392"/>
    </row>
    <row r="1232" spans="1:23">
      <c r="A1232" s="317"/>
      <c r="B1232" s="317"/>
      <c r="C1232" s="317"/>
      <c r="D1232" s="317"/>
      <c r="E1232" s="317"/>
      <c r="F1232" s="318"/>
      <c r="G1232" s="317"/>
      <c r="H1232" s="317"/>
      <c r="I1232" s="322"/>
      <c r="J1232" s="319"/>
      <c r="K1232" s="319"/>
      <c r="L1232" s="319"/>
      <c r="M1232" s="319"/>
      <c r="N1232" s="319"/>
      <c r="O1232" s="322"/>
      <c r="P1232" s="322"/>
      <c r="Q1232" s="320"/>
      <c r="R1232" s="320"/>
      <c r="S1232" s="320"/>
      <c r="T1232" s="320"/>
      <c r="U1232" s="321"/>
      <c r="V1232" s="320"/>
      <c r="W1232" s="392"/>
    </row>
    <row r="1233" spans="1:23">
      <c r="A1233" s="317"/>
      <c r="B1233" s="317"/>
      <c r="C1233" s="317"/>
      <c r="D1233" s="317"/>
      <c r="E1233" s="317"/>
      <c r="F1233" s="318"/>
      <c r="G1233" s="317"/>
      <c r="H1233" s="317"/>
      <c r="I1233" s="322"/>
      <c r="J1233" s="319"/>
      <c r="K1233" s="319"/>
      <c r="L1233" s="319"/>
      <c r="M1233" s="319"/>
      <c r="N1233" s="319"/>
      <c r="O1233" s="322"/>
      <c r="P1233" s="322"/>
      <c r="Q1233" s="320"/>
      <c r="R1233" s="320"/>
      <c r="S1233" s="320"/>
      <c r="T1233" s="320"/>
      <c r="U1233" s="321"/>
      <c r="V1233" s="320"/>
      <c r="W1233" s="392"/>
    </row>
    <row r="1234" spans="1:23">
      <c r="A1234" s="317"/>
      <c r="B1234" s="317"/>
      <c r="C1234" s="317"/>
      <c r="D1234" s="317"/>
      <c r="E1234" s="317"/>
      <c r="F1234" s="318"/>
      <c r="G1234" s="317"/>
      <c r="H1234" s="317"/>
      <c r="I1234" s="322"/>
      <c r="J1234" s="319"/>
      <c r="K1234" s="319"/>
      <c r="L1234" s="319"/>
      <c r="M1234" s="319"/>
      <c r="N1234" s="319"/>
      <c r="O1234" s="322"/>
      <c r="P1234" s="322"/>
      <c r="Q1234" s="320"/>
      <c r="R1234" s="320"/>
      <c r="S1234" s="320"/>
      <c r="T1234" s="320"/>
      <c r="U1234" s="321"/>
      <c r="V1234" s="320"/>
      <c r="W1234" s="392"/>
    </row>
    <row r="1235" spans="1:23">
      <c r="A1235" s="317"/>
      <c r="B1235" s="317"/>
      <c r="C1235" s="317"/>
      <c r="D1235" s="317"/>
      <c r="E1235" s="317"/>
      <c r="F1235" s="318"/>
      <c r="G1235" s="317"/>
      <c r="H1235" s="317"/>
      <c r="I1235" s="322"/>
      <c r="J1235" s="319"/>
      <c r="K1235" s="319"/>
      <c r="L1235" s="319"/>
      <c r="M1235" s="319"/>
      <c r="N1235" s="319"/>
      <c r="O1235" s="322"/>
      <c r="P1235" s="322"/>
      <c r="Q1235" s="320"/>
      <c r="R1235" s="320"/>
      <c r="S1235" s="320"/>
      <c r="T1235" s="320"/>
      <c r="U1235" s="321"/>
      <c r="V1235" s="320"/>
      <c r="W1235" s="392"/>
    </row>
    <row r="1236" spans="1:23">
      <c r="A1236" s="317"/>
      <c r="B1236" s="317"/>
      <c r="C1236" s="317"/>
      <c r="D1236" s="317"/>
      <c r="E1236" s="317"/>
      <c r="F1236" s="318"/>
      <c r="G1236" s="317"/>
      <c r="H1236" s="317"/>
      <c r="I1236" s="322"/>
      <c r="J1236" s="319"/>
      <c r="K1236" s="319"/>
      <c r="L1236" s="319"/>
      <c r="M1236" s="319"/>
      <c r="N1236" s="319"/>
      <c r="O1236" s="322"/>
      <c r="P1236" s="322"/>
      <c r="Q1236" s="320"/>
      <c r="R1236" s="320"/>
      <c r="S1236" s="320"/>
      <c r="T1236" s="320"/>
      <c r="U1236" s="321"/>
      <c r="V1236" s="320"/>
      <c r="W1236" s="392"/>
    </row>
    <row r="1237" spans="1:23">
      <c r="A1237" s="317"/>
      <c r="B1237" s="317"/>
      <c r="C1237" s="317"/>
      <c r="D1237" s="317"/>
      <c r="E1237" s="317"/>
      <c r="F1237" s="318"/>
      <c r="G1237" s="317"/>
      <c r="H1237" s="317"/>
      <c r="I1237" s="322"/>
      <c r="J1237" s="319"/>
      <c r="K1237" s="319"/>
      <c r="L1237" s="319"/>
      <c r="M1237" s="319"/>
      <c r="N1237" s="319"/>
      <c r="O1237" s="322"/>
      <c r="P1237" s="322"/>
      <c r="Q1237" s="320"/>
      <c r="R1237" s="320"/>
      <c r="S1237" s="320"/>
      <c r="T1237" s="320"/>
      <c r="U1237" s="321"/>
      <c r="V1237" s="320"/>
      <c r="W1237" s="392"/>
    </row>
    <row r="1238" spans="1:23">
      <c r="A1238" s="317"/>
      <c r="B1238" s="317"/>
      <c r="C1238" s="317"/>
      <c r="D1238" s="317"/>
      <c r="E1238" s="317"/>
      <c r="F1238" s="318"/>
      <c r="G1238" s="317"/>
      <c r="H1238" s="317"/>
      <c r="I1238" s="322"/>
      <c r="J1238" s="319"/>
      <c r="K1238" s="319"/>
      <c r="L1238" s="319"/>
      <c r="M1238" s="319"/>
      <c r="N1238" s="319"/>
      <c r="O1238" s="322"/>
      <c r="P1238" s="322"/>
      <c r="Q1238" s="320"/>
      <c r="R1238" s="320"/>
      <c r="S1238" s="320"/>
      <c r="T1238" s="320"/>
      <c r="U1238" s="321"/>
      <c r="V1238" s="320"/>
      <c r="W1238" s="392"/>
    </row>
    <row r="1239" spans="1:23">
      <c r="A1239" s="317"/>
      <c r="B1239" s="317"/>
      <c r="C1239" s="317"/>
      <c r="D1239" s="317"/>
      <c r="E1239" s="317"/>
      <c r="F1239" s="318"/>
      <c r="G1239" s="317"/>
      <c r="H1239" s="317"/>
      <c r="I1239" s="322"/>
      <c r="J1239" s="319"/>
      <c r="K1239" s="319"/>
      <c r="L1239" s="319"/>
      <c r="M1239" s="319"/>
      <c r="N1239" s="319"/>
      <c r="O1239" s="322"/>
      <c r="P1239" s="322"/>
      <c r="Q1239" s="320"/>
      <c r="R1239" s="320"/>
      <c r="S1239" s="320"/>
      <c r="T1239" s="320"/>
      <c r="U1239" s="321"/>
      <c r="V1239" s="320"/>
      <c r="W1239" s="392"/>
    </row>
    <row r="1240" spans="1:23">
      <c r="A1240" s="317"/>
      <c r="B1240" s="317"/>
      <c r="C1240" s="317"/>
      <c r="D1240" s="317"/>
      <c r="E1240" s="317"/>
      <c r="F1240" s="318"/>
      <c r="G1240" s="317"/>
      <c r="H1240" s="317"/>
      <c r="I1240" s="322"/>
      <c r="J1240" s="319"/>
      <c r="K1240" s="319"/>
      <c r="L1240" s="319"/>
      <c r="M1240" s="319"/>
      <c r="N1240" s="319"/>
      <c r="O1240" s="322"/>
      <c r="P1240" s="322"/>
      <c r="Q1240" s="320"/>
      <c r="R1240" s="320"/>
      <c r="S1240" s="320"/>
      <c r="T1240" s="320"/>
      <c r="U1240" s="321"/>
      <c r="V1240" s="320"/>
      <c r="W1240" s="392"/>
    </row>
    <row r="1241" spans="1:23">
      <c r="A1241" s="317"/>
      <c r="B1241" s="317"/>
      <c r="C1241" s="317"/>
      <c r="D1241" s="317"/>
      <c r="E1241" s="317"/>
      <c r="F1241" s="318"/>
      <c r="G1241" s="317"/>
      <c r="H1241" s="317"/>
      <c r="I1241" s="322"/>
      <c r="J1241" s="319"/>
      <c r="K1241" s="319"/>
      <c r="L1241" s="319"/>
      <c r="M1241" s="319"/>
      <c r="N1241" s="319"/>
      <c r="O1241" s="322"/>
      <c r="P1241" s="322"/>
      <c r="Q1241" s="320"/>
      <c r="R1241" s="320"/>
      <c r="S1241" s="320"/>
      <c r="T1241" s="320"/>
      <c r="U1241" s="321"/>
      <c r="V1241" s="320"/>
      <c r="W1241" s="392"/>
    </row>
    <row r="1242" spans="1:23">
      <c r="A1242" s="317"/>
      <c r="B1242" s="317"/>
      <c r="C1242" s="317"/>
      <c r="D1242" s="317"/>
      <c r="E1242" s="317"/>
      <c r="F1242" s="318"/>
      <c r="G1242" s="317"/>
      <c r="H1242" s="317"/>
      <c r="I1242" s="322"/>
      <c r="J1242" s="319"/>
      <c r="K1242" s="319"/>
      <c r="L1242" s="319"/>
      <c r="M1242" s="319"/>
      <c r="N1242" s="319"/>
      <c r="O1242" s="322"/>
      <c r="P1242" s="322"/>
      <c r="Q1242" s="320"/>
      <c r="R1242" s="320"/>
      <c r="S1242" s="320"/>
      <c r="T1242" s="320"/>
      <c r="U1242" s="321"/>
      <c r="V1242" s="320"/>
      <c r="W1242" s="392"/>
    </row>
    <row r="1243" spans="1:23">
      <c r="A1243" s="317"/>
      <c r="B1243" s="317"/>
      <c r="C1243" s="317"/>
      <c r="D1243" s="317"/>
      <c r="E1243" s="317"/>
      <c r="F1243" s="318"/>
      <c r="G1243" s="317"/>
      <c r="H1243" s="317"/>
      <c r="I1243" s="322"/>
      <c r="J1243" s="319"/>
      <c r="K1243" s="319"/>
      <c r="L1243" s="319"/>
      <c r="M1243" s="319"/>
      <c r="N1243" s="319"/>
      <c r="O1243" s="322"/>
      <c r="P1243" s="322"/>
      <c r="Q1243" s="320"/>
      <c r="R1243" s="320"/>
      <c r="S1243" s="320"/>
      <c r="T1243" s="320"/>
      <c r="U1243" s="321"/>
      <c r="V1243" s="320"/>
      <c r="W1243" s="392"/>
    </row>
    <row r="1244" spans="1:23">
      <c r="A1244" s="317"/>
      <c r="B1244" s="317"/>
      <c r="C1244" s="317"/>
      <c r="D1244" s="317"/>
      <c r="E1244" s="317"/>
      <c r="F1244" s="318"/>
      <c r="G1244" s="317"/>
      <c r="H1244" s="317"/>
      <c r="I1244" s="322"/>
      <c r="J1244" s="319"/>
      <c r="K1244" s="319"/>
      <c r="L1244" s="319"/>
      <c r="M1244" s="319"/>
      <c r="N1244" s="319"/>
      <c r="O1244" s="322"/>
      <c r="P1244" s="322"/>
      <c r="Q1244" s="320"/>
      <c r="R1244" s="320"/>
      <c r="S1244" s="320"/>
      <c r="T1244" s="320"/>
      <c r="U1244" s="321"/>
      <c r="V1244" s="320"/>
      <c r="W1244" s="392"/>
    </row>
    <row r="1245" spans="1:23">
      <c r="A1245" s="317"/>
      <c r="B1245" s="317"/>
      <c r="C1245" s="317"/>
      <c r="D1245" s="317"/>
      <c r="E1245" s="317"/>
      <c r="F1245" s="318"/>
      <c r="G1245" s="317"/>
      <c r="H1245" s="317"/>
      <c r="I1245" s="322"/>
      <c r="J1245" s="319"/>
      <c r="K1245" s="319"/>
      <c r="L1245" s="319"/>
      <c r="M1245" s="319"/>
      <c r="N1245" s="319"/>
      <c r="O1245" s="322"/>
      <c r="P1245" s="322"/>
      <c r="Q1245" s="320"/>
      <c r="R1245" s="320"/>
      <c r="S1245" s="320"/>
      <c r="T1245" s="320"/>
      <c r="U1245" s="321"/>
      <c r="V1245" s="320"/>
      <c r="W1245" s="392"/>
    </row>
    <row r="1246" spans="1:23">
      <c r="A1246" s="317"/>
      <c r="B1246" s="317"/>
      <c r="C1246" s="317"/>
      <c r="D1246" s="317"/>
      <c r="E1246" s="317"/>
      <c r="F1246" s="318"/>
      <c r="G1246" s="317"/>
      <c r="H1246" s="317"/>
      <c r="I1246" s="322"/>
      <c r="J1246" s="319"/>
      <c r="K1246" s="319"/>
      <c r="L1246" s="319"/>
      <c r="M1246" s="319"/>
      <c r="N1246" s="319"/>
      <c r="O1246" s="322"/>
      <c r="P1246" s="322"/>
      <c r="Q1246" s="320"/>
      <c r="R1246" s="320"/>
      <c r="S1246" s="320"/>
      <c r="T1246" s="320"/>
      <c r="U1246" s="321"/>
      <c r="V1246" s="320"/>
      <c r="W1246" s="392"/>
    </row>
    <row r="1247" spans="1:23">
      <c r="A1247" s="317"/>
      <c r="B1247" s="317"/>
      <c r="C1247" s="317"/>
      <c r="D1247" s="317"/>
      <c r="E1247" s="317"/>
      <c r="F1247" s="318"/>
      <c r="G1247" s="317"/>
      <c r="H1247" s="317"/>
      <c r="I1247" s="322"/>
      <c r="J1247" s="319"/>
      <c r="K1247" s="319"/>
      <c r="L1247" s="319"/>
      <c r="M1247" s="319"/>
      <c r="N1247" s="319"/>
      <c r="O1247" s="322"/>
      <c r="P1247" s="322"/>
      <c r="Q1247" s="320"/>
      <c r="R1247" s="320"/>
      <c r="S1247" s="320"/>
      <c r="T1247" s="320"/>
      <c r="U1247" s="321"/>
      <c r="V1247" s="320"/>
      <c r="W1247" s="392"/>
    </row>
    <row r="1248" spans="1:23">
      <c r="A1248" s="317"/>
      <c r="B1248" s="317"/>
      <c r="C1248" s="317"/>
      <c r="D1248" s="317"/>
      <c r="E1248" s="317"/>
      <c r="F1248" s="318"/>
      <c r="G1248" s="317"/>
      <c r="H1248" s="317"/>
      <c r="I1248" s="322"/>
      <c r="J1248" s="319"/>
      <c r="K1248" s="319"/>
      <c r="L1248" s="319"/>
      <c r="M1248" s="319"/>
      <c r="N1248" s="319"/>
      <c r="O1248" s="322"/>
      <c r="P1248" s="322"/>
      <c r="Q1248" s="320"/>
      <c r="R1248" s="320"/>
      <c r="S1248" s="320"/>
      <c r="T1248" s="320"/>
      <c r="U1248" s="321"/>
      <c r="V1248" s="320"/>
      <c r="W1248" s="392"/>
    </row>
    <row r="1249" spans="1:23">
      <c r="A1249" s="317"/>
      <c r="B1249" s="317"/>
      <c r="C1249" s="317"/>
      <c r="D1249" s="317"/>
      <c r="E1249" s="317"/>
      <c r="F1249" s="318"/>
      <c r="G1249" s="317"/>
      <c r="H1249" s="317"/>
      <c r="I1249" s="322"/>
      <c r="J1249" s="319"/>
      <c r="K1249" s="319"/>
      <c r="L1249" s="319"/>
      <c r="M1249" s="319"/>
      <c r="N1249" s="319"/>
      <c r="O1249" s="322"/>
      <c r="P1249" s="322"/>
      <c r="Q1249" s="320"/>
      <c r="R1249" s="320"/>
      <c r="S1249" s="320"/>
      <c r="T1249" s="320"/>
      <c r="U1249" s="321"/>
      <c r="V1249" s="320"/>
      <c r="W1249" s="392"/>
    </row>
    <row r="1250" spans="1:23">
      <c r="A1250" s="317"/>
      <c r="B1250" s="317"/>
      <c r="C1250" s="317"/>
      <c r="D1250" s="317"/>
      <c r="E1250" s="317"/>
      <c r="F1250" s="318"/>
      <c r="G1250" s="317"/>
      <c r="H1250" s="317"/>
      <c r="I1250" s="322"/>
      <c r="J1250" s="319"/>
      <c r="K1250" s="319"/>
      <c r="L1250" s="319"/>
      <c r="M1250" s="319"/>
      <c r="N1250" s="319"/>
      <c r="O1250" s="322"/>
      <c r="P1250" s="322"/>
      <c r="Q1250" s="320"/>
      <c r="R1250" s="320"/>
      <c r="S1250" s="320"/>
      <c r="T1250" s="320"/>
      <c r="U1250" s="321"/>
      <c r="V1250" s="320"/>
      <c r="W1250" s="392"/>
    </row>
    <row r="1251" spans="1:23">
      <c r="A1251" s="317"/>
      <c r="B1251" s="317"/>
      <c r="C1251" s="317"/>
      <c r="D1251" s="317"/>
      <c r="E1251" s="317"/>
      <c r="F1251" s="318"/>
      <c r="G1251" s="317"/>
      <c r="H1251" s="317"/>
      <c r="I1251" s="322"/>
      <c r="J1251" s="319"/>
      <c r="K1251" s="319"/>
      <c r="L1251" s="319"/>
      <c r="M1251" s="319"/>
      <c r="N1251" s="319"/>
      <c r="O1251" s="322"/>
      <c r="P1251" s="322"/>
      <c r="Q1251" s="320"/>
      <c r="R1251" s="320"/>
      <c r="S1251" s="320"/>
      <c r="T1251" s="320"/>
      <c r="U1251" s="321"/>
      <c r="V1251" s="320"/>
      <c r="W1251" s="392"/>
    </row>
    <row r="1252" spans="1:23">
      <c r="A1252" s="317"/>
      <c r="B1252" s="317"/>
      <c r="C1252" s="317"/>
      <c r="D1252" s="317"/>
      <c r="E1252" s="317"/>
      <c r="F1252" s="318"/>
      <c r="G1252" s="317"/>
      <c r="H1252" s="317"/>
      <c r="I1252" s="322"/>
      <c r="J1252" s="319"/>
      <c r="K1252" s="319"/>
      <c r="L1252" s="319"/>
      <c r="M1252" s="319"/>
      <c r="N1252" s="319"/>
      <c r="O1252" s="322"/>
      <c r="P1252" s="322"/>
      <c r="Q1252" s="320"/>
      <c r="R1252" s="320"/>
      <c r="S1252" s="320"/>
      <c r="T1252" s="320"/>
      <c r="U1252" s="321"/>
      <c r="V1252" s="320"/>
      <c r="W1252" s="392"/>
    </row>
    <row r="1253" spans="1:23">
      <c r="A1253" s="317"/>
      <c r="B1253" s="317"/>
      <c r="C1253" s="317"/>
      <c r="D1253" s="317"/>
      <c r="E1253" s="317"/>
      <c r="F1253" s="318"/>
      <c r="G1253" s="317"/>
      <c r="H1253" s="317"/>
      <c r="I1253" s="322"/>
      <c r="J1253" s="319"/>
      <c r="K1253" s="319"/>
      <c r="L1253" s="319"/>
      <c r="M1253" s="319"/>
      <c r="N1253" s="319"/>
      <c r="O1253" s="322"/>
      <c r="P1253" s="322"/>
      <c r="Q1253" s="320"/>
      <c r="R1253" s="320"/>
      <c r="S1253" s="320"/>
      <c r="T1253" s="320"/>
      <c r="U1253" s="321"/>
      <c r="V1253" s="320"/>
      <c r="W1253" s="392"/>
    </row>
    <row r="1254" spans="1:23">
      <c r="A1254" s="317"/>
      <c r="B1254" s="317"/>
      <c r="C1254" s="317"/>
      <c r="D1254" s="317"/>
      <c r="E1254" s="317"/>
      <c r="F1254" s="318"/>
      <c r="G1254" s="317"/>
      <c r="H1254" s="317"/>
      <c r="I1254" s="322"/>
      <c r="J1254" s="319"/>
      <c r="K1254" s="319"/>
      <c r="L1254" s="319"/>
      <c r="M1254" s="319"/>
      <c r="N1254" s="319"/>
      <c r="O1254" s="322"/>
      <c r="P1254" s="322"/>
      <c r="Q1254" s="320"/>
      <c r="R1254" s="320"/>
      <c r="S1254" s="320"/>
      <c r="T1254" s="320"/>
      <c r="U1254" s="321"/>
      <c r="V1254" s="320"/>
      <c r="W1254" s="392"/>
    </row>
    <row r="1255" spans="1:23">
      <c r="A1255" s="317"/>
      <c r="B1255" s="317"/>
      <c r="C1255" s="317"/>
      <c r="D1255" s="317"/>
      <c r="E1255" s="317"/>
      <c r="F1255" s="318"/>
      <c r="G1255" s="317"/>
      <c r="H1255" s="317"/>
      <c r="I1255" s="322"/>
      <c r="J1255" s="319"/>
      <c r="K1255" s="319"/>
      <c r="L1255" s="319"/>
      <c r="M1255" s="319"/>
      <c r="N1255" s="319"/>
      <c r="O1255" s="322"/>
      <c r="P1255" s="322"/>
      <c r="Q1255" s="320"/>
      <c r="R1255" s="320"/>
      <c r="S1255" s="320"/>
      <c r="T1255" s="320"/>
      <c r="U1255" s="321"/>
      <c r="V1255" s="320"/>
      <c r="W1255" s="392"/>
    </row>
    <row r="1256" spans="1:23">
      <c r="A1256" s="317"/>
      <c r="B1256" s="317"/>
      <c r="C1256" s="317"/>
      <c r="D1256" s="317"/>
      <c r="E1256" s="317"/>
      <c r="F1256" s="318"/>
      <c r="G1256" s="317"/>
      <c r="H1256" s="317"/>
      <c r="I1256" s="322"/>
      <c r="J1256" s="319"/>
      <c r="K1256" s="319"/>
      <c r="L1256" s="319"/>
      <c r="M1256" s="319"/>
      <c r="N1256" s="319"/>
      <c r="O1256" s="322"/>
      <c r="P1256" s="322"/>
      <c r="Q1256" s="320"/>
      <c r="R1256" s="320"/>
      <c r="S1256" s="320"/>
      <c r="T1256" s="320"/>
      <c r="U1256" s="321"/>
      <c r="V1256" s="320"/>
      <c r="W1256" s="392"/>
    </row>
    <row r="1257" spans="1:23">
      <c r="A1257" s="317"/>
      <c r="B1257" s="317"/>
      <c r="C1257" s="317"/>
      <c r="D1257" s="317"/>
      <c r="E1257" s="317"/>
      <c r="F1257" s="318"/>
      <c r="G1257" s="317"/>
      <c r="H1257" s="317"/>
      <c r="I1257" s="322"/>
      <c r="J1257" s="319"/>
      <c r="K1257" s="319"/>
      <c r="L1257" s="319"/>
      <c r="M1257" s="319"/>
      <c r="N1257" s="319"/>
      <c r="O1257" s="322"/>
      <c r="P1257" s="322"/>
      <c r="Q1257" s="320"/>
      <c r="R1257" s="320"/>
      <c r="S1257" s="320"/>
      <c r="T1257" s="320"/>
      <c r="U1257" s="321"/>
      <c r="V1257" s="320"/>
      <c r="W1257" s="392"/>
    </row>
    <row r="1258" spans="1:23">
      <c r="A1258" s="317"/>
      <c r="B1258" s="317"/>
      <c r="C1258" s="317"/>
      <c r="D1258" s="317"/>
      <c r="E1258" s="317"/>
      <c r="F1258" s="318"/>
      <c r="G1258" s="317"/>
      <c r="H1258" s="317"/>
      <c r="I1258" s="322"/>
      <c r="J1258" s="319"/>
      <c r="K1258" s="319"/>
      <c r="L1258" s="319"/>
      <c r="M1258" s="319"/>
      <c r="N1258" s="319"/>
      <c r="O1258" s="322"/>
      <c r="P1258" s="322"/>
      <c r="Q1258" s="320"/>
      <c r="R1258" s="320"/>
      <c r="S1258" s="320"/>
      <c r="T1258" s="320"/>
      <c r="U1258" s="321"/>
      <c r="V1258" s="320"/>
      <c r="W1258" s="392"/>
    </row>
    <row r="1259" spans="1:23">
      <c r="A1259" s="317"/>
      <c r="B1259" s="317"/>
      <c r="C1259" s="317"/>
      <c r="D1259" s="317"/>
      <c r="E1259" s="317"/>
      <c r="F1259" s="318"/>
      <c r="G1259" s="317"/>
      <c r="H1259" s="317"/>
      <c r="I1259" s="322"/>
      <c r="J1259" s="319"/>
      <c r="K1259" s="319"/>
      <c r="L1259" s="319"/>
      <c r="M1259" s="319"/>
      <c r="N1259" s="319"/>
      <c r="O1259" s="322"/>
      <c r="P1259" s="322"/>
      <c r="Q1259" s="320"/>
      <c r="R1259" s="320"/>
      <c r="S1259" s="320"/>
      <c r="T1259" s="320"/>
      <c r="U1259" s="321"/>
      <c r="V1259" s="320"/>
      <c r="W1259" s="392"/>
    </row>
    <row r="1260" spans="1:23">
      <c r="A1260" s="317"/>
      <c r="B1260" s="317"/>
      <c r="C1260" s="317"/>
      <c r="D1260" s="317"/>
      <c r="E1260" s="317"/>
      <c r="F1260" s="318"/>
      <c r="G1260" s="317"/>
      <c r="H1260" s="317"/>
      <c r="I1260" s="322"/>
      <c r="J1260" s="319"/>
      <c r="K1260" s="319"/>
      <c r="L1260" s="319"/>
      <c r="M1260" s="319"/>
      <c r="N1260" s="319"/>
      <c r="O1260" s="322"/>
      <c r="P1260" s="322"/>
      <c r="Q1260" s="320"/>
      <c r="R1260" s="320"/>
      <c r="S1260" s="320"/>
      <c r="T1260" s="320"/>
      <c r="U1260" s="321"/>
      <c r="V1260" s="320"/>
      <c r="W1260" s="392"/>
    </row>
    <row r="1261" spans="1:23">
      <c r="A1261" s="317"/>
      <c r="B1261" s="317"/>
      <c r="C1261" s="317"/>
      <c r="D1261" s="317"/>
      <c r="E1261" s="317"/>
      <c r="F1261" s="318"/>
      <c r="G1261" s="317"/>
      <c r="H1261" s="317"/>
      <c r="I1261" s="322"/>
      <c r="J1261" s="319"/>
      <c r="K1261" s="319"/>
      <c r="L1261" s="319"/>
      <c r="M1261" s="319"/>
      <c r="N1261" s="319"/>
      <c r="O1261" s="322"/>
      <c r="P1261" s="322"/>
      <c r="Q1261" s="320"/>
      <c r="R1261" s="320"/>
      <c r="S1261" s="320"/>
      <c r="T1261" s="320"/>
      <c r="U1261" s="321"/>
      <c r="V1261" s="320"/>
      <c r="W1261" s="392"/>
    </row>
    <row r="1262" spans="1:23">
      <c r="A1262" s="317"/>
      <c r="B1262" s="317"/>
      <c r="C1262" s="317"/>
      <c r="D1262" s="317"/>
      <c r="E1262" s="317"/>
      <c r="F1262" s="318"/>
      <c r="G1262" s="317"/>
      <c r="H1262" s="317"/>
      <c r="I1262" s="322"/>
      <c r="J1262" s="319"/>
      <c r="K1262" s="319"/>
      <c r="L1262" s="319"/>
      <c r="M1262" s="319"/>
      <c r="N1262" s="319"/>
      <c r="O1262" s="322"/>
      <c r="P1262" s="322"/>
      <c r="Q1262" s="320"/>
      <c r="R1262" s="320"/>
      <c r="S1262" s="320"/>
      <c r="T1262" s="320"/>
      <c r="U1262" s="321"/>
      <c r="V1262" s="320"/>
      <c r="W1262" s="392"/>
    </row>
    <row r="1263" spans="1:23">
      <c r="A1263" s="317"/>
      <c r="B1263" s="317"/>
      <c r="C1263" s="317"/>
      <c r="D1263" s="317"/>
      <c r="E1263" s="317"/>
      <c r="F1263" s="318"/>
      <c r="G1263" s="317"/>
      <c r="H1263" s="317"/>
      <c r="I1263" s="322"/>
      <c r="J1263" s="319"/>
      <c r="K1263" s="319"/>
      <c r="L1263" s="319"/>
      <c r="M1263" s="319"/>
      <c r="N1263" s="319"/>
      <c r="O1263" s="322"/>
      <c r="P1263" s="322"/>
      <c r="Q1263" s="320"/>
      <c r="R1263" s="320"/>
      <c r="S1263" s="320"/>
      <c r="T1263" s="320"/>
      <c r="U1263" s="321"/>
      <c r="V1263" s="320"/>
      <c r="W1263" s="392"/>
    </row>
    <row r="1264" spans="1:23">
      <c r="A1264" s="317"/>
      <c r="B1264" s="317"/>
      <c r="C1264" s="317"/>
      <c r="D1264" s="317"/>
      <c r="E1264" s="317"/>
      <c r="F1264" s="318"/>
      <c r="G1264" s="317"/>
      <c r="H1264" s="317"/>
      <c r="I1264" s="322"/>
      <c r="J1264" s="319"/>
      <c r="K1264" s="319"/>
      <c r="L1264" s="319"/>
      <c r="M1264" s="319"/>
      <c r="N1264" s="319"/>
      <c r="O1264" s="322"/>
      <c r="P1264" s="322"/>
      <c r="Q1264" s="320"/>
      <c r="R1264" s="320"/>
      <c r="S1264" s="320"/>
      <c r="T1264" s="320"/>
      <c r="U1264" s="321"/>
      <c r="V1264" s="320"/>
      <c r="W1264" s="392"/>
    </row>
    <row r="1265" spans="1:23">
      <c r="A1265" s="317"/>
      <c r="B1265" s="317"/>
      <c r="C1265" s="317"/>
      <c r="D1265" s="317"/>
      <c r="E1265" s="317"/>
      <c r="F1265" s="318"/>
      <c r="G1265" s="317"/>
      <c r="H1265" s="317"/>
      <c r="I1265" s="322"/>
      <c r="J1265" s="319"/>
      <c r="K1265" s="319"/>
      <c r="L1265" s="319"/>
      <c r="M1265" s="319"/>
      <c r="N1265" s="319"/>
      <c r="O1265" s="322"/>
      <c r="P1265" s="322"/>
      <c r="Q1265" s="320"/>
      <c r="R1265" s="320"/>
      <c r="S1265" s="320"/>
      <c r="T1265" s="320"/>
      <c r="U1265" s="321"/>
      <c r="V1265" s="320"/>
      <c r="W1265" s="392"/>
    </row>
    <row r="1266" spans="1:23">
      <c r="A1266" s="317"/>
      <c r="B1266" s="317"/>
      <c r="C1266" s="317"/>
      <c r="D1266" s="317"/>
      <c r="E1266" s="317"/>
      <c r="F1266" s="318"/>
      <c r="G1266" s="317"/>
      <c r="H1266" s="317"/>
      <c r="I1266" s="322"/>
      <c r="J1266" s="319"/>
      <c r="K1266" s="319"/>
      <c r="L1266" s="319"/>
      <c r="M1266" s="319"/>
      <c r="N1266" s="319"/>
      <c r="O1266" s="322"/>
      <c r="P1266" s="322"/>
      <c r="Q1266" s="320"/>
      <c r="R1266" s="320"/>
      <c r="S1266" s="320"/>
      <c r="T1266" s="320"/>
      <c r="U1266" s="321"/>
      <c r="V1266" s="320"/>
      <c r="W1266" s="392"/>
    </row>
    <row r="1267" spans="1:23">
      <c r="A1267" s="317"/>
      <c r="B1267" s="317"/>
      <c r="C1267" s="317"/>
      <c r="D1267" s="317"/>
      <c r="E1267" s="317"/>
      <c r="F1267" s="318"/>
      <c r="G1267" s="317"/>
      <c r="H1267" s="317"/>
      <c r="I1267" s="322"/>
      <c r="J1267" s="319"/>
      <c r="K1267" s="319"/>
      <c r="L1267" s="319"/>
      <c r="M1267" s="319"/>
      <c r="N1267" s="319"/>
      <c r="O1267" s="322"/>
      <c r="P1267" s="322"/>
      <c r="Q1267" s="320"/>
      <c r="R1267" s="320"/>
      <c r="S1267" s="320"/>
      <c r="T1267" s="320"/>
      <c r="U1267" s="321"/>
      <c r="V1267" s="320"/>
      <c r="W1267" s="392"/>
    </row>
    <row r="1268" spans="1:23">
      <c r="A1268" s="317"/>
      <c r="B1268" s="317"/>
      <c r="C1268" s="317"/>
      <c r="D1268" s="317"/>
      <c r="E1268" s="317"/>
      <c r="F1268" s="318"/>
      <c r="G1268" s="317"/>
      <c r="H1268" s="317"/>
      <c r="I1268" s="322"/>
      <c r="J1268" s="319"/>
      <c r="K1268" s="319"/>
      <c r="L1268" s="319"/>
      <c r="M1268" s="319"/>
      <c r="N1268" s="319"/>
      <c r="O1268" s="322"/>
      <c r="P1268" s="322"/>
      <c r="Q1268" s="320"/>
      <c r="R1268" s="320"/>
      <c r="S1268" s="320"/>
      <c r="T1268" s="320"/>
      <c r="U1268" s="321"/>
      <c r="V1268" s="320"/>
      <c r="W1268" s="392"/>
    </row>
    <row r="1269" spans="1:23">
      <c r="A1269" s="317"/>
      <c r="B1269" s="317"/>
      <c r="C1269" s="317"/>
      <c r="D1269" s="317"/>
      <c r="E1269" s="317"/>
      <c r="F1269" s="318"/>
      <c r="G1269" s="317"/>
      <c r="H1269" s="317"/>
      <c r="I1269" s="322"/>
      <c r="J1269" s="319"/>
      <c r="K1269" s="319"/>
      <c r="L1269" s="319"/>
      <c r="M1269" s="319"/>
      <c r="N1269" s="319"/>
      <c r="O1269" s="322"/>
      <c r="P1269" s="322"/>
      <c r="Q1269" s="320"/>
      <c r="R1269" s="320"/>
      <c r="S1269" s="320"/>
      <c r="T1269" s="320"/>
      <c r="U1269" s="321"/>
      <c r="V1269" s="320"/>
      <c r="W1269" s="392"/>
    </row>
    <row r="1270" spans="1:23">
      <c r="A1270" s="317"/>
      <c r="B1270" s="317"/>
      <c r="C1270" s="317"/>
      <c r="D1270" s="317"/>
      <c r="E1270" s="317"/>
      <c r="F1270" s="318"/>
      <c r="G1270" s="317"/>
      <c r="H1270" s="317"/>
      <c r="I1270" s="322"/>
      <c r="J1270" s="319"/>
      <c r="K1270" s="319"/>
      <c r="L1270" s="319"/>
      <c r="M1270" s="319"/>
      <c r="N1270" s="319"/>
      <c r="O1270" s="322"/>
      <c r="P1270" s="322"/>
      <c r="Q1270" s="320"/>
      <c r="R1270" s="320"/>
      <c r="S1270" s="320"/>
      <c r="T1270" s="320"/>
      <c r="U1270" s="321"/>
      <c r="V1270" s="320"/>
      <c r="W1270" s="392"/>
    </row>
    <row r="1271" spans="1:23">
      <c r="A1271" s="317"/>
      <c r="B1271" s="317"/>
      <c r="C1271" s="317"/>
      <c r="D1271" s="317"/>
      <c r="E1271" s="317"/>
      <c r="F1271" s="318"/>
      <c r="G1271" s="317"/>
      <c r="H1271" s="317"/>
      <c r="I1271" s="322"/>
      <c r="J1271" s="319"/>
      <c r="K1271" s="319"/>
      <c r="L1271" s="319"/>
      <c r="M1271" s="319"/>
      <c r="N1271" s="319"/>
      <c r="O1271" s="322"/>
      <c r="P1271" s="322"/>
      <c r="Q1271" s="320"/>
      <c r="R1271" s="320"/>
      <c r="S1271" s="320"/>
      <c r="T1271" s="320"/>
      <c r="U1271" s="321"/>
      <c r="V1271" s="320"/>
      <c r="W1271" s="392"/>
    </row>
    <row r="1272" spans="1:23">
      <c r="A1272" s="317"/>
      <c r="B1272" s="317"/>
      <c r="C1272" s="317"/>
      <c r="D1272" s="317"/>
      <c r="E1272" s="317"/>
      <c r="F1272" s="318"/>
      <c r="G1272" s="317"/>
      <c r="H1272" s="317"/>
      <c r="I1272" s="322"/>
      <c r="J1272" s="319"/>
      <c r="K1272" s="319"/>
      <c r="L1272" s="319"/>
      <c r="M1272" s="319"/>
      <c r="N1272" s="319"/>
      <c r="O1272" s="322"/>
      <c r="P1272" s="322"/>
      <c r="Q1272" s="320"/>
      <c r="R1272" s="320"/>
      <c r="S1272" s="320"/>
      <c r="T1272" s="320"/>
      <c r="U1272" s="321"/>
      <c r="V1272" s="320"/>
      <c r="W1272" s="392"/>
    </row>
    <row r="1273" spans="1:23">
      <c r="A1273" s="317"/>
      <c r="B1273" s="317"/>
      <c r="C1273" s="317"/>
      <c r="D1273" s="317"/>
      <c r="E1273" s="317"/>
      <c r="F1273" s="318"/>
      <c r="G1273" s="317"/>
      <c r="H1273" s="317"/>
      <c r="I1273" s="322"/>
      <c r="J1273" s="319"/>
      <c r="K1273" s="319"/>
      <c r="L1273" s="319"/>
      <c r="M1273" s="319"/>
      <c r="N1273" s="319"/>
      <c r="O1273" s="322"/>
      <c r="P1273" s="322"/>
      <c r="Q1273" s="320"/>
      <c r="R1273" s="320"/>
      <c r="S1273" s="320"/>
      <c r="T1273" s="320"/>
      <c r="U1273" s="321"/>
      <c r="V1273" s="320"/>
      <c r="W1273" s="392"/>
    </row>
    <row r="1274" spans="1:23">
      <c r="A1274" s="317"/>
      <c r="B1274" s="317"/>
      <c r="C1274" s="317"/>
      <c r="D1274" s="317"/>
      <c r="E1274" s="317"/>
      <c r="F1274" s="318"/>
      <c r="G1274" s="317"/>
      <c r="H1274" s="317"/>
      <c r="I1274" s="322"/>
      <c r="J1274" s="319"/>
      <c r="K1274" s="319"/>
      <c r="L1274" s="319"/>
      <c r="M1274" s="319"/>
      <c r="N1274" s="319"/>
      <c r="O1274" s="322"/>
      <c r="P1274" s="322"/>
      <c r="Q1274" s="320"/>
      <c r="R1274" s="320"/>
      <c r="S1274" s="320"/>
      <c r="T1274" s="320"/>
      <c r="U1274" s="321"/>
      <c r="V1274" s="320"/>
      <c r="W1274" s="392"/>
    </row>
    <row r="1275" spans="1:23">
      <c r="A1275" s="317"/>
      <c r="B1275" s="317"/>
      <c r="C1275" s="317"/>
      <c r="D1275" s="317"/>
      <c r="E1275" s="317"/>
      <c r="F1275" s="318"/>
      <c r="G1275" s="317"/>
      <c r="H1275" s="317"/>
      <c r="I1275" s="322"/>
      <c r="J1275" s="319"/>
      <c r="K1275" s="319"/>
      <c r="L1275" s="319"/>
      <c r="M1275" s="319"/>
      <c r="N1275" s="319"/>
      <c r="O1275" s="322"/>
      <c r="P1275" s="322"/>
      <c r="Q1275" s="320"/>
      <c r="R1275" s="320"/>
      <c r="S1275" s="320"/>
      <c r="T1275" s="320"/>
      <c r="U1275" s="321"/>
      <c r="V1275" s="320"/>
      <c r="W1275" s="392"/>
    </row>
    <row r="1276" spans="1:23">
      <c r="A1276" s="317"/>
      <c r="B1276" s="317"/>
      <c r="C1276" s="317"/>
      <c r="D1276" s="317"/>
      <c r="E1276" s="317"/>
      <c r="F1276" s="318"/>
      <c r="G1276" s="317"/>
      <c r="H1276" s="317"/>
      <c r="I1276" s="322"/>
      <c r="J1276" s="319"/>
      <c r="K1276" s="319"/>
      <c r="L1276" s="319"/>
      <c r="M1276" s="319"/>
      <c r="N1276" s="319"/>
      <c r="O1276" s="322"/>
      <c r="P1276" s="322"/>
      <c r="Q1276" s="320"/>
      <c r="R1276" s="320"/>
      <c r="S1276" s="320"/>
      <c r="T1276" s="320"/>
      <c r="U1276" s="321"/>
      <c r="V1276" s="320"/>
      <c r="W1276" s="392"/>
    </row>
    <row r="1277" spans="1:23">
      <c r="A1277" s="317"/>
      <c r="B1277" s="317"/>
      <c r="C1277" s="317"/>
      <c r="D1277" s="317"/>
      <c r="E1277" s="317"/>
      <c r="F1277" s="318"/>
      <c r="G1277" s="317"/>
      <c r="H1277" s="317"/>
      <c r="I1277" s="322"/>
      <c r="J1277" s="319"/>
      <c r="K1277" s="319"/>
      <c r="L1277" s="319"/>
      <c r="M1277" s="319"/>
      <c r="N1277" s="319"/>
      <c r="O1277" s="322"/>
      <c r="P1277" s="322"/>
      <c r="Q1277" s="320"/>
      <c r="R1277" s="320"/>
      <c r="S1277" s="320"/>
      <c r="T1277" s="320"/>
      <c r="U1277" s="321"/>
      <c r="V1277" s="320"/>
      <c r="W1277" s="392"/>
    </row>
    <row r="1278" spans="1:23">
      <c r="A1278" s="317"/>
      <c r="B1278" s="317"/>
      <c r="C1278" s="317"/>
      <c r="D1278" s="317"/>
      <c r="E1278" s="317"/>
      <c r="F1278" s="318"/>
      <c r="G1278" s="317"/>
      <c r="H1278" s="317"/>
      <c r="I1278" s="322"/>
      <c r="J1278" s="319"/>
      <c r="K1278" s="319"/>
      <c r="L1278" s="319"/>
      <c r="M1278" s="319"/>
      <c r="N1278" s="319"/>
      <c r="O1278" s="322"/>
      <c r="P1278" s="322"/>
      <c r="Q1278" s="320"/>
      <c r="R1278" s="320"/>
      <c r="S1278" s="320"/>
      <c r="T1278" s="320"/>
      <c r="U1278" s="321"/>
      <c r="V1278" s="320"/>
      <c r="W1278" s="392"/>
    </row>
    <row r="1279" spans="1:23">
      <c r="A1279" s="317"/>
      <c r="B1279" s="317"/>
      <c r="C1279" s="317"/>
      <c r="D1279" s="317"/>
      <c r="E1279" s="317"/>
      <c r="F1279" s="318"/>
      <c r="G1279" s="317"/>
      <c r="H1279" s="317"/>
      <c r="I1279" s="322"/>
      <c r="J1279" s="319"/>
      <c r="K1279" s="319"/>
      <c r="L1279" s="319"/>
      <c r="M1279" s="319"/>
      <c r="N1279" s="319"/>
      <c r="O1279" s="322"/>
      <c r="P1279" s="322"/>
      <c r="Q1279" s="320"/>
      <c r="R1279" s="320"/>
      <c r="S1279" s="320"/>
      <c r="T1279" s="320"/>
      <c r="U1279" s="321"/>
      <c r="V1279" s="320"/>
      <c r="W1279" s="392"/>
    </row>
    <row r="1280" spans="1:23">
      <c r="A1280" s="317"/>
      <c r="B1280" s="317"/>
      <c r="C1280" s="317"/>
      <c r="D1280" s="317"/>
      <c r="E1280" s="317"/>
      <c r="F1280" s="318"/>
      <c r="G1280" s="317"/>
      <c r="H1280" s="317"/>
      <c r="I1280" s="322"/>
      <c r="J1280" s="319"/>
      <c r="K1280" s="319"/>
      <c r="L1280" s="319"/>
      <c r="M1280" s="319"/>
      <c r="N1280" s="319"/>
      <c r="O1280" s="322"/>
      <c r="P1280" s="322"/>
      <c r="Q1280" s="320"/>
      <c r="R1280" s="320"/>
      <c r="S1280" s="320"/>
      <c r="T1280" s="320"/>
      <c r="U1280" s="321"/>
      <c r="V1280" s="320"/>
      <c r="W1280" s="392"/>
    </row>
    <row r="1281" spans="1:23">
      <c r="A1281" s="317"/>
      <c r="B1281" s="317"/>
      <c r="C1281" s="317"/>
      <c r="D1281" s="317"/>
      <c r="E1281" s="317"/>
      <c r="F1281" s="318"/>
      <c r="G1281" s="317"/>
      <c r="H1281" s="317"/>
      <c r="I1281" s="322"/>
      <c r="J1281" s="319"/>
      <c r="K1281" s="319"/>
      <c r="L1281" s="319"/>
      <c r="M1281" s="319"/>
      <c r="N1281" s="319"/>
      <c r="O1281" s="322"/>
      <c r="P1281" s="322"/>
      <c r="Q1281" s="320"/>
      <c r="R1281" s="320"/>
      <c r="S1281" s="320"/>
      <c r="T1281" s="320"/>
      <c r="U1281" s="321"/>
      <c r="V1281" s="320"/>
      <c r="W1281" s="392"/>
    </row>
    <row r="1282" spans="1:23">
      <c r="A1282" s="317"/>
      <c r="B1282" s="317"/>
      <c r="C1282" s="317"/>
      <c r="D1282" s="317"/>
      <c r="E1282" s="317"/>
      <c r="F1282" s="318"/>
      <c r="G1282" s="317"/>
      <c r="H1282" s="317"/>
      <c r="I1282" s="322"/>
      <c r="J1282" s="319"/>
      <c r="K1282" s="319"/>
      <c r="L1282" s="319"/>
      <c r="M1282" s="319"/>
      <c r="N1282" s="319"/>
      <c r="O1282" s="322"/>
      <c r="P1282" s="322"/>
      <c r="Q1282" s="320"/>
      <c r="R1282" s="320"/>
      <c r="S1282" s="320"/>
      <c r="T1282" s="320"/>
      <c r="U1282" s="321"/>
      <c r="V1282" s="320"/>
      <c r="W1282" s="392"/>
    </row>
    <row r="1283" spans="1:23">
      <c r="A1283" s="317"/>
      <c r="B1283" s="317"/>
      <c r="C1283" s="317"/>
      <c r="D1283" s="317"/>
      <c r="E1283" s="317"/>
      <c r="F1283" s="318"/>
      <c r="G1283" s="317"/>
      <c r="H1283" s="317"/>
      <c r="I1283" s="322"/>
      <c r="J1283" s="319"/>
      <c r="K1283" s="319"/>
      <c r="L1283" s="319"/>
      <c r="M1283" s="319"/>
      <c r="N1283" s="319"/>
      <c r="O1283" s="322"/>
      <c r="P1283" s="322"/>
      <c r="Q1283" s="320"/>
      <c r="R1283" s="320"/>
      <c r="S1283" s="320"/>
      <c r="T1283" s="320"/>
      <c r="U1283" s="321"/>
      <c r="V1283" s="320"/>
      <c r="W1283" s="392"/>
    </row>
    <row r="1284" spans="1:23">
      <c r="A1284" s="317"/>
      <c r="B1284" s="317"/>
      <c r="C1284" s="317"/>
      <c r="D1284" s="317"/>
      <c r="E1284" s="317"/>
      <c r="F1284" s="318"/>
      <c r="G1284" s="317"/>
      <c r="H1284" s="317"/>
      <c r="I1284" s="322"/>
      <c r="J1284" s="319"/>
      <c r="K1284" s="319"/>
      <c r="L1284" s="319"/>
      <c r="M1284" s="319"/>
      <c r="N1284" s="319"/>
      <c r="O1284" s="322"/>
      <c r="P1284" s="322"/>
      <c r="Q1284" s="320"/>
      <c r="R1284" s="320"/>
      <c r="S1284" s="320"/>
      <c r="T1284" s="320"/>
      <c r="U1284" s="321"/>
      <c r="V1284" s="320"/>
      <c r="W1284" s="392"/>
    </row>
    <row r="1285" spans="1:23">
      <c r="A1285" s="317"/>
      <c r="B1285" s="317"/>
      <c r="C1285" s="317"/>
      <c r="D1285" s="317"/>
      <c r="E1285" s="317"/>
      <c r="F1285" s="318"/>
      <c r="G1285" s="317"/>
      <c r="H1285" s="317"/>
      <c r="I1285" s="322"/>
      <c r="J1285" s="319"/>
      <c r="K1285" s="319"/>
      <c r="L1285" s="319"/>
      <c r="M1285" s="319"/>
      <c r="N1285" s="319"/>
      <c r="O1285" s="322"/>
      <c r="P1285" s="322"/>
      <c r="Q1285" s="320"/>
      <c r="R1285" s="320"/>
      <c r="S1285" s="320"/>
      <c r="T1285" s="320"/>
      <c r="U1285" s="321"/>
      <c r="V1285" s="320"/>
      <c r="W1285" s="392"/>
    </row>
    <row r="1286" spans="1:23">
      <c r="A1286" s="317"/>
      <c r="B1286" s="317"/>
      <c r="C1286" s="317"/>
      <c r="D1286" s="317"/>
      <c r="E1286" s="317"/>
      <c r="F1286" s="318"/>
      <c r="G1286" s="317"/>
      <c r="H1286" s="317"/>
      <c r="I1286" s="322"/>
      <c r="J1286" s="319"/>
      <c r="K1286" s="319"/>
      <c r="L1286" s="319"/>
      <c r="M1286" s="319"/>
      <c r="N1286" s="319"/>
      <c r="O1286" s="322"/>
      <c r="P1286" s="322"/>
      <c r="Q1286" s="320"/>
      <c r="R1286" s="320"/>
      <c r="S1286" s="320"/>
      <c r="T1286" s="320"/>
      <c r="U1286" s="321"/>
      <c r="V1286" s="320"/>
      <c r="W1286" s="392"/>
    </row>
    <row r="1287" spans="1:23">
      <c r="A1287" s="317"/>
      <c r="B1287" s="317"/>
      <c r="C1287" s="317"/>
      <c r="D1287" s="317"/>
      <c r="E1287" s="317"/>
      <c r="F1287" s="318"/>
      <c r="G1287" s="317"/>
      <c r="H1287" s="317"/>
      <c r="I1287" s="322"/>
      <c r="J1287" s="319"/>
      <c r="K1287" s="319"/>
      <c r="L1287" s="319"/>
      <c r="M1287" s="319"/>
      <c r="N1287" s="319"/>
      <c r="O1287" s="322"/>
      <c r="P1287" s="322"/>
      <c r="Q1287" s="320"/>
      <c r="R1287" s="320"/>
      <c r="S1287" s="320"/>
      <c r="T1287" s="320"/>
      <c r="U1287" s="321"/>
      <c r="V1287" s="320"/>
      <c r="W1287" s="392"/>
    </row>
    <row r="1288" spans="1:23">
      <c r="A1288" s="317"/>
      <c r="B1288" s="317"/>
      <c r="C1288" s="317"/>
      <c r="D1288" s="317"/>
      <c r="E1288" s="317"/>
      <c r="F1288" s="318"/>
      <c r="G1288" s="317"/>
      <c r="H1288" s="317"/>
      <c r="I1288" s="322"/>
      <c r="J1288" s="319"/>
      <c r="K1288" s="319"/>
      <c r="L1288" s="319"/>
      <c r="M1288" s="319"/>
      <c r="N1288" s="319"/>
      <c r="O1288" s="322"/>
      <c r="P1288" s="322"/>
      <c r="Q1288" s="320"/>
      <c r="R1288" s="320"/>
      <c r="S1288" s="320"/>
      <c r="T1288" s="320"/>
      <c r="U1288" s="321"/>
      <c r="V1288" s="320"/>
      <c r="W1288" s="392"/>
    </row>
    <row r="1289" spans="1:23">
      <c r="A1289" s="317"/>
      <c r="B1289" s="317"/>
      <c r="C1289" s="317"/>
      <c r="D1289" s="317"/>
      <c r="E1289" s="317"/>
      <c r="F1289" s="318"/>
      <c r="G1289" s="317"/>
      <c r="H1289" s="317"/>
      <c r="I1289" s="322"/>
      <c r="J1289" s="319"/>
      <c r="K1289" s="319"/>
      <c r="L1289" s="319"/>
      <c r="M1289" s="319"/>
      <c r="N1289" s="319"/>
      <c r="O1289" s="322"/>
      <c r="P1289" s="322"/>
      <c r="Q1289" s="320"/>
      <c r="R1289" s="320"/>
      <c r="S1289" s="320"/>
      <c r="T1289" s="320"/>
      <c r="U1289" s="321"/>
      <c r="V1289" s="320"/>
      <c r="W1289" s="392"/>
    </row>
    <row r="1290" spans="1:23">
      <c r="A1290" s="317"/>
      <c r="B1290" s="317"/>
      <c r="C1290" s="317"/>
      <c r="D1290" s="317"/>
      <c r="E1290" s="317"/>
      <c r="F1290" s="318"/>
      <c r="G1290" s="317"/>
      <c r="H1290" s="317"/>
      <c r="I1290" s="322"/>
      <c r="J1290" s="319"/>
      <c r="K1290" s="319"/>
      <c r="L1290" s="319"/>
      <c r="M1290" s="319"/>
      <c r="N1290" s="319"/>
      <c r="O1290" s="322"/>
      <c r="P1290" s="322"/>
      <c r="Q1290" s="320"/>
      <c r="R1290" s="320"/>
      <c r="S1290" s="320"/>
      <c r="T1290" s="320"/>
      <c r="U1290" s="321"/>
      <c r="V1290" s="320"/>
      <c r="W1290" s="392"/>
    </row>
    <row r="1291" spans="1:23">
      <c r="A1291" s="317"/>
      <c r="B1291" s="317"/>
      <c r="C1291" s="317"/>
      <c r="D1291" s="317"/>
      <c r="E1291" s="317"/>
      <c r="F1291" s="318"/>
      <c r="G1291" s="317"/>
      <c r="H1291" s="317"/>
      <c r="I1291" s="322"/>
      <c r="J1291" s="319"/>
      <c r="K1291" s="319"/>
      <c r="L1291" s="319"/>
      <c r="M1291" s="319"/>
      <c r="N1291" s="319"/>
      <c r="O1291" s="322"/>
      <c r="P1291" s="322"/>
      <c r="Q1291" s="320"/>
      <c r="R1291" s="320"/>
      <c r="S1291" s="320"/>
      <c r="T1291" s="320"/>
      <c r="U1291" s="321"/>
      <c r="V1291" s="320"/>
      <c r="W1291" s="392"/>
    </row>
    <row r="1292" spans="1:23">
      <c r="A1292" s="317"/>
      <c r="B1292" s="317"/>
      <c r="C1292" s="317"/>
      <c r="D1292" s="317"/>
      <c r="E1292" s="317"/>
      <c r="F1292" s="318"/>
      <c r="G1292" s="317"/>
      <c r="H1292" s="317"/>
      <c r="I1292" s="322"/>
      <c r="J1292" s="319"/>
      <c r="K1292" s="319"/>
      <c r="L1292" s="319"/>
      <c r="M1292" s="319"/>
      <c r="N1292" s="319"/>
      <c r="O1292" s="322"/>
      <c r="P1292" s="322"/>
      <c r="Q1292" s="320"/>
      <c r="R1292" s="320"/>
      <c r="S1292" s="320"/>
      <c r="T1292" s="320"/>
      <c r="U1292" s="321"/>
      <c r="V1292" s="320"/>
      <c r="W1292" s="392"/>
    </row>
    <row r="1293" spans="1:23">
      <c r="A1293" s="317"/>
      <c r="B1293" s="317"/>
      <c r="C1293" s="317"/>
      <c r="D1293" s="317"/>
      <c r="E1293" s="317"/>
      <c r="F1293" s="318"/>
      <c r="G1293" s="317"/>
      <c r="H1293" s="317"/>
      <c r="I1293" s="322"/>
      <c r="J1293" s="319"/>
      <c r="K1293" s="319"/>
      <c r="L1293" s="319"/>
      <c r="M1293" s="319"/>
      <c r="N1293" s="319"/>
      <c r="O1293" s="322"/>
      <c r="P1293" s="322"/>
      <c r="Q1293" s="320"/>
      <c r="R1293" s="320"/>
      <c r="S1293" s="320"/>
      <c r="T1293" s="320"/>
      <c r="U1293" s="321"/>
      <c r="V1293" s="320"/>
      <c r="W1293" s="392"/>
    </row>
    <row r="1294" spans="1:23">
      <c r="A1294" s="317"/>
      <c r="B1294" s="317"/>
      <c r="C1294" s="317"/>
      <c r="D1294" s="317"/>
      <c r="E1294" s="317"/>
      <c r="F1294" s="318"/>
      <c r="G1294" s="317"/>
      <c r="H1294" s="317"/>
      <c r="I1294" s="322"/>
      <c r="J1294" s="319"/>
      <c r="K1294" s="319"/>
      <c r="L1294" s="319"/>
      <c r="M1294" s="319"/>
      <c r="N1294" s="319"/>
      <c r="O1294" s="322"/>
      <c r="P1294" s="322"/>
      <c r="Q1294" s="320"/>
      <c r="R1294" s="320"/>
      <c r="S1294" s="320"/>
      <c r="T1294" s="320"/>
      <c r="U1294" s="321"/>
      <c r="V1294" s="320"/>
      <c r="W1294" s="392"/>
    </row>
    <row r="1295" spans="1:23">
      <c r="A1295" s="317"/>
      <c r="B1295" s="317"/>
      <c r="C1295" s="317"/>
      <c r="D1295" s="317"/>
      <c r="E1295" s="317"/>
      <c r="F1295" s="318"/>
      <c r="G1295" s="317"/>
      <c r="H1295" s="317"/>
      <c r="I1295" s="322"/>
      <c r="J1295" s="319"/>
      <c r="K1295" s="319"/>
      <c r="L1295" s="319"/>
      <c r="M1295" s="319"/>
      <c r="N1295" s="319"/>
      <c r="O1295" s="322"/>
      <c r="P1295" s="322"/>
      <c r="Q1295" s="320"/>
      <c r="R1295" s="320"/>
      <c r="S1295" s="320"/>
      <c r="T1295" s="320"/>
      <c r="U1295" s="321"/>
      <c r="V1295" s="320"/>
      <c r="W1295" s="392"/>
    </row>
    <row r="1296" spans="1:23">
      <c r="A1296" s="317"/>
      <c r="B1296" s="317"/>
      <c r="C1296" s="317"/>
      <c r="D1296" s="317"/>
      <c r="E1296" s="317"/>
      <c r="F1296" s="318"/>
      <c r="G1296" s="317"/>
      <c r="H1296" s="317"/>
      <c r="I1296" s="322"/>
      <c r="J1296" s="319"/>
      <c r="K1296" s="319"/>
      <c r="L1296" s="319"/>
      <c r="M1296" s="319"/>
      <c r="N1296" s="319"/>
      <c r="O1296" s="322"/>
      <c r="P1296" s="322"/>
      <c r="Q1296" s="320"/>
      <c r="R1296" s="320"/>
      <c r="S1296" s="320"/>
      <c r="T1296" s="320"/>
      <c r="U1296" s="321"/>
      <c r="V1296" s="320"/>
      <c r="W1296" s="392"/>
    </row>
    <row r="1297" spans="1:23">
      <c r="A1297" s="317"/>
      <c r="B1297" s="317"/>
      <c r="C1297" s="317"/>
      <c r="D1297" s="317"/>
      <c r="E1297" s="317"/>
      <c r="F1297" s="318"/>
      <c r="G1297" s="317"/>
      <c r="H1297" s="317"/>
      <c r="I1297" s="322"/>
      <c r="J1297" s="319"/>
      <c r="K1297" s="319"/>
      <c r="L1297" s="319"/>
      <c r="M1297" s="319"/>
      <c r="N1297" s="319"/>
      <c r="O1297" s="322"/>
      <c r="P1297" s="322"/>
      <c r="Q1297" s="320"/>
      <c r="R1297" s="320"/>
      <c r="S1297" s="320"/>
      <c r="T1297" s="320"/>
      <c r="U1297" s="321"/>
      <c r="V1297" s="320"/>
      <c r="W1297" s="392"/>
    </row>
    <row r="1298" spans="1:23">
      <c r="A1298" s="317"/>
      <c r="B1298" s="317"/>
      <c r="C1298" s="317"/>
      <c r="D1298" s="317"/>
      <c r="E1298" s="317"/>
      <c r="F1298" s="318"/>
      <c r="G1298" s="317"/>
      <c r="H1298" s="317"/>
      <c r="I1298" s="322"/>
      <c r="J1298" s="319"/>
      <c r="K1298" s="319"/>
      <c r="L1298" s="319"/>
      <c r="M1298" s="319"/>
      <c r="N1298" s="319"/>
      <c r="O1298" s="322"/>
      <c r="P1298" s="322"/>
      <c r="Q1298" s="320"/>
      <c r="R1298" s="320"/>
      <c r="S1298" s="320"/>
      <c r="T1298" s="320"/>
      <c r="U1298" s="321"/>
      <c r="V1298" s="320"/>
      <c r="W1298" s="392"/>
    </row>
    <row r="1299" spans="1:23">
      <c r="A1299" s="317"/>
      <c r="B1299" s="317"/>
      <c r="C1299" s="317"/>
      <c r="D1299" s="317"/>
      <c r="E1299" s="317"/>
      <c r="F1299" s="318"/>
      <c r="G1299" s="317"/>
      <c r="H1299" s="317"/>
      <c r="I1299" s="322"/>
      <c r="J1299" s="319"/>
      <c r="K1299" s="319"/>
      <c r="L1299" s="319"/>
      <c r="M1299" s="319"/>
      <c r="N1299" s="319"/>
      <c r="O1299" s="322"/>
      <c r="P1299" s="322"/>
      <c r="Q1299" s="320"/>
      <c r="R1299" s="320"/>
      <c r="S1299" s="320"/>
      <c r="T1299" s="320"/>
      <c r="U1299" s="321"/>
      <c r="V1299" s="320"/>
      <c r="W1299" s="392"/>
    </row>
    <row r="1300" spans="1:23">
      <c r="A1300" s="317"/>
      <c r="B1300" s="317"/>
      <c r="C1300" s="317"/>
      <c r="D1300" s="317"/>
      <c r="E1300" s="317"/>
      <c r="F1300" s="318"/>
      <c r="G1300" s="317"/>
      <c r="H1300" s="317"/>
      <c r="I1300" s="322"/>
      <c r="J1300" s="319"/>
      <c r="K1300" s="319"/>
      <c r="L1300" s="319"/>
      <c r="M1300" s="319"/>
      <c r="N1300" s="319"/>
      <c r="O1300" s="322"/>
      <c r="P1300" s="322"/>
      <c r="Q1300" s="320"/>
      <c r="R1300" s="320"/>
      <c r="S1300" s="320"/>
      <c r="T1300" s="320"/>
      <c r="U1300" s="321"/>
      <c r="V1300" s="320"/>
      <c r="W1300" s="392"/>
    </row>
    <row r="1301" spans="1:23">
      <c r="A1301" s="317"/>
      <c r="B1301" s="317"/>
      <c r="C1301" s="317"/>
      <c r="D1301" s="317"/>
      <c r="E1301" s="317"/>
      <c r="F1301" s="318"/>
      <c r="G1301" s="317"/>
      <c r="H1301" s="317"/>
      <c r="I1301" s="322"/>
      <c r="J1301" s="319"/>
      <c r="K1301" s="319"/>
      <c r="L1301" s="319"/>
      <c r="M1301" s="319"/>
      <c r="N1301" s="319"/>
      <c r="O1301" s="322"/>
      <c r="P1301" s="322"/>
      <c r="Q1301" s="320"/>
      <c r="R1301" s="320"/>
      <c r="S1301" s="320"/>
      <c r="T1301" s="320"/>
      <c r="U1301" s="321"/>
      <c r="V1301" s="320"/>
      <c r="W1301" s="392"/>
    </row>
    <row r="1302" spans="1:23">
      <c r="A1302" s="317"/>
      <c r="B1302" s="317"/>
      <c r="C1302" s="317"/>
      <c r="D1302" s="317"/>
      <c r="E1302" s="317"/>
      <c r="F1302" s="318"/>
      <c r="G1302" s="317"/>
      <c r="H1302" s="317"/>
      <c r="I1302" s="322"/>
      <c r="J1302" s="319"/>
      <c r="K1302" s="319"/>
      <c r="L1302" s="319"/>
      <c r="M1302" s="319"/>
      <c r="N1302" s="319"/>
      <c r="O1302" s="322"/>
      <c r="P1302" s="322"/>
      <c r="Q1302" s="320"/>
      <c r="R1302" s="320"/>
      <c r="S1302" s="320"/>
      <c r="T1302" s="320"/>
      <c r="U1302" s="321"/>
      <c r="V1302" s="320"/>
      <c r="W1302" s="392"/>
    </row>
    <row r="1303" spans="1:23">
      <c r="A1303" s="317"/>
      <c r="B1303" s="317"/>
      <c r="C1303" s="317"/>
      <c r="D1303" s="317"/>
      <c r="E1303" s="317"/>
      <c r="F1303" s="318"/>
      <c r="G1303" s="317"/>
      <c r="H1303" s="317"/>
      <c r="I1303" s="322"/>
      <c r="J1303" s="319"/>
      <c r="K1303" s="319"/>
      <c r="L1303" s="319"/>
      <c r="M1303" s="319"/>
      <c r="N1303" s="319"/>
      <c r="O1303" s="322"/>
      <c r="P1303" s="322"/>
      <c r="Q1303" s="320"/>
      <c r="R1303" s="320"/>
      <c r="S1303" s="320"/>
      <c r="T1303" s="320"/>
      <c r="U1303" s="321"/>
      <c r="V1303" s="320"/>
      <c r="W1303" s="392"/>
    </row>
    <row r="1304" spans="1:23">
      <c r="A1304" s="317"/>
      <c r="B1304" s="317"/>
      <c r="C1304" s="317"/>
      <c r="D1304" s="317"/>
      <c r="E1304" s="317"/>
      <c r="F1304" s="318"/>
      <c r="G1304" s="317"/>
      <c r="H1304" s="317"/>
      <c r="I1304" s="322"/>
      <c r="J1304" s="319"/>
      <c r="K1304" s="319"/>
      <c r="L1304" s="319"/>
      <c r="M1304" s="319"/>
      <c r="N1304" s="319"/>
      <c r="O1304" s="322"/>
      <c r="P1304" s="322"/>
      <c r="Q1304" s="320"/>
      <c r="R1304" s="320"/>
      <c r="S1304" s="320"/>
      <c r="T1304" s="320"/>
      <c r="U1304" s="321"/>
      <c r="V1304" s="320"/>
      <c r="W1304" s="392"/>
    </row>
    <row r="1305" spans="1:23">
      <c r="A1305" s="317"/>
      <c r="B1305" s="317"/>
      <c r="C1305" s="317"/>
      <c r="D1305" s="317"/>
      <c r="E1305" s="317"/>
      <c r="F1305" s="318"/>
      <c r="G1305" s="317"/>
      <c r="H1305" s="317"/>
      <c r="I1305" s="322"/>
      <c r="J1305" s="319"/>
      <c r="K1305" s="319"/>
      <c r="L1305" s="319"/>
      <c r="M1305" s="319"/>
      <c r="N1305" s="319"/>
      <c r="O1305" s="322"/>
      <c r="P1305" s="322"/>
      <c r="Q1305" s="320"/>
      <c r="R1305" s="320"/>
      <c r="S1305" s="320"/>
      <c r="T1305" s="320"/>
      <c r="U1305" s="321"/>
      <c r="V1305" s="320"/>
      <c r="W1305" s="392"/>
    </row>
    <row r="1306" spans="1:23">
      <c r="A1306" s="317"/>
      <c r="B1306" s="317"/>
      <c r="C1306" s="317"/>
      <c r="D1306" s="317"/>
      <c r="E1306" s="317"/>
      <c r="F1306" s="318"/>
      <c r="G1306" s="317"/>
      <c r="H1306" s="317"/>
      <c r="I1306" s="322"/>
      <c r="J1306" s="319"/>
      <c r="K1306" s="319"/>
      <c r="L1306" s="319"/>
      <c r="M1306" s="319"/>
      <c r="N1306" s="319"/>
      <c r="O1306" s="322"/>
      <c r="P1306" s="322"/>
      <c r="Q1306" s="320"/>
      <c r="R1306" s="320"/>
      <c r="S1306" s="320"/>
      <c r="T1306" s="320"/>
      <c r="U1306" s="321"/>
      <c r="V1306" s="320"/>
      <c r="W1306" s="392"/>
    </row>
    <row r="1307" spans="1:23">
      <c r="A1307" s="317"/>
      <c r="B1307" s="317"/>
      <c r="C1307" s="317"/>
      <c r="D1307" s="317"/>
      <c r="E1307" s="317"/>
      <c r="F1307" s="318"/>
      <c r="G1307" s="317"/>
      <c r="H1307" s="317"/>
      <c r="I1307" s="322"/>
      <c r="J1307" s="319"/>
      <c r="K1307" s="319"/>
      <c r="L1307" s="319"/>
      <c r="M1307" s="319"/>
      <c r="N1307" s="319"/>
      <c r="O1307" s="322"/>
      <c r="P1307" s="322"/>
      <c r="Q1307" s="320"/>
      <c r="R1307" s="320"/>
      <c r="S1307" s="320"/>
      <c r="T1307" s="320"/>
      <c r="U1307" s="321"/>
      <c r="V1307" s="320"/>
      <c r="W1307" s="392"/>
    </row>
    <row r="1308" spans="1:23">
      <c r="A1308" s="317"/>
      <c r="B1308" s="317"/>
      <c r="C1308" s="317"/>
      <c r="D1308" s="317"/>
      <c r="E1308" s="317"/>
      <c r="F1308" s="318"/>
      <c r="G1308" s="317"/>
      <c r="H1308" s="317"/>
      <c r="I1308" s="322"/>
      <c r="J1308" s="319"/>
      <c r="K1308" s="319"/>
      <c r="L1308" s="319"/>
      <c r="M1308" s="319"/>
      <c r="N1308" s="319"/>
      <c r="O1308" s="322"/>
      <c r="P1308" s="322"/>
      <c r="Q1308" s="320"/>
      <c r="R1308" s="320"/>
      <c r="S1308" s="320"/>
      <c r="T1308" s="320"/>
      <c r="U1308" s="321"/>
      <c r="V1308" s="320"/>
      <c r="W1308" s="392"/>
    </row>
    <row r="1309" spans="1:23">
      <c r="A1309" s="317"/>
      <c r="B1309" s="317"/>
      <c r="C1309" s="317"/>
      <c r="D1309" s="317"/>
      <c r="E1309" s="317"/>
      <c r="F1309" s="318"/>
      <c r="G1309" s="317"/>
      <c r="H1309" s="317"/>
      <c r="I1309" s="322"/>
      <c r="J1309" s="319"/>
      <c r="K1309" s="319"/>
      <c r="L1309" s="319"/>
      <c r="M1309" s="319"/>
      <c r="N1309" s="319"/>
      <c r="O1309" s="322"/>
      <c r="P1309" s="322"/>
      <c r="Q1309" s="320"/>
      <c r="R1309" s="320"/>
      <c r="S1309" s="320"/>
      <c r="T1309" s="320"/>
      <c r="U1309" s="321"/>
      <c r="V1309" s="320"/>
      <c r="W1309" s="392"/>
    </row>
    <row r="1310" spans="1:23">
      <c r="A1310" s="317"/>
      <c r="B1310" s="317"/>
      <c r="C1310" s="317"/>
      <c r="D1310" s="317"/>
      <c r="E1310" s="317"/>
      <c r="F1310" s="318"/>
      <c r="G1310" s="317"/>
      <c r="H1310" s="317"/>
      <c r="I1310" s="322"/>
      <c r="J1310" s="319"/>
      <c r="K1310" s="319"/>
      <c r="L1310" s="319"/>
      <c r="M1310" s="319"/>
      <c r="N1310" s="319"/>
      <c r="O1310" s="322"/>
      <c r="P1310" s="322"/>
      <c r="Q1310" s="320"/>
      <c r="R1310" s="320"/>
      <c r="S1310" s="320"/>
      <c r="T1310" s="320"/>
      <c r="U1310" s="321"/>
      <c r="V1310" s="320"/>
      <c r="W1310" s="392"/>
    </row>
    <row r="1311" spans="1:23">
      <c r="A1311" s="317"/>
      <c r="B1311" s="317"/>
      <c r="C1311" s="317"/>
      <c r="D1311" s="317"/>
      <c r="E1311" s="317"/>
      <c r="F1311" s="318"/>
      <c r="G1311" s="317"/>
      <c r="H1311" s="317"/>
      <c r="I1311" s="322"/>
      <c r="J1311" s="319"/>
      <c r="K1311" s="319"/>
      <c r="L1311" s="319"/>
      <c r="M1311" s="319"/>
      <c r="N1311" s="319"/>
      <c r="O1311" s="322"/>
      <c r="P1311" s="322"/>
      <c r="Q1311" s="320"/>
      <c r="R1311" s="320"/>
      <c r="S1311" s="320"/>
      <c r="T1311" s="320"/>
      <c r="U1311" s="321"/>
      <c r="V1311" s="320"/>
      <c r="W1311" s="392"/>
    </row>
    <row r="1312" spans="1:23">
      <c r="A1312" s="317"/>
      <c r="B1312" s="317"/>
      <c r="C1312" s="317"/>
      <c r="D1312" s="317"/>
      <c r="E1312" s="317"/>
      <c r="F1312" s="318"/>
      <c r="G1312" s="317"/>
      <c r="H1312" s="317"/>
      <c r="I1312" s="322"/>
      <c r="J1312" s="319"/>
      <c r="K1312" s="319"/>
      <c r="L1312" s="319"/>
      <c r="M1312" s="319"/>
      <c r="N1312" s="319"/>
      <c r="O1312" s="322"/>
      <c r="P1312" s="322"/>
      <c r="Q1312" s="320"/>
      <c r="R1312" s="320"/>
      <c r="S1312" s="320"/>
      <c r="T1312" s="320"/>
      <c r="U1312" s="321"/>
      <c r="V1312" s="320"/>
      <c r="W1312" s="392"/>
    </row>
    <row r="1313" spans="1:23">
      <c r="A1313" s="317"/>
      <c r="B1313" s="317"/>
      <c r="C1313" s="317"/>
      <c r="D1313" s="317"/>
      <c r="E1313" s="317"/>
      <c r="F1313" s="318"/>
      <c r="G1313" s="317"/>
      <c r="H1313" s="317"/>
      <c r="I1313" s="322"/>
      <c r="J1313" s="319"/>
      <c r="K1313" s="319"/>
      <c r="L1313" s="319"/>
      <c r="M1313" s="319"/>
      <c r="N1313" s="319"/>
      <c r="O1313" s="322"/>
      <c r="P1313" s="322"/>
      <c r="Q1313" s="320"/>
      <c r="R1313" s="320"/>
      <c r="S1313" s="320"/>
      <c r="T1313" s="320"/>
      <c r="U1313" s="321"/>
      <c r="V1313" s="320"/>
      <c r="W1313" s="392"/>
    </row>
    <row r="1314" spans="1:23">
      <c r="A1314" s="317"/>
      <c r="B1314" s="317"/>
      <c r="C1314" s="317"/>
      <c r="D1314" s="317"/>
      <c r="E1314" s="317"/>
      <c r="F1314" s="318"/>
      <c r="G1314" s="317"/>
      <c r="H1314" s="317"/>
      <c r="I1314" s="322"/>
      <c r="J1314" s="319"/>
      <c r="K1314" s="319"/>
      <c r="L1314" s="319"/>
      <c r="M1314" s="319"/>
      <c r="N1314" s="319"/>
      <c r="O1314" s="322"/>
      <c r="P1314" s="322"/>
      <c r="Q1314" s="320"/>
      <c r="R1314" s="320"/>
      <c r="S1314" s="320"/>
      <c r="T1314" s="320"/>
      <c r="U1314" s="321"/>
      <c r="V1314" s="320"/>
      <c r="W1314" s="392"/>
    </row>
    <row r="1315" spans="1:23">
      <c r="A1315" s="317"/>
      <c r="B1315" s="317"/>
      <c r="C1315" s="317"/>
      <c r="D1315" s="317"/>
      <c r="E1315" s="317"/>
      <c r="F1315" s="318"/>
      <c r="G1315" s="317"/>
      <c r="H1315" s="317"/>
      <c r="I1315" s="322"/>
      <c r="J1315" s="319"/>
      <c r="K1315" s="319"/>
      <c r="L1315" s="319"/>
      <c r="M1315" s="319"/>
      <c r="N1315" s="319"/>
      <c r="O1315" s="322"/>
      <c r="P1315" s="322"/>
      <c r="Q1315" s="320"/>
      <c r="R1315" s="320"/>
      <c r="S1315" s="320"/>
      <c r="T1315" s="320"/>
      <c r="U1315" s="321"/>
      <c r="V1315" s="320"/>
      <c r="W1315" s="392"/>
    </row>
    <row r="1316" spans="1:23">
      <c r="A1316" s="317"/>
      <c r="B1316" s="317"/>
      <c r="C1316" s="317"/>
      <c r="D1316" s="317"/>
      <c r="E1316" s="317"/>
      <c r="F1316" s="318"/>
      <c r="G1316" s="317"/>
      <c r="H1316" s="317"/>
      <c r="I1316" s="322"/>
      <c r="J1316" s="319"/>
      <c r="K1316" s="319"/>
      <c r="L1316" s="319"/>
      <c r="M1316" s="319"/>
      <c r="N1316" s="319"/>
      <c r="O1316" s="322"/>
      <c r="P1316" s="322"/>
      <c r="Q1316" s="320"/>
      <c r="R1316" s="320"/>
      <c r="S1316" s="320"/>
      <c r="T1316" s="320"/>
      <c r="U1316" s="321"/>
      <c r="V1316" s="320"/>
      <c r="W1316" s="392"/>
    </row>
    <row r="1317" spans="1:23">
      <c r="A1317" s="317"/>
      <c r="B1317" s="317"/>
      <c r="C1317" s="317"/>
      <c r="D1317" s="317"/>
      <c r="E1317" s="317"/>
      <c r="F1317" s="318"/>
      <c r="G1317" s="317"/>
      <c r="H1317" s="317"/>
      <c r="I1317" s="322"/>
      <c r="J1317" s="319"/>
      <c r="K1317" s="319"/>
      <c r="L1317" s="319"/>
      <c r="M1317" s="319"/>
      <c r="N1317" s="319"/>
      <c r="O1317" s="322"/>
      <c r="P1317" s="322"/>
      <c r="Q1317" s="320"/>
      <c r="R1317" s="320"/>
      <c r="S1317" s="320"/>
      <c r="T1317" s="320"/>
      <c r="U1317" s="321"/>
      <c r="V1317" s="320"/>
      <c r="W1317" s="392"/>
    </row>
    <row r="1318" spans="1:23">
      <c r="A1318" s="317"/>
      <c r="B1318" s="317"/>
      <c r="C1318" s="317"/>
      <c r="D1318" s="317"/>
      <c r="E1318" s="317"/>
      <c r="F1318" s="318"/>
      <c r="G1318" s="317"/>
      <c r="H1318" s="317"/>
      <c r="I1318" s="322"/>
      <c r="J1318" s="319"/>
      <c r="K1318" s="319"/>
      <c r="L1318" s="319"/>
      <c r="M1318" s="319"/>
      <c r="N1318" s="319"/>
      <c r="O1318" s="322"/>
      <c r="P1318" s="322"/>
      <c r="Q1318" s="320"/>
      <c r="R1318" s="320"/>
      <c r="S1318" s="320"/>
      <c r="T1318" s="320"/>
      <c r="U1318" s="321"/>
      <c r="V1318" s="320"/>
      <c r="W1318" s="392"/>
    </row>
    <row r="1319" spans="1:23">
      <c r="A1319" s="317"/>
      <c r="B1319" s="317"/>
      <c r="C1319" s="317"/>
      <c r="D1319" s="317"/>
      <c r="E1319" s="317"/>
      <c r="F1319" s="318"/>
      <c r="G1319" s="317"/>
      <c r="H1319" s="317"/>
      <c r="I1319" s="322"/>
      <c r="J1319" s="319"/>
      <c r="K1319" s="319"/>
      <c r="L1319" s="319"/>
      <c r="M1319" s="319"/>
      <c r="N1319" s="319"/>
      <c r="O1319" s="322"/>
      <c r="P1319" s="322"/>
      <c r="Q1319" s="320"/>
      <c r="R1319" s="320"/>
      <c r="S1319" s="320"/>
      <c r="T1319" s="320"/>
      <c r="U1319" s="321"/>
      <c r="V1319" s="320"/>
      <c r="W1319" s="392"/>
    </row>
    <row r="1320" spans="1:23">
      <c r="A1320" s="317"/>
      <c r="B1320" s="317"/>
      <c r="C1320" s="317"/>
      <c r="D1320" s="317"/>
      <c r="E1320" s="317"/>
      <c r="F1320" s="318"/>
      <c r="G1320" s="317"/>
      <c r="H1320" s="317"/>
      <c r="I1320" s="322"/>
      <c r="J1320" s="319"/>
      <c r="K1320" s="319"/>
      <c r="L1320" s="319"/>
      <c r="M1320" s="319"/>
      <c r="N1320" s="319"/>
      <c r="O1320" s="322"/>
      <c r="P1320" s="322"/>
      <c r="Q1320" s="320"/>
      <c r="R1320" s="320"/>
      <c r="S1320" s="320"/>
      <c r="T1320" s="320"/>
      <c r="U1320" s="321"/>
      <c r="V1320" s="320"/>
      <c r="W1320" s="392"/>
    </row>
    <row r="1321" spans="1:23">
      <c r="A1321" s="317"/>
      <c r="B1321" s="317"/>
      <c r="C1321" s="317"/>
      <c r="D1321" s="317"/>
      <c r="E1321" s="317"/>
      <c r="F1321" s="318"/>
      <c r="G1321" s="317"/>
      <c r="H1321" s="317"/>
      <c r="I1321" s="322"/>
      <c r="J1321" s="319"/>
      <c r="K1321" s="319"/>
      <c r="L1321" s="319"/>
      <c r="M1321" s="319"/>
      <c r="N1321" s="319"/>
      <c r="O1321" s="322"/>
      <c r="P1321" s="322"/>
      <c r="Q1321" s="320"/>
      <c r="R1321" s="320"/>
      <c r="S1321" s="320"/>
      <c r="T1321" s="320"/>
      <c r="U1321" s="321"/>
      <c r="V1321" s="320"/>
      <c r="W1321" s="392"/>
    </row>
    <row r="1322" spans="1:23">
      <c r="A1322" s="317"/>
      <c r="B1322" s="317"/>
      <c r="C1322" s="317"/>
      <c r="D1322" s="317"/>
      <c r="E1322" s="317"/>
      <c r="F1322" s="318"/>
      <c r="G1322" s="317"/>
      <c r="H1322" s="317"/>
      <c r="I1322" s="322"/>
      <c r="J1322" s="319"/>
      <c r="K1322" s="319"/>
      <c r="L1322" s="319"/>
      <c r="M1322" s="319"/>
      <c r="N1322" s="319"/>
      <c r="O1322" s="322"/>
      <c r="P1322" s="322"/>
      <c r="Q1322" s="320"/>
      <c r="R1322" s="320"/>
      <c r="S1322" s="320"/>
      <c r="T1322" s="320"/>
      <c r="U1322" s="321"/>
      <c r="V1322" s="320"/>
      <c r="W1322" s="392"/>
    </row>
    <row r="1323" spans="1:23">
      <c r="A1323" s="317"/>
      <c r="B1323" s="317"/>
      <c r="C1323" s="317"/>
      <c r="D1323" s="317"/>
      <c r="E1323" s="317"/>
      <c r="F1323" s="318"/>
      <c r="G1323" s="317"/>
      <c r="H1323" s="317"/>
      <c r="I1323" s="322"/>
      <c r="J1323" s="319"/>
      <c r="K1323" s="319"/>
      <c r="L1323" s="319"/>
      <c r="M1323" s="319"/>
      <c r="N1323" s="319"/>
      <c r="O1323" s="322"/>
      <c r="P1323" s="322"/>
      <c r="Q1323" s="320"/>
      <c r="R1323" s="320"/>
      <c r="S1323" s="320"/>
      <c r="T1323" s="320"/>
      <c r="U1323" s="321"/>
      <c r="V1323" s="320"/>
      <c r="W1323" s="392"/>
    </row>
    <row r="1324" spans="1:23">
      <c r="A1324" s="317"/>
      <c r="B1324" s="317"/>
      <c r="C1324" s="317"/>
      <c r="D1324" s="317"/>
      <c r="E1324" s="317"/>
      <c r="F1324" s="318"/>
      <c r="G1324" s="317"/>
      <c r="H1324" s="317"/>
      <c r="I1324" s="322"/>
      <c r="J1324" s="319"/>
      <c r="K1324" s="319"/>
      <c r="L1324" s="319"/>
      <c r="M1324" s="319"/>
      <c r="N1324" s="319"/>
      <c r="O1324" s="322"/>
      <c r="P1324" s="322"/>
      <c r="Q1324" s="320"/>
      <c r="R1324" s="320"/>
      <c r="S1324" s="320"/>
      <c r="T1324" s="320"/>
      <c r="U1324" s="321"/>
      <c r="V1324" s="320"/>
      <c r="W1324" s="392"/>
    </row>
    <row r="1325" spans="1:23">
      <c r="A1325" s="317"/>
      <c r="B1325" s="317"/>
      <c r="C1325" s="317"/>
      <c r="D1325" s="317"/>
      <c r="E1325" s="317"/>
      <c r="F1325" s="318"/>
      <c r="G1325" s="317"/>
      <c r="H1325" s="317"/>
      <c r="I1325" s="322"/>
      <c r="J1325" s="319"/>
      <c r="K1325" s="319"/>
      <c r="L1325" s="319"/>
      <c r="M1325" s="319"/>
      <c r="N1325" s="319"/>
      <c r="O1325" s="322"/>
      <c r="P1325" s="322"/>
      <c r="Q1325" s="320"/>
      <c r="R1325" s="320"/>
      <c r="S1325" s="320"/>
      <c r="T1325" s="320"/>
      <c r="U1325" s="321"/>
      <c r="V1325" s="320"/>
      <c r="W1325" s="392"/>
    </row>
    <row r="1326" spans="1:23">
      <c r="A1326" s="317"/>
      <c r="B1326" s="317"/>
      <c r="C1326" s="317"/>
      <c r="D1326" s="317"/>
      <c r="E1326" s="317"/>
      <c r="F1326" s="318"/>
      <c r="G1326" s="317"/>
      <c r="H1326" s="317"/>
      <c r="I1326" s="322"/>
      <c r="J1326" s="319"/>
      <c r="K1326" s="319"/>
      <c r="L1326" s="319"/>
      <c r="M1326" s="319"/>
      <c r="N1326" s="319"/>
      <c r="O1326" s="322"/>
      <c r="P1326" s="322"/>
      <c r="Q1326" s="320"/>
      <c r="R1326" s="320"/>
      <c r="S1326" s="320"/>
      <c r="T1326" s="320"/>
      <c r="U1326" s="321"/>
      <c r="V1326" s="320"/>
      <c r="W1326" s="392"/>
    </row>
    <row r="1327" spans="1:23">
      <c r="A1327" s="317"/>
      <c r="B1327" s="317"/>
      <c r="C1327" s="317"/>
      <c r="D1327" s="317"/>
      <c r="E1327" s="317"/>
      <c r="F1327" s="318"/>
      <c r="G1327" s="317"/>
      <c r="H1327" s="317"/>
      <c r="I1327" s="322"/>
      <c r="J1327" s="319"/>
      <c r="K1327" s="319"/>
      <c r="L1327" s="319"/>
      <c r="M1327" s="319"/>
      <c r="N1327" s="319"/>
      <c r="O1327" s="322"/>
      <c r="P1327" s="322"/>
      <c r="Q1327" s="320"/>
      <c r="R1327" s="320"/>
      <c r="S1327" s="320"/>
      <c r="T1327" s="320"/>
      <c r="U1327" s="321"/>
      <c r="V1327" s="320"/>
      <c r="W1327" s="392"/>
    </row>
    <row r="1328" spans="1:23">
      <c r="A1328" s="317"/>
      <c r="B1328" s="317"/>
      <c r="C1328" s="317"/>
      <c r="D1328" s="317"/>
      <c r="E1328" s="317"/>
      <c r="F1328" s="318"/>
      <c r="G1328" s="317"/>
      <c r="H1328" s="317"/>
      <c r="I1328" s="322"/>
      <c r="J1328" s="319"/>
      <c r="K1328" s="319"/>
      <c r="L1328" s="319"/>
      <c r="M1328" s="319"/>
      <c r="N1328" s="319"/>
      <c r="O1328" s="322"/>
      <c r="P1328" s="322"/>
      <c r="Q1328" s="320"/>
      <c r="R1328" s="320"/>
      <c r="S1328" s="320"/>
      <c r="T1328" s="320"/>
      <c r="U1328" s="321"/>
      <c r="V1328" s="320"/>
      <c r="W1328" s="392"/>
    </row>
    <row r="1329" spans="1:23">
      <c r="A1329" s="317"/>
      <c r="B1329" s="317"/>
      <c r="C1329" s="317"/>
      <c r="D1329" s="317"/>
      <c r="E1329" s="317"/>
      <c r="F1329" s="318"/>
      <c r="G1329" s="317"/>
      <c r="H1329" s="317"/>
      <c r="I1329" s="322"/>
      <c r="J1329" s="319"/>
      <c r="K1329" s="319"/>
      <c r="L1329" s="319"/>
      <c r="M1329" s="319"/>
      <c r="N1329" s="319"/>
      <c r="O1329" s="322"/>
      <c r="P1329" s="322"/>
      <c r="Q1329" s="320"/>
      <c r="R1329" s="320"/>
      <c r="S1329" s="320"/>
      <c r="T1329" s="320"/>
      <c r="U1329" s="321"/>
      <c r="V1329" s="320"/>
      <c r="W1329" s="392"/>
    </row>
    <row r="1330" spans="1:23">
      <c r="A1330" s="317"/>
      <c r="B1330" s="317"/>
      <c r="C1330" s="317"/>
      <c r="D1330" s="317"/>
      <c r="E1330" s="317"/>
      <c r="F1330" s="318"/>
      <c r="G1330" s="317"/>
      <c r="H1330" s="317"/>
      <c r="I1330" s="322"/>
      <c r="J1330" s="319"/>
      <c r="K1330" s="319"/>
      <c r="L1330" s="319"/>
      <c r="M1330" s="319"/>
      <c r="N1330" s="319"/>
      <c r="O1330" s="322"/>
      <c r="P1330" s="322"/>
      <c r="Q1330" s="320"/>
      <c r="R1330" s="320"/>
      <c r="S1330" s="320"/>
      <c r="T1330" s="320"/>
      <c r="U1330" s="321"/>
      <c r="V1330" s="320"/>
      <c r="W1330" s="392"/>
    </row>
    <row r="1331" spans="1:23">
      <c r="A1331" s="317"/>
      <c r="B1331" s="317"/>
      <c r="C1331" s="317"/>
      <c r="D1331" s="317"/>
      <c r="E1331" s="317"/>
      <c r="F1331" s="318"/>
      <c r="G1331" s="317"/>
      <c r="H1331" s="317"/>
      <c r="I1331" s="322"/>
      <c r="J1331" s="319"/>
      <c r="K1331" s="319"/>
      <c r="L1331" s="319"/>
      <c r="M1331" s="319"/>
      <c r="N1331" s="319"/>
      <c r="O1331" s="322"/>
      <c r="P1331" s="322"/>
      <c r="Q1331" s="320"/>
      <c r="R1331" s="320"/>
      <c r="S1331" s="320"/>
      <c r="T1331" s="320"/>
      <c r="U1331" s="321"/>
      <c r="V1331" s="320"/>
      <c r="W1331" s="392"/>
    </row>
    <row r="1332" spans="1:23">
      <c r="A1332" s="317"/>
      <c r="B1332" s="317"/>
      <c r="C1332" s="317"/>
      <c r="D1332" s="317"/>
      <c r="E1332" s="317"/>
      <c r="F1332" s="318"/>
      <c r="G1332" s="317"/>
      <c r="H1332" s="317"/>
      <c r="I1332" s="322"/>
      <c r="J1332" s="319"/>
      <c r="K1332" s="319"/>
      <c r="L1332" s="319"/>
      <c r="M1332" s="319"/>
      <c r="N1332" s="319"/>
      <c r="O1332" s="322"/>
      <c r="P1332" s="322"/>
      <c r="Q1332" s="320"/>
      <c r="R1332" s="320"/>
      <c r="S1332" s="320"/>
      <c r="T1332" s="320"/>
      <c r="U1332" s="321"/>
      <c r="V1332" s="320"/>
      <c r="W1332" s="392"/>
    </row>
    <row r="1333" spans="1:23">
      <c r="A1333" s="317"/>
      <c r="B1333" s="317"/>
      <c r="C1333" s="317"/>
      <c r="D1333" s="317"/>
      <c r="E1333" s="317"/>
      <c r="F1333" s="318"/>
      <c r="G1333" s="317"/>
      <c r="H1333" s="317"/>
      <c r="I1333" s="322"/>
      <c r="J1333" s="319"/>
      <c r="K1333" s="319"/>
      <c r="L1333" s="319"/>
      <c r="M1333" s="319"/>
      <c r="N1333" s="319"/>
      <c r="O1333" s="322"/>
      <c r="P1333" s="322"/>
      <c r="Q1333" s="320"/>
      <c r="R1333" s="320"/>
      <c r="S1333" s="320"/>
      <c r="T1333" s="320"/>
      <c r="U1333" s="321"/>
      <c r="V1333" s="320"/>
      <c r="W1333" s="392"/>
    </row>
    <row r="1334" spans="1:23">
      <c r="A1334" s="317"/>
      <c r="B1334" s="317"/>
      <c r="C1334" s="317"/>
      <c r="D1334" s="317"/>
      <c r="E1334" s="317"/>
      <c r="F1334" s="318"/>
      <c r="G1334" s="317"/>
      <c r="H1334" s="317"/>
      <c r="I1334" s="322"/>
      <c r="J1334" s="319"/>
      <c r="K1334" s="319"/>
      <c r="L1334" s="319"/>
      <c r="M1334" s="319"/>
      <c r="N1334" s="319"/>
      <c r="O1334" s="322"/>
      <c r="P1334" s="322"/>
      <c r="Q1334" s="320"/>
      <c r="R1334" s="320"/>
      <c r="S1334" s="320"/>
      <c r="T1334" s="320"/>
      <c r="U1334" s="321"/>
      <c r="V1334" s="320"/>
      <c r="W1334" s="392"/>
    </row>
    <row r="1335" spans="1:23">
      <c r="A1335" s="317"/>
      <c r="B1335" s="317"/>
      <c r="C1335" s="317"/>
      <c r="D1335" s="317"/>
      <c r="E1335" s="317"/>
      <c r="F1335" s="318"/>
      <c r="G1335" s="317"/>
      <c r="H1335" s="317"/>
      <c r="I1335" s="322"/>
      <c r="J1335" s="319"/>
      <c r="K1335" s="319"/>
      <c r="L1335" s="319"/>
      <c r="M1335" s="319"/>
      <c r="N1335" s="319"/>
      <c r="O1335" s="322"/>
      <c r="P1335" s="322"/>
      <c r="Q1335" s="320"/>
      <c r="R1335" s="320"/>
      <c r="S1335" s="320"/>
      <c r="T1335" s="320"/>
      <c r="U1335" s="321"/>
      <c r="V1335" s="320"/>
      <c r="W1335" s="392"/>
    </row>
    <row r="1336" spans="1:23">
      <c r="A1336" s="317"/>
      <c r="B1336" s="317"/>
      <c r="C1336" s="317"/>
      <c r="D1336" s="317"/>
      <c r="E1336" s="317"/>
      <c r="F1336" s="318"/>
      <c r="G1336" s="317"/>
      <c r="H1336" s="317"/>
      <c r="I1336" s="322"/>
      <c r="J1336" s="319"/>
      <c r="K1336" s="319"/>
      <c r="L1336" s="319"/>
      <c r="M1336" s="319"/>
      <c r="N1336" s="319"/>
      <c r="O1336" s="322"/>
      <c r="P1336" s="322"/>
      <c r="Q1336" s="320"/>
      <c r="R1336" s="320"/>
      <c r="S1336" s="320"/>
      <c r="T1336" s="320"/>
      <c r="U1336" s="321"/>
      <c r="V1336" s="320"/>
      <c r="W1336" s="392"/>
    </row>
    <row r="1337" spans="1:23">
      <c r="A1337" s="317"/>
      <c r="B1337" s="317"/>
      <c r="C1337" s="317"/>
      <c r="D1337" s="317"/>
      <c r="E1337" s="317"/>
      <c r="F1337" s="318"/>
      <c r="G1337" s="317"/>
      <c r="H1337" s="317"/>
      <c r="I1337" s="322"/>
      <c r="J1337" s="319"/>
      <c r="K1337" s="319"/>
      <c r="L1337" s="319"/>
      <c r="M1337" s="319"/>
      <c r="N1337" s="319"/>
      <c r="O1337" s="322"/>
      <c r="P1337" s="322"/>
      <c r="Q1337" s="320"/>
      <c r="R1337" s="320"/>
      <c r="S1337" s="320"/>
      <c r="T1337" s="320"/>
      <c r="U1337" s="321"/>
      <c r="V1337" s="320"/>
      <c r="W1337" s="392"/>
    </row>
    <row r="1338" spans="1:23">
      <c r="A1338" s="317"/>
      <c r="B1338" s="317"/>
      <c r="C1338" s="317"/>
      <c r="D1338" s="317"/>
      <c r="E1338" s="317"/>
      <c r="F1338" s="318"/>
      <c r="G1338" s="317"/>
      <c r="H1338" s="317"/>
      <c r="I1338" s="322"/>
      <c r="J1338" s="319"/>
      <c r="K1338" s="319"/>
      <c r="L1338" s="319"/>
      <c r="M1338" s="319"/>
      <c r="N1338" s="319"/>
      <c r="O1338" s="322"/>
      <c r="P1338" s="322"/>
      <c r="Q1338" s="320"/>
      <c r="R1338" s="320"/>
      <c r="S1338" s="320"/>
      <c r="T1338" s="320"/>
      <c r="U1338" s="321"/>
      <c r="V1338" s="320"/>
      <c r="W1338" s="392"/>
    </row>
    <row r="1339" spans="1:23">
      <c r="A1339" s="317"/>
      <c r="B1339" s="317"/>
      <c r="C1339" s="317"/>
      <c r="D1339" s="317"/>
      <c r="E1339" s="317"/>
      <c r="F1339" s="318"/>
      <c r="G1339" s="317"/>
      <c r="H1339" s="317"/>
      <c r="I1339" s="322"/>
      <c r="J1339" s="319"/>
      <c r="K1339" s="319"/>
      <c r="L1339" s="319"/>
      <c r="M1339" s="319"/>
      <c r="N1339" s="319"/>
      <c r="O1339" s="322"/>
      <c r="P1339" s="322"/>
      <c r="Q1339" s="320"/>
      <c r="R1339" s="320"/>
      <c r="S1339" s="320"/>
      <c r="T1339" s="320"/>
      <c r="U1339" s="321"/>
      <c r="V1339" s="320"/>
      <c r="W1339" s="392"/>
    </row>
    <row r="1340" spans="1:23">
      <c r="A1340" s="317"/>
      <c r="B1340" s="317"/>
      <c r="C1340" s="317"/>
      <c r="D1340" s="317"/>
      <c r="E1340" s="317"/>
      <c r="F1340" s="318"/>
      <c r="G1340" s="317"/>
      <c r="H1340" s="317"/>
      <c r="I1340" s="322"/>
      <c r="J1340" s="319"/>
      <c r="K1340" s="319"/>
      <c r="L1340" s="319"/>
      <c r="M1340" s="319"/>
      <c r="N1340" s="319"/>
      <c r="O1340" s="322"/>
      <c r="P1340" s="322"/>
      <c r="Q1340" s="320"/>
      <c r="R1340" s="320"/>
      <c r="S1340" s="320"/>
      <c r="T1340" s="320"/>
      <c r="U1340" s="321"/>
      <c r="V1340" s="320"/>
      <c r="W1340" s="392"/>
    </row>
    <row r="1341" spans="1:23">
      <c r="A1341" s="317"/>
      <c r="B1341" s="317"/>
      <c r="C1341" s="317"/>
      <c r="D1341" s="317"/>
      <c r="E1341" s="317"/>
      <c r="F1341" s="318"/>
      <c r="G1341" s="317"/>
      <c r="H1341" s="317"/>
      <c r="I1341" s="322"/>
      <c r="J1341" s="319"/>
      <c r="K1341" s="319"/>
      <c r="L1341" s="319"/>
      <c r="M1341" s="319"/>
      <c r="N1341" s="319"/>
      <c r="O1341" s="322"/>
      <c r="P1341" s="322"/>
      <c r="Q1341" s="320"/>
      <c r="R1341" s="320"/>
      <c r="S1341" s="320"/>
      <c r="T1341" s="320"/>
      <c r="U1341" s="321"/>
      <c r="V1341" s="320"/>
      <c r="W1341" s="392"/>
    </row>
    <row r="1342" spans="1:23">
      <c r="A1342" s="317"/>
      <c r="B1342" s="317"/>
      <c r="C1342" s="317"/>
      <c r="D1342" s="317"/>
      <c r="E1342" s="317"/>
      <c r="F1342" s="318"/>
      <c r="G1342" s="317"/>
      <c r="H1342" s="317"/>
      <c r="I1342" s="322"/>
      <c r="J1342" s="319"/>
      <c r="K1342" s="319"/>
      <c r="L1342" s="319"/>
      <c r="M1342" s="319"/>
      <c r="N1342" s="319"/>
      <c r="O1342" s="322"/>
      <c r="P1342" s="322"/>
      <c r="Q1342" s="320"/>
      <c r="R1342" s="320"/>
      <c r="S1342" s="320"/>
      <c r="T1342" s="320"/>
      <c r="U1342" s="321"/>
      <c r="V1342" s="320"/>
      <c r="W1342" s="392"/>
    </row>
    <row r="1343" spans="1:23">
      <c r="A1343" s="317"/>
      <c r="B1343" s="317"/>
      <c r="C1343" s="317"/>
      <c r="D1343" s="317"/>
      <c r="E1343" s="317"/>
      <c r="F1343" s="318"/>
      <c r="G1343" s="317"/>
      <c r="H1343" s="317"/>
      <c r="I1343" s="322"/>
      <c r="J1343" s="319"/>
      <c r="K1343" s="319"/>
      <c r="L1343" s="319"/>
      <c r="M1343" s="319"/>
      <c r="N1343" s="319"/>
      <c r="O1343" s="322"/>
      <c r="P1343" s="322"/>
      <c r="Q1343" s="320"/>
      <c r="R1343" s="320"/>
      <c r="S1343" s="320"/>
      <c r="T1343" s="320"/>
      <c r="U1343" s="321"/>
      <c r="V1343" s="320"/>
      <c r="W1343" s="392"/>
    </row>
    <row r="1344" spans="1:23">
      <c r="A1344" s="317"/>
      <c r="B1344" s="317"/>
      <c r="C1344" s="317"/>
      <c r="D1344" s="317"/>
      <c r="E1344" s="317"/>
      <c r="F1344" s="318"/>
      <c r="G1344" s="317"/>
      <c r="H1344" s="317"/>
      <c r="I1344" s="322"/>
      <c r="J1344" s="319"/>
      <c r="K1344" s="319"/>
      <c r="L1344" s="319"/>
      <c r="M1344" s="319"/>
      <c r="N1344" s="319"/>
      <c r="O1344" s="322"/>
      <c r="P1344" s="322"/>
      <c r="Q1344" s="320"/>
      <c r="R1344" s="320"/>
      <c r="S1344" s="320"/>
      <c r="T1344" s="320"/>
      <c r="U1344" s="321"/>
      <c r="V1344" s="320"/>
      <c r="W1344" s="392"/>
    </row>
    <row r="1345" spans="1:23">
      <c r="A1345" s="317"/>
      <c r="B1345" s="317"/>
      <c r="C1345" s="317"/>
      <c r="D1345" s="317"/>
      <c r="E1345" s="317"/>
      <c r="F1345" s="318"/>
      <c r="G1345" s="317"/>
      <c r="H1345" s="317"/>
      <c r="I1345" s="322"/>
      <c r="J1345" s="319"/>
      <c r="K1345" s="319"/>
      <c r="L1345" s="319"/>
      <c r="M1345" s="319"/>
      <c r="N1345" s="319"/>
      <c r="O1345" s="322"/>
      <c r="P1345" s="322"/>
      <c r="Q1345" s="320"/>
      <c r="R1345" s="320"/>
      <c r="S1345" s="320"/>
      <c r="T1345" s="320"/>
      <c r="U1345" s="321"/>
      <c r="V1345" s="320"/>
      <c r="W1345" s="392"/>
    </row>
    <row r="1346" spans="1:23">
      <c r="A1346" s="317"/>
      <c r="B1346" s="317"/>
      <c r="C1346" s="317"/>
      <c r="D1346" s="317"/>
      <c r="E1346" s="317"/>
      <c r="F1346" s="318"/>
      <c r="G1346" s="317"/>
      <c r="H1346" s="317"/>
      <c r="I1346" s="322"/>
      <c r="J1346" s="319"/>
      <c r="K1346" s="319"/>
      <c r="L1346" s="319"/>
      <c r="M1346" s="319"/>
      <c r="N1346" s="319"/>
      <c r="O1346" s="322"/>
      <c r="P1346" s="322"/>
      <c r="Q1346" s="320"/>
      <c r="R1346" s="320"/>
      <c r="S1346" s="320"/>
      <c r="T1346" s="320"/>
      <c r="U1346" s="321"/>
      <c r="V1346" s="320"/>
      <c r="W1346" s="392"/>
    </row>
    <row r="1347" spans="1:23">
      <c r="A1347" s="317"/>
      <c r="B1347" s="317"/>
      <c r="C1347" s="317"/>
      <c r="D1347" s="317"/>
      <c r="E1347" s="317"/>
      <c r="F1347" s="318"/>
      <c r="G1347" s="317"/>
      <c r="H1347" s="317"/>
      <c r="I1347" s="322"/>
      <c r="J1347" s="319"/>
      <c r="K1347" s="319"/>
      <c r="L1347" s="319"/>
      <c r="M1347" s="319"/>
      <c r="N1347" s="319"/>
      <c r="O1347" s="322"/>
      <c r="P1347" s="322"/>
      <c r="Q1347" s="320"/>
      <c r="R1347" s="320"/>
      <c r="S1347" s="320"/>
      <c r="T1347" s="320"/>
      <c r="U1347" s="321"/>
      <c r="V1347" s="320"/>
      <c r="W1347" s="392"/>
    </row>
    <row r="1348" spans="1:23">
      <c r="A1348" s="317"/>
      <c r="B1348" s="317"/>
      <c r="C1348" s="317"/>
      <c r="D1348" s="317"/>
      <c r="E1348" s="317"/>
      <c r="F1348" s="318"/>
      <c r="G1348" s="317"/>
      <c r="H1348" s="317"/>
      <c r="I1348" s="322"/>
      <c r="J1348" s="319"/>
      <c r="K1348" s="319"/>
      <c r="L1348" s="319"/>
      <c r="M1348" s="319"/>
      <c r="N1348" s="319"/>
      <c r="O1348" s="322"/>
      <c r="P1348" s="322"/>
      <c r="Q1348" s="320"/>
      <c r="R1348" s="320"/>
      <c r="S1348" s="320"/>
      <c r="T1348" s="320"/>
      <c r="U1348" s="321"/>
      <c r="V1348" s="320"/>
      <c r="W1348" s="392"/>
    </row>
    <row r="1349" spans="1:23">
      <c r="A1349" s="317"/>
      <c r="B1349" s="317"/>
      <c r="C1349" s="317"/>
      <c r="D1349" s="317"/>
      <c r="E1349" s="317"/>
      <c r="F1349" s="318"/>
      <c r="G1349" s="317"/>
      <c r="H1349" s="317"/>
      <c r="I1349" s="322"/>
      <c r="J1349" s="319"/>
      <c r="K1349" s="319"/>
      <c r="L1349" s="319"/>
      <c r="M1349" s="319"/>
      <c r="N1349" s="319"/>
      <c r="O1349" s="322"/>
      <c r="P1349" s="322"/>
      <c r="Q1349" s="320"/>
      <c r="R1349" s="320"/>
      <c r="S1349" s="320"/>
      <c r="T1349" s="320"/>
      <c r="U1349" s="321"/>
      <c r="V1349" s="320"/>
      <c r="W1349" s="392"/>
    </row>
    <row r="1350" spans="1:23">
      <c r="A1350" s="317"/>
      <c r="B1350" s="317"/>
      <c r="C1350" s="317"/>
      <c r="D1350" s="317"/>
      <c r="E1350" s="317"/>
      <c r="F1350" s="318"/>
      <c r="G1350" s="317"/>
      <c r="H1350" s="317"/>
      <c r="I1350" s="322"/>
      <c r="J1350" s="319"/>
      <c r="K1350" s="319"/>
      <c r="L1350" s="319"/>
      <c r="M1350" s="319"/>
      <c r="N1350" s="319"/>
      <c r="O1350" s="322"/>
      <c r="P1350" s="322"/>
      <c r="Q1350" s="320"/>
      <c r="R1350" s="320"/>
      <c r="S1350" s="320"/>
      <c r="T1350" s="320"/>
      <c r="U1350" s="321"/>
      <c r="V1350" s="320"/>
      <c r="W1350" s="392"/>
    </row>
    <row r="1351" spans="1:23">
      <c r="A1351" s="317"/>
      <c r="B1351" s="317"/>
      <c r="C1351" s="317"/>
      <c r="D1351" s="317"/>
      <c r="E1351" s="317"/>
      <c r="F1351" s="318"/>
      <c r="G1351" s="317"/>
      <c r="H1351" s="317"/>
      <c r="I1351" s="322"/>
      <c r="J1351" s="319"/>
      <c r="K1351" s="319"/>
      <c r="L1351" s="319"/>
      <c r="M1351" s="319"/>
      <c r="N1351" s="319"/>
      <c r="O1351" s="322"/>
      <c r="P1351" s="322"/>
      <c r="Q1351" s="320"/>
      <c r="R1351" s="320"/>
      <c r="S1351" s="320"/>
      <c r="T1351" s="320"/>
      <c r="U1351" s="321"/>
      <c r="V1351" s="320"/>
      <c r="W1351" s="392"/>
    </row>
    <row r="1352" spans="1:23">
      <c r="A1352" s="317"/>
      <c r="B1352" s="317"/>
      <c r="C1352" s="317"/>
      <c r="D1352" s="317"/>
      <c r="E1352" s="317"/>
      <c r="F1352" s="318"/>
      <c r="G1352" s="317"/>
      <c r="H1352" s="317"/>
      <c r="I1352" s="322"/>
      <c r="J1352" s="319"/>
      <c r="K1352" s="319"/>
      <c r="L1352" s="319"/>
      <c r="M1352" s="319"/>
      <c r="N1352" s="319"/>
      <c r="O1352" s="322"/>
      <c r="P1352" s="322"/>
      <c r="Q1352" s="320"/>
      <c r="R1352" s="320"/>
      <c r="S1352" s="320"/>
      <c r="T1352" s="320"/>
      <c r="U1352" s="321"/>
      <c r="V1352" s="320"/>
      <c r="W1352" s="392"/>
    </row>
    <row r="1353" spans="1:23">
      <c r="A1353" s="317"/>
      <c r="B1353" s="317"/>
      <c r="C1353" s="317"/>
      <c r="D1353" s="317"/>
      <c r="E1353" s="317"/>
      <c r="F1353" s="318"/>
      <c r="G1353" s="317"/>
      <c r="H1353" s="317"/>
      <c r="I1353" s="322"/>
      <c r="J1353" s="319"/>
      <c r="K1353" s="319"/>
      <c r="L1353" s="319"/>
      <c r="M1353" s="319"/>
      <c r="N1353" s="319"/>
      <c r="O1353" s="322"/>
      <c r="P1353" s="322"/>
      <c r="Q1353" s="320"/>
      <c r="R1353" s="320"/>
      <c r="S1353" s="320"/>
      <c r="T1353" s="320"/>
      <c r="U1353" s="321"/>
      <c r="V1353" s="320"/>
      <c r="W1353" s="392"/>
    </row>
    <row r="1354" spans="1:23">
      <c r="A1354" s="317"/>
      <c r="B1354" s="317"/>
      <c r="C1354" s="317"/>
      <c r="D1354" s="317"/>
      <c r="E1354" s="317"/>
      <c r="F1354" s="318"/>
      <c r="G1354" s="317"/>
      <c r="H1354" s="317"/>
      <c r="I1354" s="322"/>
      <c r="J1354" s="319"/>
      <c r="K1354" s="319"/>
      <c r="L1354" s="319"/>
      <c r="M1354" s="319"/>
      <c r="N1354" s="319"/>
      <c r="O1354" s="322"/>
      <c r="P1354" s="322"/>
      <c r="Q1354" s="320"/>
      <c r="R1354" s="320"/>
      <c r="S1354" s="320"/>
      <c r="T1354" s="320"/>
      <c r="U1354" s="321"/>
      <c r="V1354" s="320"/>
      <c r="W1354" s="392"/>
    </row>
    <row r="1355" spans="1:23">
      <c r="A1355" s="317"/>
      <c r="B1355" s="317"/>
      <c r="C1355" s="317"/>
      <c r="D1355" s="317"/>
      <c r="E1355" s="317"/>
      <c r="F1355" s="318"/>
      <c r="G1355" s="317"/>
      <c r="H1355" s="317"/>
      <c r="I1355" s="322"/>
      <c r="J1355" s="319"/>
      <c r="K1355" s="319"/>
      <c r="L1355" s="319"/>
      <c r="M1355" s="319"/>
      <c r="N1355" s="319"/>
      <c r="O1355" s="322"/>
      <c r="P1355" s="322"/>
      <c r="Q1355" s="320"/>
      <c r="R1355" s="320"/>
      <c r="S1355" s="320"/>
      <c r="T1355" s="320"/>
      <c r="U1355" s="321"/>
      <c r="V1355" s="320"/>
      <c r="W1355" s="392"/>
    </row>
    <row r="1356" spans="1:23">
      <c r="A1356" s="317"/>
      <c r="B1356" s="317"/>
      <c r="C1356" s="317"/>
      <c r="D1356" s="317"/>
      <c r="E1356" s="317"/>
      <c r="F1356" s="318"/>
      <c r="G1356" s="317"/>
      <c r="H1356" s="317"/>
      <c r="I1356" s="322"/>
      <c r="J1356" s="319"/>
      <c r="K1356" s="319"/>
      <c r="L1356" s="319"/>
      <c r="M1356" s="319"/>
      <c r="N1356" s="319"/>
      <c r="O1356" s="322"/>
      <c r="P1356" s="322"/>
      <c r="Q1356" s="320"/>
      <c r="R1356" s="320"/>
      <c r="S1356" s="320"/>
      <c r="T1356" s="320"/>
      <c r="U1356" s="321"/>
      <c r="V1356" s="320"/>
      <c r="W1356" s="392"/>
    </row>
    <row r="1357" spans="1:23">
      <c r="A1357" s="317"/>
      <c r="B1357" s="317"/>
      <c r="C1357" s="317"/>
      <c r="D1357" s="317"/>
      <c r="E1357" s="317"/>
      <c r="F1357" s="318"/>
      <c r="G1357" s="317"/>
      <c r="H1357" s="317"/>
      <c r="I1357" s="322"/>
      <c r="J1357" s="319"/>
      <c r="K1357" s="319"/>
      <c r="L1357" s="319"/>
      <c r="M1357" s="319"/>
      <c r="N1357" s="319"/>
      <c r="O1357" s="322"/>
      <c r="P1357" s="322"/>
      <c r="Q1357" s="320"/>
      <c r="R1357" s="320"/>
      <c r="S1357" s="320"/>
      <c r="T1357" s="320"/>
      <c r="U1357" s="321"/>
      <c r="V1357" s="320"/>
      <c r="W1357" s="392"/>
    </row>
    <row r="1358" spans="1:23">
      <c r="A1358" s="317"/>
      <c r="B1358" s="317"/>
      <c r="C1358" s="317"/>
      <c r="D1358" s="317"/>
      <c r="E1358" s="317"/>
      <c r="F1358" s="318"/>
      <c r="G1358" s="317"/>
      <c r="H1358" s="317"/>
      <c r="I1358" s="322"/>
      <c r="J1358" s="319"/>
      <c r="K1358" s="319"/>
      <c r="L1358" s="319"/>
      <c r="M1358" s="319"/>
      <c r="N1358" s="319"/>
      <c r="O1358" s="322"/>
      <c r="P1358" s="322"/>
      <c r="Q1358" s="320"/>
      <c r="R1358" s="320"/>
      <c r="S1358" s="320"/>
      <c r="T1358" s="320"/>
      <c r="U1358" s="321"/>
      <c r="V1358" s="320"/>
      <c r="W1358" s="392"/>
    </row>
    <row r="1359" spans="1:23">
      <c r="A1359" s="317"/>
      <c r="B1359" s="317"/>
      <c r="C1359" s="317"/>
      <c r="D1359" s="317"/>
      <c r="E1359" s="317"/>
      <c r="F1359" s="318"/>
      <c r="G1359" s="317"/>
      <c r="H1359" s="317"/>
      <c r="I1359" s="322"/>
      <c r="J1359" s="319"/>
      <c r="K1359" s="319"/>
      <c r="L1359" s="319"/>
      <c r="M1359" s="319"/>
      <c r="N1359" s="319"/>
      <c r="O1359" s="322"/>
      <c r="P1359" s="322"/>
      <c r="Q1359" s="320"/>
      <c r="R1359" s="320"/>
      <c r="S1359" s="320"/>
      <c r="T1359" s="320"/>
      <c r="U1359" s="321"/>
      <c r="V1359" s="320"/>
      <c r="W1359" s="392"/>
    </row>
    <row r="1360" spans="1:23">
      <c r="A1360" s="317"/>
      <c r="B1360" s="317"/>
      <c r="C1360" s="317"/>
      <c r="D1360" s="317"/>
      <c r="E1360" s="317"/>
      <c r="F1360" s="318"/>
      <c r="G1360" s="317"/>
      <c r="H1360" s="317"/>
      <c r="I1360" s="322"/>
      <c r="J1360" s="319"/>
      <c r="K1360" s="319"/>
      <c r="L1360" s="319"/>
      <c r="M1360" s="319"/>
      <c r="N1360" s="319"/>
      <c r="O1360" s="322"/>
      <c r="P1360" s="322"/>
      <c r="Q1360" s="320"/>
      <c r="R1360" s="320"/>
      <c r="S1360" s="320"/>
      <c r="T1360" s="320"/>
      <c r="U1360" s="321"/>
      <c r="V1360" s="320"/>
      <c r="W1360" s="392"/>
    </row>
    <row r="1361" spans="1:23">
      <c r="A1361" s="317"/>
      <c r="B1361" s="317"/>
      <c r="C1361" s="317"/>
      <c r="D1361" s="317"/>
      <c r="E1361" s="317"/>
      <c r="F1361" s="318"/>
      <c r="G1361" s="317"/>
      <c r="H1361" s="317"/>
      <c r="I1361" s="322"/>
      <c r="J1361" s="319"/>
      <c r="K1361" s="319"/>
      <c r="L1361" s="319"/>
      <c r="M1361" s="319"/>
      <c r="N1361" s="319"/>
      <c r="O1361" s="322"/>
      <c r="P1361" s="322"/>
      <c r="Q1361" s="320"/>
      <c r="R1361" s="320"/>
      <c r="S1361" s="320"/>
      <c r="T1361" s="320"/>
      <c r="U1361" s="321"/>
      <c r="V1361" s="320"/>
      <c r="W1361" s="392"/>
    </row>
    <row r="1362" spans="1:23">
      <c r="A1362" s="317"/>
      <c r="B1362" s="317"/>
      <c r="C1362" s="317"/>
      <c r="D1362" s="317"/>
      <c r="E1362" s="317"/>
      <c r="F1362" s="318"/>
      <c r="G1362" s="317"/>
      <c r="H1362" s="317"/>
      <c r="I1362" s="322"/>
      <c r="J1362" s="319"/>
      <c r="K1362" s="319"/>
      <c r="L1362" s="319"/>
      <c r="M1362" s="319"/>
      <c r="N1362" s="319"/>
      <c r="O1362" s="322"/>
      <c r="P1362" s="322"/>
      <c r="Q1362" s="320"/>
      <c r="R1362" s="320"/>
      <c r="S1362" s="320"/>
      <c r="T1362" s="320"/>
      <c r="U1362" s="321"/>
      <c r="V1362" s="320"/>
      <c r="W1362" s="392"/>
    </row>
    <row r="1363" spans="1:23">
      <c r="A1363" s="317"/>
      <c r="B1363" s="317"/>
      <c r="C1363" s="317"/>
      <c r="D1363" s="317"/>
      <c r="E1363" s="317"/>
      <c r="F1363" s="318"/>
      <c r="G1363" s="317"/>
      <c r="H1363" s="317"/>
      <c r="I1363" s="322"/>
      <c r="J1363" s="319"/>
      <c r="K1363" s="319"/>
      <c r="L1363" s="319"/>
      <c r="M1363" s="319"/>
      <c r="N1363" s="319"/>
      <c r="O1363" s="322"/>
      <c r="P1363" s="322"/>
      <c r="Q1363" s="320"/>
      <c r="R1363" s="320"/>
      <c r="S1363" s="320"/>
      <c r="T1363" s="320"/>
      <c r="U1363" s="321"/>
      <c r="V1363" s="320"/>
      <c r="W1363" s="392"/>
    </row>
    <row r="1364" spans="1:23">
      <c r="A1364" s="317"/>
      <c r="B1364" s="317"/>
      <c r="C1364" s="317"/>
      <c r="D1364" s="317"/>
      <c r="E1364" s="317"/>
      <c r="F1364" s="318"/>
      <c r="G1364" s="317"/>
      <c r="H1364" s="317"/>
      <c r="I1364" s="322"/>
      <c r="J1364" s="319"/>
      <c r="K1364" s="319"/>
      <c r="L1364" s="319"/>
      <c r="M1364" s="319"/>
      <c r="N1364" s="319"/>
      <c r="O1364" s="322"/>
      <c r="P1364" s="322"/>
      <c r="Q1364" s="320"/>
      <c r="R1364" s="320"/>
      <c r="S1364" s="320"/>
      <c r="T1364" s="320"/>
      <c r="U1364" s="321"/>
      <c r="V1364" s="320"/>
      <c r="W1364" s="392"/>
    </row>
    <row r="1365" spans="1:23">
      <c r="A1365" s="317"/>
      <c r="B1365" s="317"/>
      <c r="C1365" s="317"/>
      <c r="D1365" s="317"/>
      <c r="E1365" s="317"/>
      <c r="F1365" s="318"/>
      <c r="G1365" s="317"/>
      <c r="H1365" s="317"/>
      <c r="I1365" s="322"/>
      <c r="J1365" s="319"/>
      <c r="K1365" s="319"/>
      <c r="L1365" s="319"/>
      <c r="M1365" s="319"/>
      <c r="N1365" s="319"/>
      <c r="O1365" s="322"/>
      <c r="P1365" s="322"/>
      <c r="Q1365" s="320"/>
      <c r="R1365" s="320"/>
      <c r="S1365" s="320"/>
      <c r="T1365" s="320"/>
      <c r="U1365" s="321"/>
      <c r="V1365" s="320"/>
      <c r="W1365" s="392"/>
    </row>
    <row r="1366" spans="1:23">
      <c r="A1366" s="317"/>
      <c r="B1366" s="317"/>
      <c r="C1366" s="317"/>
      <c r="D1366" s="317"/>
      <c r="E1366" s="317"/>
      <c r="F1366" s="318"/>
      <c r="G1366" s="317"/>
      <c r="H1366" s="317"/>
      <c r="I1366" s="322"/>
      <c r="J1366" s="319"/>
      <c r="K1366" s="319"/>
      <c r="L1366" s="319"/>
      <c r="M1366" s="319"/>
      <c r="N1366" s="319"/>
      <c r="O1366" s="322"/>
      <c r="P1366" s="322"/>
      <c r="Q1366" s="320"/>
      <c r="R1366" s="320"/>
      <c r="S1366" s="320"/>
      <c r="T1366" s="320"/>
      <c r="U1366" s="321"/>
      <c r="V1366" s="320"/>
      <c r="W1366" s="392"/>
    </row>
    <row r="1367" spans="1:23">
      <c r="A1367" s="317"/>
      <c r="B1367" s="317"/>
      <c r="C1367" s="317"/>
      <c r="D1367" s="317"/>
      <c r="E1367" s="317"/>
      <c r="F1367" s="318"/>
      <c r="G1367" s="317"/>
      <c r="H1367" s="317"/>
      <c r="I1367" s="322"/>
      <c r="J1367" s="319"/>
      <c r="K1367" s="319"/>
      <c r="L1367" s="319"/>
      <c r="M1367" s="319"/>
      <c r="N1367" s="319"/>
      <c r="O1367" s="322"/>
      <c r="P1367" s="322"/>
      <c r="Q1367" s="320"/>
      <c r="R1367" s="320"/>
      <c r="S1367" s="320"/>
      <c r="T1367" s="320"/>
      <c r="U1367" s="321"/>
      <c r="V1367" s="320"/>
      <c r="W1367" s="392"/>
    </row>
    <row r="1368" spans="1:23">
      <c r="A1368" s="317"/>
      <c r="B1368" s="317"/>
      <c r="C1368" s="317"/>
      <c r="D1368" s="317"/>
      <c r="E1368" s="317"/>
      <c r="F1368" s="318"/>
      <c r="G1368" s="317"/>
      <c r="H1368" s="317"/>
      <c r="I1368" s="322"/>
      <c r="J1368" s="319"/>
      <c r="K1368" s="319"/>
      <c r="L1368" s="319"/>
      <c r="M1368" s="319"/>
      <c r="N1368" s="319"/>
      <c r="O1368" s="322"/>
      <c r="P1368" s="322"/>
      <c r="Q1368" s="320"/>
      <c r="R1368" s="320"/>
      <c r="S1368" s="320"/>
      <c r="T1368" s="320"/>
      <c r="U1368" s="321"/>
      <c r="V1368" s="320"/>
      <c r="W1368" s="392"/>
    </row>
    <row r="1369" spans="1:23">
      <c r="A1369" s="317"/>
      <c r="B1369" s="317"/>
      <c r="C1369" s="317"/>
      <c r="D1369" s="317"/>
      <c r="E1369" s="317"/>
      <c r="F1369" s="318"/>
      <c r="G1369" s="317"/>
      <c r="H1369" s="317"/>
      <c r="I1369" s="322"/>
      <c r="J1369" s="319"/>
      <c r="K1369" s="319"/>
      <c r="L1369" s="319"/>
      <c r="M1369" s="319"/>
      <c r="N1369" s="319"/>
      <c r="O1369" s="322"/>
      <c r="P1369" s="322"/>
      <c r="Q1369" s="320"/>
      <c r="R1369" s="320"/>
      <c r="S1369" s="320"/>
      <c r="T1369" s="320"/>
      <c r="U1369" s="321"/>
      <c r="V1369" s="320"/>
      <c r="W1369" s="392"/>
    </row>
    <row r="1370" spans="1:23">
      <c r="A1370" s="317"/>
      <c r="B1370" s="317"/>
      <c r="C1370" s="317"/>
      <c r="D1370" s="317"/>
      <c r="E1370" s="317"/>
      <c r="F1370" s="318"/>
      <c r="G1370" s="317"/>
      <c r="H1370" s="317"/>
      <c r="I1370" s="322"/>
      <c r="J1370" s="319"/>
      <c r="K1370" s="319"/>
      <c r="L1370" s="319"/>
      <c r="M1370" s="319"/>
      <c r="N1370" s="319"/>
      <c r="O1370" s="322"/>
      <c r="P1370" s="322"/>
      <c r="Q1370" s="320"/>
      <c r="R1370" s="320"/>
      <c r="S1370" s="320"/>
      <c r="T1370" s="320"/>
      <c r="U1370" s="321"/>
      <c r="V1370" s="320"/>
      <c r="W1370" s="392"/>
    </row>
    <row r="1371" spans="1:23">
      <c r="A1371" s="317"/>
      <c r="B1371" s="317"/>
      <c r="C1371" s="317"/>
      <c r="D1371" s="317"/>
      <c r="E1371" s="317"/>
      <c r="F1371" s="318"/>
      <c r="G1371" s="317"/>
      <c r="H1371" s="317"/>
      <c r="I1371" s="322"/>
      <c r="J1371" s="319"/>
      <c r="K1371" s="319"/>
      <c r="L1371" s="319"/>
      <c r="M1371" s="319"/>
      <c r="N1371" s="319"/>
      <c r="O1371" s="322"/>
      <c r="P1371" s="322"/>
      <c r="Q1371" s="320"/>
      <c r="R1371" s="320"/>
      <c r="S1371" s="320"/>
      <c r="T1371" s="320"/>
      <c r="U1371" s="321"/>
      <c r="V1371" s="320"/>
      <c r="W1371" s="392"/>
    </row>
    <row r="1372" spans="1:23">
      <c r="A1372" s="317"/>
      <c r="B1372" s="317"/>
      <c r="C1372" s="317"/>
      <c r="D1372" s="317"/>
      <c r="E1372" s="317"/>
      <c r="F1372" s="318"/>
      <c r="G1372" s="317"/>
      <c r="H1372" s="317"/>
      <c r="I1372" s="322"/>
      <c r="J1372" s="319"/>
      <c r="K1372" s="319"/>
      <c r="L1372" s="319"/>
      <c r="M1372" s="319"/>
      <c r="N1372" s="319"/>
      <c r="O1372" s="322"/>
      <c r="P1372" s="322"/>
      <c r="Q1372" s="320"/>
      <c r="R1372" s="320"/>
      <c r="S1372" s="320"/>
      <c r="T1372" s="320"/>
      <c r="U1372" s="321"/>
      <c r="V1372" s="320"/>
      <c r="W1372" s="392"/>
    </row>
    <row r="1373" spans="1:23">
      <c r="A1373" s="317"/>
      <c r="B1373" s="317"/>
      <c r="C1373" s="317"/>
      <c r="D1373" s="317"/>
      <c r="E1373" s="317"/>
      <c r="F1373" s="318"/>
      <c r="G1373" s="317"/>
      <c r="H1373" s="317"/>
      <c r="I1373" s="322"/>
      <c r="J1373" s="319"/>
      <c r="K1373" s="319"/>
      <c r="L1373" s="319"/>
      <c r="M1373" s="319"/>
      <c r="N1373" s="319"/>
      <c r="O1373" s="322"/>
      <c r="P1373" s="322"/>
      <c r="Q1373" s="320"/>
      <c r="R1373" s="320"/>
      <c r="S1373" s="320"/>
      <c r="T1373" s="320"/>
      <c r="U1373" s="321"/>
      <c r="V1373" s="320"/>
      <c r="W1373" s="392"/>
    </row>
    <row r="1374" spans="1:23">
      <c r="A1374" s="317"/>
      <c r="B1374" s="317"/>
      <c r="C1374" s="317"/>
      <c r="D1374" s="317"/>
      <c r="E1374" s="317"/>
      <c r="F1374" s="318"/>
      <c r="G1374" s="317"/>
      <c r="H1374" s="317"/>
      <c r="I1374" s="322"/>
      <c r="J1374" s="319"/>
      <c r="K1374" s="319"/>
      <c r="L1374" s="319"/>
      <c r="M1374" s="319"/>
      <c r="N1374" s="319"/>
      <c r="O1374" s="322"/>
      <c r="P1374" s="322"/>
      <c r="Q1374" s="320"/>
      <c r="R1374" s="320"/>
      <c r="S1374" s="320"/>
      <c r="T1374" s="320"/>
      <c r="U1374" s="321"/>
      <c r="V1374" s="320"/>
      <c r="W1374" s="392"/>
    </row>
    <row r="1375" spans="1:23">
      <c r="A1375" s="317"/>
      <c r="B1375" s="317"/>
      <c r="C1375" s="317"/>
      <c r="D1375" s="317"/>
      <c r="E1375" s="317"/>
      <c r="F1375" s="318"/>
      <c r="G1375" s="317"/>
      <c r="H1375" s="317"/>
      <c r="I1375" s="322"/>
      <c r="J1375" s="319"/>
      <c r="K1375" s="319"/>
      <c r="L1375" s="319"/>
      <c r="M1375" s="319"/>
      <c r="N1375" s="319"/>
      <c r="O1375" s="322"/>
      <c r="P1375" s="322"/>
      <c r="Q1375" s="320"/>
      <c r="R1375" s="320"/>
      <c r="S1375" s="320"/>
      <c r="T1375" s="320"/>
      <c r="U1375" s="321"/>
      <c r="V1375" s="320"/>
      <c r="W1375" s="392"/>
    </row>
    <row r="1376" spans="1:23">
      <c r="A1376" s="317"/>
      <c r="B1376" s="317"/>
      <c r="C1376" s="317"/>
      <c r="D1376" s="317"/>
      <c r="E1376" s="317"/>
      <c r="F1376" s="318"/>
      <c r="G1376" s="317"/>
      <c r="H1376" s="317"/>
      <c r="I1376" s="322"/>
      <c r="J1376" s="319"/>
      <c r="K1376" s="319"/>
      <c r="L1376" s="319"/>
      <c r="M1376" s="319"/>
      <c r="N1376" s="319"/>
      <c r="O1376" s="322"/>
      <c r="P1376" s="322"/>
      <c r="Q1376" s="320"/>
      <c r="R1376" s="320"/>
      <c r="S1376" s="320"/>
      <c r="T1376" s="320"/>
      <c r="U1376" s="321"/>
      <c r="V1376" s="320"/>
      <c r="W1376" s="392"/>
    </row>
    <row r="1377" spans="1:23">
      <c r="A1377" s="317"/>
      <c r="B1377" s="317"/>
      <c r="C1377" s="317"/>
      <c r="D1377" s="317"/>
      <c r="E1377" s="317"/>
      <c r="F1377" s="318"/>
      <c r="G1377" s="317"/>
      <c r="H1377" s="317"/>
      <c r="I1377" s="322"/>
      <c r="J1377" s="319"/>
      <c r="K1377" s="319"/>
      <c r="L1377" s="319"/>
      <c r="M1377" s="319"/>
      <c r="N1377" s="319"/>
      <c r="O1377" s="322"/>
      <c r="P1377" s="322"/>
      <c r="Q1377" s="320"/>
      <c r="R1377" s="320"/>
      <c r="S1377" s="320"/>
      <c r="T1377" s="320"/>
      <c r="U1377" s="321"/>
      <c r="V1377" s="320"/>
      <c r="W1377" s="392"/>
    </row>
    <row r="1378" spans="1:23">
      <c r="A1378" s="317"/>
      <c r="B1378" s="317"/>
      <c r="C1378" s="317"/>
      <c r="D1378" s="317"/>
      <c r="E1378" s="317"/>
      <c r="F1378" s="318"/>
      <c r="G1378" s="317"/>
      <c r="H1378" s="317"/>
      <c r="I1378" s="322"/>
      <c r="J1378" s="319"/>
      <c r="K1378" s="319"/>
      <c r="L1378" s="319"/>
      <c r="M1378" s="319"/>
      <c r="N1378" s="319"/>
      <c r="O1378" s="322"/>
      <c r="P1378" s="322"/>
      <c r="Q1378" s="320"/>
      <c r="R1378" s="320"/>
      <c r="S1378" s="320"/>
      <c r="T1378" s="320"/>
      <c r="U1378" s="321"/>
      <c r="V1378" s="320"/>
      <c r="W1378" s="392"/>
    </row>
    <row r="1379" spans="1:23">
      <c r="A1379" s="317"/>
      <c r="B1379" s="317"/>
      <c r="C1379" s="317"/>
      <c r="D1379" s="317"/>
      <c r="E1379" s="317"/>
      <c r="F1379" s="318"/>
      <c r="G1379" s="317"/>
      <c r="H1379" s="317"/>
      <c r="I1379" s="322"/>
      <c r="J1379" s="319"/>
      <c r="K1379" s="319"/>
      <c r="L1379" s="319"/>
      <c r="M1379" s="319"/>
      <c r="N1379" s="319"/>
      <c r="O1379" s="322"/>
      <c r="P1379" s="322"/>
      <c r="Q1379" s="320"/>
      <c r="R1379" s="320"/>
      <c r="S1379" s="320"/>
      <c r="T1379" s="320"/>
      <c r="U1379" s="321"/>
      <c r="V1379" s="320"/>
      <c r="W1379" s="392"/>
    </row>
    <row r="1380" spans="1:23">
      <c r="A1380" s="317"/>
      <c r="B1380" s="317"/>
      <c r="C1380" s="317"/>
      <c r="D1380" s="317"/>
      <c r="E1380" s="317"/>
      <c r="F1380" s="318"/>
      <c r="G1380" s="317"/>
      <c r="H1380" s="317"/>
      <c r="I1380" s="322"/>
      <c r="J1380" s="319"/>
      <c r="K1380" s="319"/>
      <c r="L1380" s="319"/>
      <c r="M1380" s="319"/>
      <c r="N1380" s="319"/>
      <c r="O1380" s="322"/>
      <c r="P1380" s="322"/>
      <c r="Q1380" s="320"/>
      <c r="R1380" s="320"/>
      <c r="S1380" s="320"/>
      <c r="T1380" s="320"/>
      <c r="U1380" s="321"/>
      <c r="V1380" s="320"/>
      <c r="W1380" s="392"/>
    </row>
    <row r="1381" spans="1:23">
      <c r="A1381" s="317"/>
      <c r="B1381" s="317"/>
      <c r="C1381" s="317"/>
      <c r="D1381" s="317"/>
      <c r="E1381" s="317"/>
      <c r="F1381" s="318"/>
      <c r="G1381" s="317"/>
      <c r="H1381" s="317"/>
      <c r="I1381" s="322"/>
      <c r="J1381" s="319"/>
      <c r="K1381" s="319"/>
      <c r="L1381" s="319"/>
      <c r="M1381" s="319"/>
      <c r="N1381" s="319"/>
      <c r="O1381" s="322"/>
      <c r="P1381" s="322"/>
      <c r="Q1381" s="320"/>
      <c r="R1381" s="320"/>
      <c r="S1381" s="320"/>
      <c r="T1381" s="320"/>
      <c r="U1381" s="321"/>
      <c r="V1381" s="320"/>
      <c r="W1381" s="392"/>
    </row>
    <row r="1382" spans="1:23">
      <c r="A1382" s="317"/>
      <c r="B1382" s="317"/>
      <c r="C1382" s="317"/>
      <c r="D1382" s="317"/>
      <c r="E1382" s="317"/>
      <c r="F1382" s="318"/>
      <c r="G1382" s="317"/>
      <c r="H1382" s="317"/>
      <c r="I1382" s="322"/>
      <c r="J1382" s="319"/>
      <c r="K1382" s="319"/>
      <c r="L1382" s="319"/>
      <c r="M1382" s="319"/>
      <c r="N1382" s="319"/>
      <c r="O1382" s="322"/>
      <c r="P1382" s="322"/>
      <c r="Q1382" s="320"/>
      <c r="R1382" s="320"/>
      <c r="S1382" s="320"/>
      <c r="T1382" s="320"/>
      <c r="U1382" s="321"/>
      <c r="V1382" s="320"/>
      <c r="W1382" s="392"/>
    </row>
    <row r="1383" spans="1:23">
      <c r="A1383" s="317"/>
      <c r="B1383" s="317"/>
      <c r="C1383" s="317"/>
      <c r="D1383" s="317"/>
      <c r="E1383" s="317"/>
      <c r="F1383" s="318"/>
      <c r="G1383" s="317"/>
      <c r="H1383" s="317"/>
      <c r="I1383" s="322"/>
      <c r="J1383" s="319"/>
      <c r="K1383" s="319"/>
      <c r="L1383" s="319"/>
      <c r="M1383" s="319"/>
      <c r="N1383" s="319"/>
      <c r="O1383" s="322"/>
      <c r="P1383" s="322"/>
      <c r="Q1383" s="320"/>
      <c r="R1383" s="320"/>
      <c r="S1383" s="320"/>
      <c r="T1383" s="320"/>
      <c r="U1383" s="321"/>
      <c r="V1383" s="320"/>
      <c r="W1383" s="392"/>
    </row>
    <row r="1384" spans="1:23">
      <c r="A1384" s="317"/>
      <c r="B1384" s="317"/>
      <c r="C1384" s="317"/>
      <c r="D1384" s="317"/>
      <c r="E1384" s="317"/>
      <c r="F1384" s="318"/>
      <c r="G1384" s="317"/>
      <c r="H1384" s="317"/>
      <c r="I1384" s="322"/>
      <c r="J1384" s="319"/>
      <c r="K1384" s="319"/>
      <c r="L1384" s="319"/>
      <c r="M1384" s="319"/>
      <c r="N1384" s="319"/>
      <c r="O1384" s="322"/>
      <c r="P1384" s="322"/>
      <c r="Q1384" s="320"/>
      <c r="R1384" s="320"/>
      <c r="S1384" s="320"/>
      <c r="T1384" s="320"/>
      <c r="U1384" s="321"/>
      <c r="V1384" s="320"/>
      <c r="W1384" s="392"/>
    </row>
    <row r="1385" spans="1:23">
      <c r="A1385" s="317"/>
      <c r="B1385" s="317"/>
      <c r="C1385" s="317"/>
      <c r="D1385" s="317"/>
      <c r="E1385" s="317"/>
      <c r="F1385" s="318"/>
      <c r="G1385" s="317"/>
      <c r="H1385" s="317"/>
      <c r="I1385" s="322"/>
      <c r="J1385" s="319"/>
      <c r="K1385" s="319"/>
      <c r="L1385" s="319"/>
      <c r="M1385" s="319"/>
      <c r="N1385" s="319"/>
      <c r="O1385" s="322"/>
      <c r="P1385" s="322"/>
      <c r="Q1385" s="320"/>
      <c r="R1385" s="320"/>
      <c r="S1385" s="320"/>
      <c r="T1385" s="320"/>
      <c r="U1385" s="321"/>
      <c r="V1385" s="320"/>
      <c r="W1385" s="392"/>
    </row>
    <row r="1386" spans="1:23">
      <c r="A1386" s="317"/>
      <c r="B1386" s="317"/>
      <c r="C1386" s="317"/>
      <c r="D1386" s="317"/>
      <c r="E1386" s="317"/>
      <c r="F1386" s="318"/>
      <c r="G1386" s="317"/>
      <c r="H1386" s="317"/>
      <c r="I1386" s="322"/>
      <c r="J1386" s="319"/>
      <c r="K1386" s="319"/>
      <c r="L1386" s="319"/>
      <c r="M1386" s="319"/>
      <c r="N1386" s="319"/>
      <c r="O1386" s="322"/>
      <c r="P1386" s="322"/>
      <c r="Q1386" s="320"/>
      <c r="R1386" s="320"/>
      <c r="S1386" s="320"/>
      <c r="T1386" s="320"/>
      <c r="U1386" s="321"/>
      <c r="V1386" s="320"/>
      <c r="W1386" s="392"/>
    </row>
    <row r="1387" spans="1:23">
      <c r="A1387" s="317"/>
      <c r="B1387" s="317"/>
      <c r="C1387" s="317"/>
      <c r="D1387" s="317"/>
      <c r="E1387" s="317"/>
      <c r="F1387" s="318"/>
      <c r="G1387" s="317"/>
      <c r="H1387" s="317"/>
      <c r="I1387" s="322"/>
      <c r="J1387" s="319"/>
      <c r="K1387" s="319"/>
      <c r="L1387" s="319"/>
      <c r="M1387" s="319"/>
      <c r="N1387" s="319"/>
      <c r="O1387" s="322"/>
      <c r="P1387" s="322"/>
      <c r="Q1387" s="320"/>
      <c r="R1387" s="320"/>
      <c r="S1387" s="320"/>
      <c r="T1387" s="320"/>
      <c r="U1387" s="321"/>
      <c r="V1387" s="320"/>
      <c r="W1387" s="392"/>
    </row>
    <row r="1388" spans="1:23">
      <c r="A1388" s="317"/>
      <c r="B1388" s="317"/>
      <c r="C1388" s="317"/>
      <c r="D1388" s="317"/>
      <c r="E1388" s="317"/>
      <c r="F1388" s="318"/>
      <c r="G1388" s="317"/>
      <c r="H1388" s="317"/>
      <c r="I1388" s="322"/>
      <c r="J1388" s="319"/>
      <c r="K1388" s="319"/>
      <c r="L1388" s="319"/>
      <c r="M1388" s="319"/>
      <c r="N1388" s="319"/>
      <c r="O1388" s="322"/>
      <c r="P1388" s="322"/>
      <c r="Q1388" s="320"/>
      <c r="R1388" s="320"/>
      <c r="S1388" s="320"/>
      <c r="T1388" s="320"/>
      <c r="U1388" s="321"/>
      <c r="V1388" s="320"/>
      <c r="W1388" s="392"/>
    </row>
    <row r="1389" spans="1:23">
      <c r="A1389" s="317"/>
      <c r="B1389" s="317"/>
      <c r="C1389" s="317"/>
      <c r="D1389" s="317"/>
      <c r="E1389" s="317"/>
      <c r="F1389" s="318"/>
      <c r="G1389" s="317"/>
      <c r="H1389" s="317"/>
      <c r="I1389" s="322"/>
      <c r="J1389" s="319"/>
      <c r="K1389" s="319"/>
      <c r="L1389" s="319"/>
      <c r="M1389" s="319"/>
      <c r="N1389" s="319"/>
      <c r="O1389" s="322"/>
      <c r="P1389" s="322"/>
      <c r="Q1389" s="320"/>
      <c r="R1389" s="320"/>
      <c r="S1389" s="320"/>
      <c r="T1389" s="320"/>
      <c r="U1389" s="321"/>
      <c r="V1389" s="320"/>
      <c r="W1389" s="392"/>
    </row>
    <row r="1390" spans="1:23">
      <c r="A1390" s="317"/>
      <c r="B1390" s="317"/>
      <c r="C1390" s="317"/>
      <c r="D1390" s="317"/>
      <c r="E1390" s="317"/>
      <c r="F1390" s="318"/>
      <c r="G1390" s="317"/>
      <c r="H1390" s="317"/>
      <c r="I1390" s="322"/>
      <c r="J1390" s="319"/>
      <c r="K1390" s="319"/>
      <c r="L1390" s="319"/>
      <c r="M1390" s="319"/>
      <c r="N1390" s="319"/>
      <c r="O1390" s="322"/>
      <c r="P1390" s="322"/>
      <c r="Q1390" s="320"/>
      <c r="R1390" s="320"/>
      <c r="S1390" s="320"/>
      <c r="T1390" s="320"/>
      <c r="U1390" s="321"/>
      <c r="V1390" s="320"/>
      <c r="W1390" s="392"/>
    </row>
    <row r="1391" spans="1:23">
      <c r="A1391" s="317"/>
      <c r="B1391" s="317"/>
      <c r="C1391" s="317"/>
      <c r="D1391" s="317"/>
      <c r="E1391" s="317"/>
      <c r="F1391" s="318"/>
      <c r="G1391" s="317"/>
      <c r="H1391" s="317"/>
      <c r="I1391" s="322"/>
      <c r="J1391" s="319"/>
      <c r="K1391" s="319"/>
      <c r="L1391" s="319"/>
      <c r="M1391" s="319"/>
      <c r="N1391" s="319"/>
      <c r="O1391" s="322"/>
      <c r="P1391" s="322"/>
      <c r="Q1391" s="320"/>
      <c r="R1391" s="320"/>
      <c r="S1391" s="320"/>
      <c r="T1391" s="320"/>
      <c r="U1391" s="321"/>
      <c r="V1391" s="320"/>
      <c r="W1391" s="392"/>
    </row>
    <row r="1392" spans="1:23">
      <c r="A1392" s="317"/>
      <c r="B1392" s="317"/>
      <c r="C1392" s="317"/>
      <c r="D1392" s="317"/>
      <c r="E1392" s="317"/>
      <c r="F1392" s="318"/>
      <c r="G1392" s="317"/>
      <c r="H1392" s="317"/>
      <c r="I1392" s="322"/>
      <c r="J1392" s="319"/>
      <c r="K1392" s="319"/>
      <c r="L1392" s="319"/>
      <c r="M1392" s="319"/>
      <c r="N1392" s="319"/>
      <c r="O1392" s="322"/>
      <c r="P1392" s="322"/>
      <c r="Q1392" s="320"/>
      <c r="R1392" s="320"/>
      <c r="S1392" s="320"/>
      <c r="T1392" s="320"/>
      <c r="U1392" s="321"/>
      <c r="V1392" s="320"/>
      <c r="W1392" s="392"/>
    </row>
    <row r="1393" spans="1:23">
      <c r="A1393" s="317"/>
      <c r="B1393" s="317"/>
      <c r="C1393" s="323"/>
      <c r="D1393" s="317"/>
      <c r="E1393" s="317"/>
      <c r="F1393" s="324"/>
      <c r="G1393" s="323"/>
      <c r="H1393" s="323"/>
      <c r="I1393" s="325"/>
      <c r="J1393" s="319"/>
      <c r="K1393" s="319"/>
      <c r="L1393" s="319"/>
      <c r="M1393" s="319"/>
      <c r="N1393" s="319"/>
      <c r="O1393" s="325"/>
      <c r="P1393" s="325"/>
      <c r="Q1393" s="326"/>
      <c r="R1393" s="326"/>
      <c r="S1393" s="326"/>
      <c r="T1393" s="326"/>
      <c r="U1393" s="326"/>
      <c r="V1393" s="326"/>
      <c r="W1393" s="392"/>
    </row>
    <row r="1394" spans="1:23">
      <c r="A1394" s="317"/>
      <c r="B1394" s="317"/>
      <c r="C1394" s="323"/>
      <c r="D1394" s="317"/>
      <c r="E1394" s="317"/>
      <c r="F1394" s="324"/>
      <c r="G1394" s="323"/>
      <c r="H1394" s="323"/>
      <c r="I1394" s="325"/>
      <c r="J1394" s="319"/>
      <c r="K1394" s="319"/>
      <c r="L1394" s="319"/>
      <c r="M1394" s="319"/>
      <c r="N1394" s="319"/>
      <c r="O1394" s="325"/>
      <c r="P1394" s="325"/>
      <c r="Q1394" s="326"/>
      <c r="R1394" s="326"/>
      <c r="S1394" s="326"/>
      <c r="T1394" s="326"/>
      <c r="U1394" s="326"/>
      <c r="V1394" s="326"/>
      <c r="W1394" s="392"/>
    </row>
    <row r="1395" spans="1:23">
      <c r="A1395" s="317"/>
      <c r="B1395" s="317"/>
      <c r="C1395" s="323"/>
      <c r="D1395" s="317"/>
      <c r="E1395" s="317"/>
      <c r="F1395" s="324"/>
      <c r="G1395" s="323"/>
      <c r="H1395" s="323"/>
      <c r="I1395" s="325"/>
      <c r="J1395" s="319"/>
      <c r="K1395" s="319"/>
      <c r="L1395" s="319"/>
      <c r="M1395" s="319"/>
      <c r="N1395" s="319"/>
      <c r="O1395" s="325"/>
      <c r="P1395" s="325"/>
      <c r="Q1395" s="326"/>
      <c r="R1395" s="326"/>
      <c r="S1395" s="326"/>
      <c r="T1395" s="326"/>
      <c r="U1395" s="326"/>
      <c r="V1395" s="326"/>
      <c r="W1395" s="392"/>
    </row>
    <row r="1396" spans="1:23">
      <c r="A1396" s="317"/>
      <c r="B1396" s="317"/>
      <c r="C1396" s="317"/>
      <c r="D1396" s="317"/>
      <c r="E1396" s="317"/>
      <c r="F1396" s="318"/>
      <c r="G1396" s="317"/>
      <c r="H1396" s="317"/>
      <c r="I1396" s="322"/>
      <c r="J1396" s="319"/>
      <c r="K1396" s="319"/>
      <c r="L1396" s="319"/>
      <c r="M1396" s="319"/>
      <c r="N1396" s="319"/>
      <c r="O1396" s="322"/>
      <c r="P1396" s="322"/>
      <c r="Q1396" s="320"/>
      <c r="R1396" s="320"/>
      <c r="S1396" s="320"/>
      <c r="T1396" s="320"/>
      <c r="U1396" s="321"/>
      <c r="V1396" s="320"/>
      <c r="W1396" s="392"/>
    </row>
    <row r="1397" spans="1:23">
      <c r="A1397" s="317"/>
      <c r="B1397" s="317"/>
      <c r="C1397" s="317"/>
      <c r="D1397" s="317"/>
      <c r="E1397" s="317"/>
      <c r="F1397" s="318"/>
      <c r="G1397" s="317"/>
      <c r="H1397" s="317"/>
      <c r="I1397" s="322"/>
      <c r="J1397" s="319"/>
      <c r="K1397" s="319"/>
      <c r="L1397" s="319"/>
      <c r="M1397" s="319"/>
      <c r="N1397" s="319"/>
      <c r="O1397" s="322"/>
      <c r="P1397" s="322"/>
      <c r="Q1397" s="320"/>
      <c r="R1397" s="320"/>
      <c r="S1397" s="320"/>
      <c r="T1397" s="320"/>
      <c r="U1397" s="321"/>
      <c r="V1397" s="320"/>
      <c r="W1397" s="392"/>
    </row>
    <row r="1398" spans="1:23">
      <c r="A1398" s="317"/>
      <c r="B1398" s="317"/>
      <c r="C1398" s="317"/>
      <c r="D1398" s="317"/>
      <c r="E1398" s="317"/>
      <c r="F1398" s="318"/>
      <c r="G1398" s="317"/>
      <c r="H1398" s="317"/>
      <c r="I1398" s="322"/>
      <c r="J1398" s="319"/>
      <c r="K1398" s="319"/>
      <c r="L1398" s="319"/>
      <c r="M1398" s="319"/>
      <c r="N1398" s="319"/>
      <c r="O1398" s="322"/>
      <c r="P1398" s="322"/>
      <c r="Q1398" s="320"/>
      <c r="R1398" s="320"/>
      <c r="S1398" s="320"/>
      <c r="T1398" s="320"/>
      <c r="U1398" s="321"/>
      <c r="V1398" s="320"/>
      <c r="W1398" s="392"/>
    </row>
    <row r="1399" spans="1:23">
      <c r="A1399" s="317"/>
      <c r="B1399" s="317"/>
      <c r="C1399" s="317"/>
      <c r="D1399" s="317"/>
      <c r="E1399" s="317"/>
      <c r="F1399" s="318"/>
      <c r="G1399" s="317"/>
      <c r="H1399" s="317"/>
      <c r="I1399" s="322"/>
      <c r="J1399" s="319"/>
      <c r="K1399" s="319"/>
      <c r="L1399" s="319"/>
      <c r="M1399" s="319"/>
      <c r="N1399" s="319"/>
      <c r="O1399" s="322"/>
      <c r="P1399" s="322"/>
      <c r="Q1399" s="320"/>
      <c r="R1399" s="320"/>
      <c r="S1399" s="320"/>
      <c r="T1399" s="320"/>
      <c r="U1399" s="321"/>
      <c r="V1399" s="320"/>
      <c r="W1399" s="392"/>
    </row>
    <row r="1400" spans="1:23">
      <c r="A1400" s="317"/>
      <c r="B1400" s="317"/>
      <c r="C1400" s="317"/>
      <c r="D1400" s="317"/>
      <c r="E1400" s="317"/>
      <c r="F1400" s="318"/>
      <c r="G1400" s="317"/>
      <c r="H1400" s="317"/>
      <c r="I1400" s="322"/>
      <c r="J1400" s="319"/>
      <c r="K1400" s="319"/>
      <c r="L1400" s="319"/>
      <c r="M1400" s="319"/>
      <c r="N1400" s="319"/>
      <c r="O1400" s="322"/>
      <c r="P1400" s="322"/>
      <c r="Q1400" s="320"/>
      <c r="R1400" s="320"/>
      <c r="S1400" s="320"/>
      <c r="T1400" s="320"/>
      <c r="U1400" s="321"/>
      <c r="V1400" s="320"/>
      <c r="W1400" s="392"/>
    </row>
    <row r="1401" spans="1:23">
      <c r="A1401" s="317"/>
      <c r="B1401" s="317"/>
      <c r="C1401" s="317"/>
      <c r="D1401" s="317"/>
      <c r="E1401" s="317"/>
      <c r="F1401" s="318"/>
      <c r="G1401" s="317"/>
      <c r="H1401" s="317"/>
      <c r="I1401" s="322"/>
      <c r="J1401" s="319"/>
      <c r="K1401" s="319"/>
      <c r="L1401" s="319"/>
      <c r="M1401" s="319"/>
      <c r="N1401" s="319"/>
      <c r="O1401" s="322"/>
      <c r="P1401" s="322"/>
      <c r="Q1401" s="320"/>
      <c r="R1401" s="320"/>
      <c r="S1401" s="320"/>
      <c r="T1401" s="320"/>
      <c r="U1401" s="321"/>
      <c r="V1401" s="320"/>
      <c r="W1401" s="392"/>
    </row>
    <row r="1402" spans="1:23">
      <c r="A1402" s="317"/>
      <c r="B1402" s="317"/>
      <c r="C1402" s="317"/>
      <c r="D1402" s="317"/>
      <c r="E1402" s="317"/>
      <c r="F1402" s="318"/>
      <c r="G1402" s="317"/>
      <c r="H1402" s="317"/>
      <c r="I1402" s="322"/>
      <c r="J1402" s="319"/>
      <c r="K1402" s="319"/>
      <c r="L1402" s="319"/>
      <c r="M1402" s="319"/>
      <c r="N1402" s="319"/>
      <c r="O1402" s="322"/>
      <c r="P1402" s="322"/>
      <c r="Q1402" s="320"/>
      <c r="R1402" s="320"/>
      <c r="S1402" s="320"/>
      <c r="T1402" s="320"/>
      <c r="U1402" s="321"/>
      <c r="V1402" s="320"/>
      <c r="W1402" s="392"/>
    </row>
    <row r="1403" spans="1:23">
      <c r="A1403" s="317"/>
      <c r="B1403" s="317"/>
      <c r="C1403" s="317"/>
      <c r="D1403" s="317"/>
      <c r="E1403" s="317"/>
      <c r="F1403" s="318"/>
      <c r="G1403" s="317"/>
      <c r="H1403" s="317"/>
      <c r="I1403" s="322"/>
      <c r="J1403" s="319"/>
      <c r="K1403" s="319"/>
      <c r="L1403" s="319"/>
      <c r="M1403" s="319"/>
      <c r="N1403" s="319"/>
      <c r="O1403" s="322"/>
      <c r="P1403" s="322"/>
      <c r="Q1403" s="320"/>
      <c r="R1403" s="320"/>
      <c r="S1403" s="320"/>
      <c r="T1403" s="320"/>
      <c r="U1403" s="321"/>
      <c r="V1403" s="320"/>
      <c r="W1403" s="392"/>
    </row>
    <row r="1404" spans="1:23">
      <c r="A1404" s="317"/>
      <c r="B1404" s="317"/>
      <c r="C1404" s="317"/>
      <c r="D1404" s="317"/>
      <c r="E1404" s="317"/>
      <c r="F1404" s="318"/>
      <c r="G1404" s="317"/>
      <c r="H1404" s="317"/>
      <c r="I1404" s="322"/>
      <c r="J1404" s="319"/>
      <c r="K1404" s="319"/>
      <c r="L1404" s="319"/>
      <c r="M1404" s="319"/>
      <c r="N1404" s="319"/>
      <c r="O1404" s="322"/>
      <c r="P1404" s="322"/>
      <c r="Q1404" s="320"/>
      <c r="R1404" s="320"/>
      <c r="S1404" s="320"/>
      <c r="T1404" s="320"/>
      <c r="U1404" s="321"/>
      <c r="V1404" s="320"/>
      <c r="W1404" s="392"/>
    </row>
    <row r="1405" spans="1:23">
      <c r="A1405" s="317"/>
      <c r="B1405" s="317"/>
      <c r="C1405" s="317"/>
      <c r="D1405" s="317"/>
      <c r="E1405" s="317"/>
      <c r="F1405" s="318"/>
      <c r="G1405" s="317"/>
      <c r="H1405" s="317"/>
      <c r="I1405" s="322"/>
      <c r="J1405" s="319"/>
      <c r="K1405" s="319"/>
      <c r="L1405" s="319"/>
      <c r="M1405" s="319"/>
      <c r="N1405" s="319"/>
      <c r="O1405" s="322"/>
      <c r="P1405" s="322"/>
      <c r="Q1405" s="320"/>
      <c r="R1405" s="320"/>
      <c r="S1405" s="320"/>
      <c r="T1405" s="320"/>
      <c r="U1405" s="321"/>
      <c r="V1405" s="320"/>
      <c r="W1405" s="392"/>
    </row>
    <row r="1406" spans="1:23">
      <c r="A1406" s="317"/>
      <c r="B1406" s="317"/>
      <c r="C1406" s="317"/>
      <c r="D1406" s="317"/>
      <c r="E1406" s="317"/>
      <c r="F1406" s="318"/>
      <c r="G1406" s="317"/>
      <c r="H1406" s="317"/>
      <c r="I1406" s="322"/>
      <c r="J1406" s="319"/>
      <c r="K1406" s="319"/>
      <c r="L1406" s="319"/>
      <c r="M1406" s="319"/>
      <c r="N1406" s="319"/>
      <c r="O1406" s="322"/>
      <c r="P1406" s="322"/>
      <c r="Q1406" s="320"/>
      <c r="R1406" s="320"/>
      <c r="S1406" s="320"/>
      <c r="T1406" s="320"/>
      <c r="U1406" s="321"/>
      <c r="V1406" s="320"/>
      <c r="W1406" s="392"/>
    </row>
    <row r="1407" spans="1:23">
      <c r="A1407" s="317"/>
      <c r="B1407" s="317"/>
      <c r="C1407" s="317"/>
      <c r="D1407" s="317"/>
      <c r="E1407" s="317"/>
      <c r="F1407" s="318"/>
      <c r="G1407" s="317"/>
      <c r="H1407" s="317"/>
      <c r="I1407" s="322"/>
      <c r="J1407" s="319"/>
      <c r="K1407" s="319"/>
      <c r="L1407" s="319"/>
      <c r="M1407" s="319"/>
      <c r="N1407" s="319"/>
      <c r="O1407" s="322"/>
      <c r="P1407" s="322"/>
      <c r="Q1407" s="320"/>
      <c r="R1407" s="320"/>
      <c r="S1407" s="320"/>
      <c r="T1407" s="320"/>
      <c r="U1407" s="321"/>
      <c r="V1407" s="320"/>
      <c r="W1407" s="392"/>
    </row>
    <row r="1408" spans="1:23">
      <c r="A1408" s="317"/>
      <c r="B1408" s="317"/>
      <c r="C1408" s="317"/>
      <c r="D1408" s="317"/>
      <c r="E1408" s="317"/>
      <c r="F1408" s="318"/>
      <c r="G1408" s="317"/>
      <c r="H1408" s="317"/>
      <c r="I1408" s="322"/>
      <c r="J1408" s="319"/>
      <c r="K1408" s="319"/>
      <c r="L1408" s="319"/>
      <c r="M1408" s="319"/>
      <c r="N1408" s="319"/>
      <c r="O1408" s="322"/>
      <c r="P1408" s="322"/>
      <c r="Q1408" s="320"/>
      <c r="R1408" s="320"/>
      <c r="S1408" s="320"/>
      <c r="T1408" s="320"/>
      <c r="U1408" s="321"/>
      <c r="V1408" s="320"/>
      <c r="W1408" s="392"/>
    </row>
    <row r="1409" spans="1:23">
      <c r="A1409" s="317"/>
      <c r="B1409" s="317"/>
      <c r="C1409" s="317"/>
      <c r="D1409" s="317"/>
      <c r="E1409" s="317"/>
      <c r="F1409" s="318"/>
      <c r="G1409" s="317"/>
      <c r="H1409" s="317"/>
      <c r="I1409" s="322"/>
      <c r="J1409" s="319"/>
      <c r="K1409" s="319"/>
      <c r="L1409" s="319"/>
      <c r="M1409" s="319"/>
      <c r="N1409" s="319"/>
      <c r="O1409" s="322"/>
      <c r="P1409" s="322"/>
      <c r="Q1409" s="320"/>
      <c r="R1409" s="320"/>
      <c r="S1409" s="320"/>
      <c r="T1409" s="320"/>
      <c r="U1409" s="321"/>
      <c r="V1409" s="320"/>
      <c r="W1409" s="392"/>
    </row>
    <row r="1410" spans="1:23">
      <c r="A1410" s="317"/>
      <c r="B1410" s="317"/>
      <c r="C1410" s="317"/>
      <c r="D1410" s="317"/>
      <c r="E1410" s="317"/>
      <c r="F1410" s="318"/>
      <c r="G1410" s="317"/>
      <c r="H1410" s="317"/>
      <c r="I1410" s="322"/>
      <c r="J1410" s="319"/>
      <c r="K1410" s="319"/>
      <c r="L1410" s="319"/>
      <c r="M1410" s="319"/>
      <c r="N1410" s="319"/>
      <c r="O1410" s="322"/>
      <c r="P1410" s="322"/>
      <c r="Q1410" s="320"/>
      <c r="R1410" s="320"/>
      <c r="S1410" s="320"/>
      <c r="T1410" s="320"/>
      <c r="U1410" s="321"/>
      <c r="V1410" s="320"/>
      <c r="W1410" s="392"/>
    </row>
    <row r="1411" spans="1:23">
      <c r="A1411" s="317"/>
      <c r="B1411" s="317"/>
      <c r="C1411" s="317"/>
      <c r="D1411" s="317"/>
      <c r="E1411" s="317"/>
      <c r="F1411" s="318"/>
      <c r="G1411" s="317"/>
      <c r="H1411" s="317"/>
      <c r="I1411" s="322"/>
      <c r="J1411" s="319"/>
      <c r="K1411" s="319"/>
      <c r="L1411" s="319"/>
      <c r="M1411" s="319"/>
      <c r="N1411" s="319"/>
      <c r="O1411" s="322"/>
      <c r="P1411" s="322"/>
      <c r="Q1411" s="320"/>
      <c r="R1411" s="320"/>
      <c r="S1411" s="320"/>
      <c r="T1411" s="320"/>
      <c r="U1411" s="321"/>
      <c r="V1411" s="320"/>
      <c r="W1411" s="392"/>
    </row>
    <row r="1412" spans="1:23">
      <c r="A1412" s="317"/>
      <c r="B1412" s="317"/>
      <c r="C1412" s="317"/>
      <c r="D1412" s="317"/>
      <c r="E1412" s="317"/>
      <c r="F1412" s="318"/>
      <c r="G1412" s="317"/>
      <c r="H1412" s="317"/>
      <c r="I1412" s="322"/>
      <c r="J1412" s="319"/>
      <c r="K1412" s="319"/>
      <c r="L1412" s="319"/>
      <c r="M1412" s="319"/>
      <c r="N1412" s="319"/>
      <c r="O1412" s="322"/>
      <c r="P1412" s="322"/>
      <c r="Q1412" s="320"/>
      <c r="R1412" s="320"/>
      <c r="S1412" s="320"/>
      <c r="T1412" s="320"/>
      <c r="U1412" s="321"/>
      <c r="V1412" s="320"/>
      <c r="W1412" s="392"/>
    </row>
    <row r="1413" spans="1:23">
      <c r="A1413" s="317"/>
      <c r="B1413" s="317"/>
      <c r="C1413" s="317"/>
      <c r="D1413" s="317"/>
      <c r="E1413" s="317"/>
      <c r="F1413" s="318"/>
      <c r="G1413" s="317"/>
      <c r="H1413" s="317"/>
      <c r="I1413" s="322"/>
      <c r="J1413" s="319"/>
      <c r="K1413" s="319"/>
      <c r="L1413" s="319"/>
      <c r="M1413" s="319"/>
      <c r="N1413" s="319"/>
      <c r="O1413" s="322"/>
      <c r="P1413" s="322"/>
      <c r="Q1413" s="320"/>
      <c r="R1413" s="320"/>
      <c r="S1413" s="320"/>
      <c r="T1413" s="320"/>
      <c r="U1413" s="321"/>
      <c r="V1413" s="320"/>
      <c r="W1413" s="392"/>
    </row>
    <row r="1414" spans="1:23">
      <c r="A1414" s="317"/>
      <c r="B1414" s="317"/>
      <c r="C1414" s="317"/>
      <c r="D1414" s="317"/>
      <c r="E1414" s="317"/>
      <c r="F1414" s="318"/>
      <c r="G1414" s="317"/>
      <c r="H1414" s="317"/>
      <c r="I1414" s="322"/>
      <c r="J1414" s="319"/>
      <c r="K1414" s="319"/>
      <c r="L1414" s="319"/>
      <c r="M1414" s="319"/>
      <c r="N1414" s="319"/>
      <c r="O1414" s="322"/>
      <c r="P1414" s="322"/>
      <c r="Q1414" s="320"/>
      <c r="R1414" s="320"/>
      <c r="S1414" s="320"/>
      <c r="T1414" s="320"/>
      <c r="U1414" s="321"/>
      <c r="V1414" s="320"/>
      <c r="W1414" s="392"/>
    </row>
    <row r="1415" spans="1:23">
      <c r="A1415" s="317"/>
      <c r="B1415" s="317"/>
      <c r="C1415" s="317"/>
      <c r="D1415" s="317"/>
      <c r="E1415" s="317"/>
      <c r="F1415" s="318"/>
      <c r="G1415" s="317"/>
      <c r="H1415" s="317"/>
      <c r="I1415" s="322"/>
      <c r="J1415" s="319"/>
      <c r="K1415" s="319"/>
      <c r="L1415" s="319"/>
      <c r="M1415" s="319"/>
      <c r="N1415" s="319"/>
      <c r="O1415" s="322"/>
      <c r="P1415" s="322"/>
      <c r="Q1415" s="320"/>
      <c r="R1415" s="320"/>
      <c r="S1415" s="320"/>
      <c r="T1415" s="320"/>
      <c r="U1415" s="321"/>
      <c r="V1415" s="320"/>
      <c r="W1415" s="392"/>
    </row>
    <row r="1416" spans="1:23">
      <c r="A1416" s="317"/>
      <c r="B1416" s="317"/>
      <c r="C1416" s="317"/>
      <c r="D1416" s="317"/>
      <c r="E1416" s="317"/>
      <c r="F1416" s="318"/>
      <c r="G1416" s="317"/>
      <c r="H1416" s="317"/>
      <c r="I1416" s="322"/>
      <c r="J1416" s="319"/>
      <c r="K1416" s="319"/>
      <c r="L1416" s="319"/>
      <c r="M1416" s="319"/>
      <c r="N1416" s="319"/>
      <c r="O1416" s="322"/>
      <c r="P1416" s="322"/>
      <c r="Q1416" s="320"/>
      <c r="R1416" s="320"/>
      <c r="S1416" s="320"/>
      <c r="T1416" s="320"/>
      <c r="U1416" s="321"/>
      <c r="V1416" s="320"/>
      <c r="W1416" s="392"/>
    </row>
    <row r="1417" spans="1:23">
      <c r="A1417" s="317"/>
      <c r="B1417" s="317"/>
      <c r="C1417" s="317"/>
      <c r="D1417" s="317"/>
      <c r="E1417" s="317"/>
      <c r="F1417" s="318"/>
      <c r="G1417" s="317"/>
      <c r="H1417" s="317"/>
      <c r="I1417" s="322"/>
      <c r="J1417" s="319"/>
      <c r="K1417" s="319"/>
      <c r="L1417" s="319"/>
      <c r="M1417" s="319"/>
      <c r="N1417" s="319"/>
      <c r="O1417" s="322"/>
      <c r="P1417" s="322"/>
      <c r="Q1417" s="320"/>
      <c r="R1417" s="320"/>
      <c r="S1417" s="320"/>
      <c r="T1417" s="320"/>
      <c r="U1417" s="321"/>
      <c r="V1417" s="320"/>
      <c r="W1417" s="392"/>
    </row>
    <row r="1418" spans="1:23">
      <c r="A1418" s="317"/>
      <c r="B1418" s="317"/>
      <c r="C1418" s="317"/>
      <c r="D1418" s="317"/>
      <c r="E1418" s="317"/>
      <c r="F1418" s="318"/>
      <c r="G1418" s="317"/>
      <c r="H1418" s="317"/>
      <c r="I1418" s="322"/>
      <c r="J1418" s="319"/>
      <c r="K1418" s="319"/>
      <c r="L1418" s="319"/>
      <c r="M1418" s="319"/>
      <c r="N1418" s="319"/>
      <c r="O1418" s="322"/>
      <c r="P1418" s="322"/>
      <c r="Q1418" s="320"/>
      <c r="R1418" s="320"/>
      <c r="S1418" s="320"/>
      <c r="T1418" s="320"/>
      <c r="U1418" s="321"/>
      <c r="V1418" s="320"/>
      <c r="W1418" s="392"/>
    </row>
    <row r="1419" spans="1:23">
      <c r="A1419" s="317"/>
      <c r="B1419" s="317"/>
      <c r="C1419" s="317"/>
      <c r="D1419" s="317"/>
      <c r="E1419" s="317"/>
      <c r="F1419" s="318"/>
      <c r="G1419" s="317"/>
      <c r="H1419" s="317"/>
      <c r="I1419" s="322"/>
      <c r="J1419" s="319"/>
      <c r="K1419" s="319"/>
      <c r="L1419" s="319"/>
      <c r="M1419" s="319"/>
      <c r="N1419" s="319"/>
      <c r="O1419" s="322"/>
      <c r="P1419" s="322"/>
      <c r="Q1419" s="320"/>
      <c r="R1419" s="320"/>
      <c r="S1419" s="320"/>
      <c r="T1419" s="320"/>
      <c r="U1419" s="321"/>
      <c r="V1419" s="320"/>
      <c r="W1419" s="392"/>
    </row>
    <row r="1420" spans="1:23">
      <c r="A1420" s="317"/>
      <c r="B1420" s="317"/>
      <c r="C1420" s="317"/>
      <c r="D1420" s="317"/>
      <c r="E1420" s="317"/>
      <c r="F1420" s="318"/>
      <c r="G1420" s="317"/>
      <c r="H1420" s="317"/>
      <c r="I1420" s="322"/>
      <c r="J1420" s="319"/>
      <c r="K1420" s="319"/>
      <c r="L1420" s="319"/>
      <c r="M1420" s="319"/>
      <c r="N1420" s="319"/>
      <c r="O1420" s="322"/>
      <c r="P1420" s="322"/>
      <c r="Q1420" s="320"/>
      <c r="R1420" s="320"/>
      <c r="S1420" s="320"/>
      <c r="T1420" s="320"/>
      <c r="U1420" s="321"/>
      <c r="V1420" s="320"/>
      <c r="W1420" s="392"/>
    </row>
    <row r="1421" spans="1:23">
      <c r="A1421" s="317"/>
      <c r="B1421" s="317"/>
      <c r="C1421" s="317"/>
      <c r="D1421" s="317"/>
      <c r="E1421" s="317"/>
      <c r="F1421" s="318"/>
      <c r="G1421" s="317"/>
      <c r="H1421" s="317"/>
      <c r="I1421" s="322"/>
      <c r="J1421" s="319"/>
      <c r="K1421" s="319"/>
      <c r="L1421" s="319"/>
      <c r="M1421" s="319"/>
      <c r="N1421" s="319"/>
      <c r="O1421" s="322"/>
      <c r="P1421" s="322"/>
      <c r="Q1421" s="320"/>
      <c r="R1421" s="320"/>
      <c r="S1421" s="320"/>
      <c r="T1421" s="320"/>
      <c r="U1421" s="321"/>
      <c r="V1421" s="320"/>
      <c r="W1421" s="392"/>
    </row>
    <row r="1422" spans="1:23">
      <c r="A1422" s="317"/>
      <c r="B1422" s="317"/>
      <c r="C1422" s="317"/>
      <c r="D1422" s="317"/>
      <c r="E1422" s="317"/>
      <c r="F1422" s="318"/>
      <c r="G1422" s="317"/>
      <c r="H1422" s="317"/>
      <c r="I1422" s="322"/>
      <c r="J1422" s="319"/>
      <c r="K1422" s="319"/>
      <c r="L1422" s="319"/>
      <c r="M1422" s="319"/>
      <c r="N1422" s="319"/>
      <c r="O1422" s="322"/>
      <c r="P1422" s="322"/>
      <c r="Q1422" s="320"/>
      <c r="R1422" s="320"/>
      <c r="S1422" s="320"/>
      <c r="T1422" s="320"/>
      <c r="U1422" s="321"/>
      <c r="V1422" s="320"/>
      <c r="W1422" s="392"/>
    </row>
    <row r="1423" spans="1:23">
      <c r="A1423" s="317"/>
      <c r="B1423" s="317"/>
      <c r="C1423" s="317"/>
      <c r="D1423" s="317"/>
      <c r="E1423" s="317"/>
      <c r="F1423" s="318"/>
      <c r="G1423" s="317"/>
      <c r="H1423" s="317"/>
      <c r="I1423" s="322"/>
      <c r="J1423" s="319"/>
      <c r="K1423" s="319"/>
      <c r="L1423" s="319"/>
      <c r="M1423" s="319"/>
      <c r="N1423" s="319"/>
      <c r="O1423" s="322"/>
      <c r="P1423" s="322"/>
      <c r="Q1423" s="320"/>
      <c r="R1423" s="320"/>
      <c r="S1423" s="320"/>
      <c r="T1423" s="320"/>
      <c r="U1423" s="321"/>
      <c r="V1423" s="320"/>
      <c r="W1423" s="392"/>
    </row>
    <row r="1424" spans="1:23">
      <c r="A1424" s="317"/>
      <c r="B1424" s="317"/>
      <c r="C1424" s="317"/>
      <c r="D1424" s="317"/>
      <c r="E1424" s="317"/>
      <c r="F1424" s="318"/>
      <c r="G1424" s="317"/>
      <c r="H1424" s="317"/>
      <c r="I1424" s="322"/>
      <c r="J1424" s="319"/>
      <c r="K1424" s="319"/>
      <c r="L1424" s="319"/>
      <c r="M1424" s="319"/>
      <c r="N1424" s="319"/>
      <c r="O1424" s="322"/>
      <c r="P1424" s="322"/>
      <c r="Q1424" s="320"/>
      <c r="R1424" s="320"/>
      <c r="S1424" s="320"/>
      <c r="T1424" s="320"/>
      <c r="U1424" s="321"/>
      <c r="V1424" s="320"/>
      <c r="W1424" s="392"/>
    </row>
    <row r="1425" spans="1:23">
      <c r="A1425" s="317"/>
      <c r="B1425" s="317"/>
      <c r="C1425" s="317"/>
      <c r="D1425" s="317"/>
      <c r="E1425" s="317"/>
      <c r="F1425" s="318"/>
      <c r="G1425" s="317"/>
      <c r="H1425" s="317"/>
      <c r="I1425" s="322"/>
      <c r="J1425" s="319"/>
      <c r="K1425" s="319"/>
      <c r="L1425" s="319"/>
      <c r="M1425" s="319"/>
      <c r="N1425" s="319"/>
      <c r="O1425" s="322"/>
      <c r="P1425" s="322"/>
      <c r="Q1425" s="320"/>
      <c r="R1425" s="320"/>
      <c r="S1425" s="320"/>
      <c r="T1425" s="320"/>
      <c r="U1425" s="321"/>
      <c r="V1425" s="320"/>
      <c r="W1425" s="392"/>
    </row>
    <row r="1426" spans="1:23">
      <c r="A1426" s="317"/>
      <c r="B1426" s="317"/>
      <c r="C1426" s="317"/>
      <c r="D1426" s="317"/>
      <c r="E1426" s="317"/>
      <c r="F1426" s="318"/>
      <c r="G1426" s="317"/>
      <c r="H1426" s="317"/>
      <c r="I1426" s="322"/>
      <c r="J1426" s="319"/>
      <c r="K1426" s="319"/>
      <c r="L1426" s="319"/>
      <c r="M1426" s="319"/>
      <c r="N1426" s="319"/>
      <c r="O1426" s="322"/>
      <c r="P1426" s="322"/>
      <c r="Q1426" s="320"/>
      <c r="R1426" s="320"/>
      <c r="S1426" s="320"/>
      <c r="T1426" s="320"/>
      <c r="U1426" s="321"/>
      <c r="V1426" s="320"/>
      <c r="W1426" s="392"/>
    </row>
    <row r="1427" spans="1:23">
      <c r="A1427" s="317"/>
      <c r="B1427" s="317"/>
      <c r="C1427" s="317"/>
      <c r="D1427" s="317"/>
      <c r="E1427" s="317"/>
      <c r="F1427" s="318"/>
      <c r="G1427" s="317"/>
      <c r="H1427" s="317"/>
      <c r="I1427" s="322"/>
      <c r="J1427" s="319"/>
      <c r="K1427" s="319"/>
      <c r="L1427" s="319"/>
      <c r="M1427" s="319"/>
      <c r="N1427" s="319"/>
      <c r="O1427" s="322"/>
      <c r="P1427" s="322"/>
      <c r="Q1427" s="320"/>
      <c r="R1427" s="320"/>
      <c r="S1427" s="320"/>
      <c r="T1427" s="320"/>
      <c r="U1427" s="321"/>
      <c r="V1427" s="320"/>
      <c r="W1427" s="392"/>
    </row>
    <row r="1428" spans="1:23">
      <c r="A1428" s="317"/>
      <c r="B1428" s="317"/>
      <c r="C1428" s="317"/>
      <c r="D1428" s="317"/>
      <c r="E1428" s="317"/>
      <c r="F1428" s="318"/>
      <c r="G1428" s="317"/>
      <c r="H1428" s="317"/>
      <c r="I1428" s="322"/>
      <c r="J1428" s="319"/>
      <c r="K1428" s="319"/>
      <c r="L1428" s="319"/>
      <c r="M1428" s="319"/>
      <c r="N1428" s="319"/>
      <c r="O1428" s="322"/>
      <c r="P1428" s="322"/>
      <c r="Q1428" s="320"/>
      <c r="R1428" s="320"/>
      <c r="S1428" s="320"/>
      <c r="T1428" s="320"/>
      <c r="U1428" s="321"/>
      <c r="V1428" s="320"/>
      <c r="W1428" s="392"/>
    </row>
    <row r="1429" spans="1:23">
      <c r="A1429" s="317"/>
      <c r="B1429" s="317"/>
      <c r="C1429" s="317"/>
      <c r="D1429" s="317"/>
      <c r="E1429" s="317"/>
      <c r="F1429" s="318"/>
      <c r="G1429" s="317"/>
      <c r="H1429" s="317"/>
      <c r="I1429" s="322"/>
      <c r="J1429" s="319"/>
      <c r="K1429" s="319"/>
      <c r="L1429" s="319"/>
      <c r="M1429" s="319"/>
      <c r="N1429" s="319"/>
      <c r="O1429" s="322"/>
      <c r="P1429" s="322"/>
      <c r="Q1429" s="320"/>
      <c r="R1429" s="320"/>
      <c r="S1429" s="320"/>
      <c r="T1429" s="320"/>
      <c r="U1429" s="321"/>
      <c r="V1429" s="320"/>
      <c r="W1429" s="392"/>
    </row>
    <row r="1430" spans="1:23">
      <c r="A1430" s="317"/>
      <c r="B1430" s="317"/>
      <c r="C1430" s="317"/>
      <c r="D1430" s="317"/>
      <c r="E1430" s="317"/>
      <c r="F1430" s="318"/>
      <c r="G1430" s="317"/>
      <c r="H1430" s="317"/>
      <c r="I1430" s="322"/>
      <c r="J1430" s="319"/>
      <c r="K1430" s="319"/>
      <c r="L1430" s="319"/>
      <c r="M1430" s="319"/>
      <c r="N1430" s="319"/>
      <c r="O1430" s="322"/>
      <c r="P1430" s="322"/>
      <c r="Q1430" s="320"/>
      <c r="R1430" s="320"/>
      <c r="S1430" s="320"/>
      <c r="T1430" s="320"/>
      <c r="U1430" s="321"/>
      <c r="V1430" s="320"/>
      <c r="W1430" s="392"/>
    </row>
    <row r="1431" spans="1:23">
      <c r="A1431" s="317"/>
      <c r="B1431" s="317"/>
      <c r="C1431" s="317"/>
      <c r="D1431" s="317"/>
      <c r="E1431" s="317"/>
      <c r="F1431" s="318"/>
      <c r="G1431" s="317"/>
      <c r="H1431" s="317"/>
      <c r="I1431" s="322"/>
      <c r="J1431" s="319"/>
      <c r="K1431" s="319"/>
      <c r="L1431" s="319"/>
      <c r="M1431" s="319"/>
      <c r="N1431" s="319"/>
      <c r="O1431" s="322"/>
      <c r="P1431" s="322"/>
      <c r="Q1431" s="320"/>
      <c r="R1431" s="320"/>
      <c r="S1431" s="320"/>
      <c r="T1431" s="320"/>
      <c r="U1431" s="321"/>
      <c r="V1431" s="320"/>
      <c r="W1431" s="392"/>
    </row>
    <row r="1432" spans="1:23">
      <c r="A1432" s="317"/>
      <c r="B1432" s="317"/>
      <c r="C1432" s="317"/>
      <c r="D1432" s="317"/>
      <c r="E1432" s="317"/>
      <c r="F1432" s="318"/>
      <c r="G1432" s="317"/>
      <c r="H1432" s="317"/>
      <c r="I1432" s="322"/>
      <c r="J1432" s="319"/>
      <c r="K1432" s="319"/>
      <c r="L1432" s="319"/>
      <c r="M1432" s="319"/>
      <c r="N1432" s="319"/>
      <c r="O1432" s="322"/>
      <c r="P1432" s="322"/>
      <c r="Q1432" s="320"/>
      <c r="R1432" s="320"/>
      <c r="S1432" s="320"/>
      <c r="T1432" s="320"/>
      <c r="U1432" s="321"/>
      <c r="V1432" s="320"/>
      <c r="W1432" s="392"/>
    </row>
    <row r="1433" spans="1:23">
      <c r="A1433" s="317"/>
      <c r="B1433" s="317"/>
      <c r="C1433" s="317"/>
      <c r="D1433" s="317"/>
      <c r="E1433" s="317"/>
      <c r="F1433" s="318"/>
      <c r="G1433" s="317"/>
      <c r="H1433" s="317"/>
      <c r="I1433" s="322"/>
      <c r="J1433" s="319"/>
      <c r="K1433" s="319"/>
      <c r="L1433" s="319"/>
      <c r="M1433" s="319"/>
      <c r="N1433" s="319"/>
      <c r="O1433" s="322"/>
      <c r="P1433" s="322"/>
      <c r="Q1433" s="320"/>
      <c r="R1433" s="320"/>
      <c r="S1433" s="320"/>
      <c r="T1433" s="320"/>
      <c r="U1433" s="321"/>
      <c r="V1433" s="320"/>
      <c r="W1433" s="392"/>
    </row>
    <row r="1434" spans="1:23">
      <c r="A1434" s="317"/>
      <c r="B1434" s="317"/>
      <c r="C1434" s="317"/>
      <c r="D1434" s="317"/>
      <c r="E1434" s="317"/>
      <c r="F1434" s="318"/>
      <c r="G1434" s="317"/>
      <c r="H1434" s="317"/>
      <c r="I1434" s="322"/>
      <c r="J1434" s="319"/>
      <c r="K1434" s="319"/>
      <c r="L1434" s="319"/>
      <c r="M1434" s="319"/>
      <c r="N1434" s="319"/>
      <c r="O1434" s="322"/>
      <c r="P1434" s="322"/>
      <c r="Q1434" s="320"/>
      <c r="R1434" s="320"/>
      <c r="S1434" s="320"/>
      <c r="T1434" s="320"/>
      <c r="U1434" s="321"/>
      <c r="V1434" s="320"/>
      <c r="W1434" s="392"/>
    </row>
    <row r="1435" spans="1:23">
      <c r="A1435" s="317"/>
      <c r="B1435" s="317"/>
      <c r="C1435" s="317"/>
      <c r="D1435" s="317"/>
      <c r="E1435" s="317"/>
      <c r="F1435" s="318"/>
      <c r="G1435" s="317"/>
      <c r="H1435" s="317"/>
      <c r="I1435" s="322"/>
      <c r="J1435" s="319"/>
      <c r="K1435" s="319"/>
      <c r="L1435" s="319"/>
      <c r="M1435" s="319"/>
      <c r="N1435" s="319"/>
      <c r="O1435" s="322"/>
      <c r="P1435" s="322"/>
      <c r="Q1435" s="320"/>
      <c r="R1435" s="320"/>
      <c r="S1435" s="320"/>
      <c r="T1435" s="320"/>
      <c r="U1435" s="321"/>
      <c r="V1435" s="320"/>
      <c r="W1435" s="392"/>
    </row>
    <row r="1436" spans="1:23">
      <c r="A1436" s="317"/>
      <c r="B1436" s="317"/>
      <c r="C1436" s="317"/>
      <c r="D1436" s="317"/>
      <c r="E1436" s="317"/>
      <c r="F1436" s="318"/>
      <c r="G1436" s="317"/>
      <c r="H1436" s="317"/>
      <c r="I1436" s="322"/>
      <c r="J1436" s="319"/>
      <c r="K1436" s="319"/>
      <c r="L1436" s="319"/>
      <c r="M1436" s="319"/>
      <c r="N1436" s="319"/>
      <c r="O1436" s="322"/>
      <c r="P1436" s="322"/>
      <c r="Q1436" s="320"/>
      <c r="R1436" s="320"/>
      <c r="S1436" s="320"/>
      <c r="T1436" s="320"/>
      <c r="U1436" s="321"/>
      <c r="V1436" s="320"/>
      <c r="W1436" s="392"/>
    </row>
    <row r="1437" spans="1:23">
      <c r="A1437" s="317"/>
      <c r="B1437" s="317"/>
      <c r="C1437" s="317"/>
      <c r="D1437" s="317"/>
      <c r="E1437" s="317"/>
      <c r="F1437" s="318"/>
      <c r="G1437" s="317"/>
      <c r="H1437" s="317"/>
      <c r="I1437" s="322"/>
      <c r="J1437" s="319"/>
      <c r="K1437" s="319"/>
      <c r="L1437" s="319"/>
      <c r="M1437" s="319"/>
      <c r="N1437" s="319"/>
      <c r="O1437" s="322"/>
      <c r="P1437" s="322"/>
      <c r="Q1437" s="320"/>
      <c r="R1437" s="320"/>
      <c r="S1437" s="320"/>
      <c r="T1437" s="320"/>
      <c r="U1437" s="321"/>
      <c r="V1437" s="320"/>
      <c r="W1437" s="392"/>
    </row>
    <row r="1438" spans="1:23">
      <c r="A1438" s="317"/>
      <c r="B1438" s="317"/>
      <c r="C1438" s="317"/>
      <c r="D1438" s="317"/>
      <c r="E1438" s="317"/>
      <c r="F1438" s="318"/>
      <c r="G1438" s="317"/>
      <c r="H1438" s="317"/>
      <c r="I1438" s="322"/>
      <c r="J1438" s="319"/>
      <c r="K1438" s="319"/>
      <c r="L1438" s="319"/>
      <c r="M1438" s="319"/>
      <c r="N1438" s="319"/>
      <c r="O1438" s="322"/>
      <c r="P1438" s="322"/>
      <c r="Q1438" s="320"/>
      <c r="R1438" s="320"/>
      <c r="S1438" s="320"/>
      <c r="T1438" s="320"/>
      <c r="U1438" s="321"/>
      <c r="V1438" s="320"/>
      <c r="W1438" s="392"/>
    </row>
    <row r="1439" spans="1:23">
      <c r="A1439" s="317"/>
      <c r="B1439" s="317"/>
      <c r="C1439" s="317"/>
      <c r="D1439" s="317"/>
      <c r="E1439" s="317"/>
      <c r="F1439" s="318"/>
      <c r="G1439" s="317"/>
      <c r="H1439" s="317"/>
      <c r="I1439" s="322"/>
      <c r="J1439" s="319"/>
      <c r="K1439" s="319"/>
      <c r="L1439" s="319"/>
      <c r="M1439" s="319"/>
      <c r="N1439" s="319"/>
      <c r="O1439" s="322"/>
      <c r="P1439" s="322"/>
      <c r="Q1439" s="320"/>
      <c r="R1439" s="320"/>
      <c r="S1439" s="320"/>
      <c r="T1439" s="320"/>
      <c r="U1439" s="321"/>
      <c r="V1439" s="320"/>
      <c r="W1439" s="392"/>
    </row>
    <row r="1440" spans="1:23">
      <c r="A1440" s="317"/>
      <c r="B1440" s="317"/>
      <c r="C1440" s="317"/>
      <c r="D1440" s="317"/>
      <c r="E1440" s="317"/>
      <c r="F1440" s="318"/>
      <c r="G1440" s="317"/>
      <c r="H1440" s="317"/>
      <c r="I1440" s="322"/>
      <c r="J1440" s="319"/>
      <c r="K1440" s="319"/>
      <c r="L1440" s="319"/>
      <c r="M1440" s="319"/>
      <c r="N1440" s="319"/>
      <c r="O1440" s="322"/>
      <c r="P1440" s="322"/>
      <c r="Q1440" s="320"/>
      <c r="R1440" s="320"/>
      <c r="S1440" s="320"/>
      <c r="T1440" s="320"/>
      <c r="U1440" s="321"/>
      <c r="V1440" s="320"/>
      <c r="W1440" s="392"/>
    </row>
    <row r="1441" spans="1:23">
      <c r="A1441" s="317"/>
      <c r="B1441" s="317"/>
      <c r="C1441" s="317"/>
      <c r="D1441" s="317"/>
      <c r="E1441" s="317"/>
      <c r="F1441" s="318"/>
      <c r="G1441" s="317"/>
      <c r="H1441" s="317"/>
      <c r="I1441" s="322"/>
      <c r="J1441" s="319"/>
      <c r="K1441" s="319"/>
      <c r="L1441" s="319"/>
      <c r="M1441" s="319"/>
      <c r="N1441" s="319"/>
      <c r="O1441" s="322"/>
      <c r="P1441" s="322"/>
      <c r="Q1441" s="320"/>
      <c r="R1441" s="320"/>
      <c r="S1441" s="320"/>
      <c r="T1441" s="320"/>
      <c r="U1441" s="321"/>
      <c r="V1441" s="320"/>
      <c r="W1441" s="392"/>
    </row>
    <row r="1442" spans="1:23">
      <c r="A1442" s="317"/>
      <c r="B1442" s="317"/>
      <c r="C1442" s="317"/>
      <c r="D1442" s="317"/>
      <c r="E1442" s="317"/>
      <c r="F1442" s="318"/>
      <c r="G1442" s="317"/>
      <c r="H1442" s="317"/>
      <c r="I1442" s="322"/>
      <c r="J1442" s="319"/>
      <c r="K1442" s="319"/>
      <c r="L1442" s="319"/>
      <c r="M1442" s="319"/>
      <c r="N1442" s="319"/>
      <c r="O1442" s="322"/>
      <c r="P1442" s="322"/>
      <c r="Q1442" s="320"/>
      <c r="R1442" s="320"/>
      <c r="S1442" s="320"/>
      <c r="T1442" s="320"/>
      <c r="U1442" s="321"/>
      <c r="V1442" s="320"/>
      <c r="W1442" s="392"/>
    </row>
    <row r="1443" spans="1:23">
      <c r="A1443" s="317"/>
      <c r="B1443" s="323"/>
      <c r="C1443" s="317"/>
      <c r="D1443" s="317"/>
      <c r="E1443" s="317"/>
      <c r="F1443" s="318"/>
      <c r="G1443" s="317"/>
      <c r="H1443" s="317"/>
      <c r="I1443" s="322"/>
      <c r="J1443" s="319"/>
      <c r="K1443" s="319"/>
      <c r="L1443" s="319"/>
      <c r="M1443" s="319"/>
      <c r="N1443" s="319"/>
      <c r="O1443" s="322"/>
      <c r="P1443" s="322"/>
      <c r="Q1443" s="320"/>
      <c r="R1443" s="320"/>
      <c r="S1443" s="320"/>
      <c r="T1443" s="320"/>
      <c r="U1443" s="321"/>
      <c r="V1443" s="320"/>
      <c r="W1443" s="392"/>
    </row>
    <row r="1444" spans="1:23">
      <c r="A1444" s="317"/>
      <c r="B1444" s="323"/>
      <c r="C1444" s="317"/>
      <c r="D1444" s="317"/>
      <c r="E1444" s="317"/>
      <c r="F1444" s="318"/>
      <c r="G1444" s="317"/>
      <c r="H1444" s="317"/>
      <c r="I1444" s="322"/>
      <c r="J1444" s="319"/>
      <c r="K1444" s="319"/>
      <c r="L1444" s="319"/>
      <c r="M1444" s="319"/>
      <c r="N1444" s="319"/>
      <c r="O1444" s="322"/>
      <c r="P1444" s="322"/>
      <c r="Q1444" s="320"/>
      <c r="R1444" s="320"/>
      <c r="S1444" s="320"/>
      <c r="T1444" s="320"/>
      <c r="U1444" s="321"/>
      <c r="V1444" s="320"/>
      <c r="W1444" s="392"/>
    </row>
    <row r="1445" spans="1:23">
      <c r="A1445" s="317"/>
      <c r="B1445" s="323"/>
      <c r="C1445" s="317"/>
      <c r="D1445" s="317"/>
      <c r="E1445" s="317"/>
      <c r="F1445" s="318"/>
      <c r="G1445" s="317"/>
      <c r="H1445" s="317"/>
      <c r="I1445" s="322"/>
      <c r="J1445" s="319"/>
      <c r="K1445" s="319"/>
      <c r="L1445" s="319"/>
      <c r="M1445" s="319"/>
      <c r="N1445" s="319"/>
      <c r="O1445" s="322"/>
      <c r="P1445" s="322"/>
      <c r="Q1445" s="320"/>
      <c r="R1445" s="320"/>
      <c r="S1445" s="320"/>
      <c r="T1445" s="320"/>
      <c r="U1445" s="321"/>
      <c r="V1445" s="320"/>
      <c r="W1445" s="392"/>
    </row>
    <row r="1446" spans="1:23">
      <c r="A1446" s="317"/>
      <c r="B1446" s="317"/>
      <c r="C1446" s="317"/>
      <c r="D1446" s="317"/>
      <c r="E1446" s="317"/>
      <c r="F1446" s="318"/>
      <c r="G1446" s="317"/>
      <c r="H1446" s="317"/>
      <c r="I1446" s="322"/>
      <c r="J1446" s="319"/>
      <c r="K1446" s="319"/>
      <c r="L1446" s="319"/>
      <c r="M1446" s="319"/>
      <c r="N1446" s="319"/>
      <c r="O1446" s="322"/>
      <c r="P1446" s="322"/>
      <c r="Q1446" s="320"/>
      <c r="R1446" s="320"/>
      <c r="S1446" s="320"/>
      <c r="T1446" s="320"/>
      <c r="U1446" s="321"/>
      <c r="V1446" s="320"/>
      <c r="W1446" s="392"/>
    </row>
    <row r="1447" spans="1:23">
      <c r="A1447" s="317"/>
      <c r="B1447" s="317"/>
      <c r="C1447" s="317"/>
      <c r="D1447" s="317"/>
      <c r="E1447" s="317"/>
      <c r="F1447" s="318"/>
      <c r="G1447" s="317"/>
      <c r="H1447" s="317"/>
      <c r="I1447" s="322"/>
      <c r="J1447" s="319"/>
      <c r="K1447" s="319"/>
      <c r="L1447" s="319"/>
      <c r="M1447" s="319"/>
      <c r="N1447" s="319"/>
      <c r="O1447" s="322"/>
      <c r="P1447" s="322"/>
      <c r="Q1447" s="320"/>
      <c r="R1447" s="320"/>
      <c r="S1447" s="320"/>
      <c r="T1447" s="320"/>
      <c r="U1447" s="321"/>
      <c r="V1447" s="320"/>
      <c r="W1447" s="392"/>
    </row>
    <row r="1448" spans="1:23">
      <c r="A1448" s="317"/>
      <c r="B1448" s="317"/>
      <c r="C1448" s="317"/>
      <c r="D1448" s="317"/>
      <c r="E1448" s="317"/>
      <c r="F1448" s="318"/>
      <c r="G1448" s="317"/>
      <c r="H1448" s="317"/>
      <c r="I1448" s="322"/>
      <c r="J1448" s="319"/>
      <c r="K1448" s="319"/>
      <c r="L1448" s="319"/>
      <c r="M1448" s="319"/>
      <c r="N1448" s="319"/>
      <c r="O1448" s="322"/>
      <c r="P1448" s="322"/>
      <c r="Q1448" s="320"/>
      <c r="R1448" s="320"/>
      <c r="S1448" s="320"/>
      <c r="T1448" s="320"/>
      <c r="U1448" s="321"/>
      <c r="V1448" s="320"/>
      <c r="W1448" s="392"/>
    </row>
    <row r="1449" spans="1:23">
      <c r="A1449" s="317"/>
      <c r="B1449" s="317"/>
      <c r="C1449" s="317"/>
      <c r="D1449" s="317"/>
      <c r="E1449" s="317"/>
      <c r="F1449" s="318"/>
      <c r="G1449" s="317"/>
      <c r="H1449" s="317"/>
      <c r="I1449" s="322"/>
      <c r="J1449" s="319"/>
      <c r="K1449" s="319"/>
      <c r="L1449" s="319"/>
      <c r="M1449" s="319"/>
      <c r="N1449" s="319"/>
      <c r="O1449" s="322"/>
      <c r="P1449" s="322"/>
      <c r="Q1449" s="320"/>
      <c r="R1449" s="320"/>
      <c r="S1449" s="320"/>
      <c r="T1449" s="320"/>
      <c r="U1449" s="321"/>
      <c r="V1449" s="320"/>
      <c r="W1449" s="392"/>
    </row>
    <row r="1450" spans="1:23">
      <c r="A1450" s="317"/>
      <c r="B1450" s="317"/>
      <c r="C1450" s="317"/>
      <c r="D1450" s="317"/>
      <c r="E1450" s="317"/>
      <c r="F1450" s="318"/>
      <c r="G1450" s="317"/>
      <c r="H1450" s="317"/>
      <c r="I1450" s="322"/>
      <c r="J1450" s="319"/>
      <c r="K1450" s="319"/>
      <c r="L1450" s="319"/>
      <c r="M1450" s="319"/>
      <c r="N1450" s="319"/>
      <c r="O1450" s="322"/>
      <c r="P1450" s="322"/>
      <c r="Q1450" s="320"/>
      <c r="R1450" s="320"/>
      <c r="S1450" s="320"/>
      <c r="T1450" s="320"/>
      <c r="U1450" s="321"/>
      <c r="V1450" s="320"/>
      <c r="W1450" s="392"/>
    </row>
    <row r="1451" spans="1:23">
      <c r="A1451" s="317"/>
      <c r="B1451" s="317"/>
      <c r="C1451" s="317"/>
      <c r="D1451" s="317"/>
      <c r="E1451" s="317"/>
      <c r="F1451" s="318"/>
      <c r="G1451" s="317"/>
      <c r="H1451" s="317"/>
      <c r="I1451" s="322"/>
      <c r="J1451" s="319"/>
      <c r="K1451" s="319"/>
      <c r="L1451" s="319"/>
      <c r="M1451" s="319"/>
      <c r="N1451" s="319"/>
      <c r="O1451" s="322"/>
      <c r="P1451" s="322"/>
      <c r="Q1451" s="320"/>
      <c r="R1451" s="320"/>
      <c r="S1451" s="320"/>
      <c r="T1451" s="320"/>
      <c r="U1451" s="321"/>
      <c r="V1451" s="320"/>
      <c r="W1451" s="392"/>
    </row>
    <row r="1452" spans="1:23">
      <c r="A1452" s="317"/>
      <c r="B1452" s="317"/>
      <c r="C1452" s="317"/>
      <c r="D1452" s="317"/>
      <c r="E1452" s="317"/>
      <c r="F1452" s="318"/>
      <c r="G1452" s="317"/>
      <c r="H1452" s="317"/>
      <c r="I1452" s="322"/>
      <c r="J1452" s="319"/>
      <c r="K1452" s="319"/>
      <c r="L1452" s="319"/>
      <c r="M1452" s="319"/>
      <c r="N1452" s="319"/>
      <c r="O1452" s="322"/>
      <c r="P1452" s="322"/>
      <c r="Q1452" s="320"/>
      <c r="R1452" s="320"/>
      <c r="S1452" s="320"/>
      <c r="T1452" s="320"/>
      <c r="U1452" s="321"/>
      <c r="V1452" s="320"/>
      <c r="W1452" s="392"/>
    </row>
    <row r="1453" spans="1:23">
      <c r="A1453" s="317"/>
      <c r="B1453" s="317"/>
      <c r="C1453" s="317"/>
      <c r="D1453" s="317"/>
      <c r="E1453" s="317"/>
      <c r="F1453" s="318"/>
      <c r="G1453" s="317"/>
      <c r="H1453" s="317"/>
      <c r="I1453" s="322"/>
      <c r="J1453" s="319"/>
      <c r="K1453" s="319"/>
      <c r="L1453" s="319"/>
      <c r="M1453" s="319"/>
      <c r="N1453" s="319"/>
      <c r="O1453" s="322"/>
      <c r="P1453" s="322"/>
      <c r="Q1453" s="320"/>
      <c r="R1453" s="320"/>
      <c r="S1453" s="320"/>
      <c r="T1453" s="320"/>
      <c r="U1453" s="321"/>
      <c r="V1453" s="320"/>
      <c r="W1453" s="392"/>
    </row>
    <row r="1454" spans="1:23">
      <c r="A1454" s="317"/>
      <c r="B1454" s="317"/>
      <c r="C1454" s="317"/>
      <c r="D1454" s="317"/>
      <c r="E1454" s="317"/>
      <c r="F1454" s="318"/>
      <c r="G1454" s="317"/>
      <c r="H1454" s="317"/>
      <c r="I1454" s="322"/>
      <c r="J1454" s="319"/>
      <c r="K1454" s="319"/>
      <c r="L1454" s="319"/>
      <c r="M1454" s="319"/>
      <c r="N1454" s="319"/>
      <c r="O1454" s="322"/>
      <c r="P1454" s="322"/>
      <c r="Q1454" s="320"/>
      <c r="R1454" s="320"/>
      <c r="S1454" s="320"/>
      <c r="T1454" s="320"/>
      <c r="U1454" s="321"/>
      <c r="V1454" s="320"/>
      <c r="W1454" s="392"/>
    </row>
    <row r="1455" spans="1:23">
      <c r="A1455" s="317"/>
      <c r="B1455" s="317"/>
      <c r="C1455" s="317"/>
      <c r="D1455" s="317"/>
      <c r="E1455" s="317"/>
      <c r="F1455" s="318"/>
      <c r="G1455" s="317"/>
      <c r="H1455" s="317"/>
      <c r="I1455" s="322"/>
      <c r="J1455" s="319"/>
      <c r="K1455" s="319"/>
      <c r="L1455" s="319"/>
      <c r="M1455" s="319"/>
      <c r="N1455" s="319"/>
      <c r="O1455" s="322"/>
      <c r="P1455" s="322"/>
      <c r="Q1455" s="320"/>
      <c r="R1455" s="320"/>
      <c r="S1455" s="320"/>
      <c r="T1455" s="320"/>
      <c r="U1455" s="321"/>
      <c r="V1455" s="320"/>
      <c r="W1455" s="392"/>
    </row>
    <row r="1456" spans="1:23">
      <c r="A1456" s="317"/>
      <c r="B1456" s="317"/>
      <c r="C1456" s="317"/>
      <c r="D1456" s="317"/>
      <c r="E1456" s="317"/>
      <c r="F1456" s="318"/>
      <c r="G1456" s="317"/>
      <c r="H1456" s="317"/>
      <c r="I1456" s="322"/>
      <c r="J1456" s="319"/>
      <c r="K1456" s="319"/>
      <c r="L1456" s="319"/>
      <c r="M1456" s="319"/>
      <c r="N1456" s="319"/>
      <c r="O1456" s="322"/>
      <c r="P1456" s="322"/>
      <c r="Q1456" s="320"/>
      <c r="R1456" s="320"/>
      <c r="S1456" s="320"/>
      <c r="T1456" s="320"/>
      <c r="U1456" s="321"/>
      <c r="V1456" s="320"/>
      <c r="W1456" s="392"/>
    </row>
    <row r="1457" spans="1:23">
      <c r="A1457" s="317"/>
      <c r="B1457" s="317"/>
      <c r="C1457" s="317"/>
      <c r="D1457" s="317"/>
      <c r="E1457" s="317"/>
      <c r="F1457" s="318"/>
      <c r="G1457" s="317"/>
      <c r="H1457" s="317"/>
      <c r="I1457" s="322"/>
      <c r="J1457" s="319"/>
      <c r="K1457" s="319"/>
      <c r="L1457" s="319"/>
      <c r="M1457" s="319"/>
      <c r="N1457" s="319"/>
      <c r="O1457" s="322"/>
      <c r="P1457" s="322"/>
      <c r="Q1457" s="320"/>
      <c r="R1457" s="320"/>
      <c r="S1457" s="320"/>
      <c r="T1457" s="320"/>
      <c r="U1457" s="321"/>
      <c r="V1457" s="320"/>
      <c r="W1457" s="392"/>
    </row>
    <row r="1458" spans="1:23">
      <c r="A1458" s="317"/>
      <c r="B1458" s="317"/>
      <c r="C1458" s="317"/>
      <c r="D1458" s="317"/>
      <c r="E1458" s="317"/>
      <c r="F1458" s="318"/>
      <c r="G1458" s="317"/>
      <c r="H1458" s="317"/>
      <c r="I1458" s="322"/>
      <c r="J1458" s="319"/>
      <c r="K1458" s="319"/>
      <c r="L1458" s="319"/>
      <c r="M1458" s="319"/>
      <c r="N1458" s="319"/>
      <c r="O1458" s="322"/>
      <c r="P1458" s="322"/>
      <c r="Q1458" s="320"/>
      <c r="R1458" s="320"/>
      <c r="S1458" s="320"/>
      <c r="T1458" s="320"/>
      <c r="U1458" s="321"/>
      <c r="V1458" s="320"/>
      <c r="W1458" s="392"/>
    </row>
    <row r="1459" spans="1:23">
      <c r="A1459" s="317"/>
      <c r="B1459" s="317"/>
      <c r="C1459" s="317"/>
      <c r="D1459" s="317"/>
      <c r="E1459" s="317"/>
      <c r="F1459" s="318"/>
      <c r="G1459" s="317"/>
      <c r="H1459" s="317"/>
      <c r="I1459" s="322"/>
      <c r="J1459" s="319"/>
      <c r="K1459" s="319"/>
      <c r="L1459" s="319"/>
      <c r="M1459" s="319"/>
      <c r="N1459" s="319"/>
      <c r="O1459" s="322"/>
      <c r="P1459" s="322"/>
      <c r="Q1459" s="320"/>
      <c r="R1459" s="320"/>
      <c r="S1459" s="320"/>
      <c r="T1459" s="320"/>
      <c r="U1459" s="321"/>
      <c r="V1459" s="320"/>
      <c r="W1459" s="392"/>
    </row>
    <row r="1460" spans="1:23">
      <c r="A1460" s="317"/>
      <c r="B1460" s="317"/>
      <c r="C1460" s="317"/>
      <c r="D1460" s="317"/>
      <c r="E1460" s="317"/>
      <c r="F1460" s="318"/>
      <c r="G1460" s="317"/>
      <c r="H1460" s="317"/>
      <c r="I1460" s="322"/>
      <c r="J1460" s="319"/>
      <c r="K1460" s="319"/>
      <c r="L1460" s="319"/>
      <c r="M1460" s="319"/>
      <c r="N1460" s="319"/>
      <c r="O1460" s="322"/>
      <c r="P1460" s="322"/>
      <c r="Q1460" s="320"/>
      <c r="R1460" s="320"/>
      <c r="S1460" s="320"/>
      <c r="T1460" s="320"/>
      <c r="U1460" s="321"/>
      <c r="V1460" s="320"/>
      <c r="W1460" s="392"/>
    </row>
    <row r="1461" spans="1:23">
      <c r="A1461" s="317"/>
      <c r="B1461" s="317"/>
      <c r="C1461" s="317"/>
      <c r="D1461" s="317"/>
      <c r="E1461" s="317"/>
      <c r="F1461" s="318"/>
      <c r="G1461" s="317"/>
      <c r="H1461" s="317"/>
      <c r="I1461" s="322"/>
      <c r="J1461" s="319"/>
      <c r="K1461" s="319"/>
      <c r="L1461" s="319"/>
      <c r="M1461" s="319"/>
      <c r="N1461" s="319"/>
      <c r="O1461" s="322"/>
      <c r="P1461" s="322"/>
      <c r="Q1461" s="320"/>
      <c r="R1461" s="320"/>
      <c r="S1461" s="320"/>
      <c r="T1461" s="320"/>
      <c r="U1461" s="321"/>
      <c r="V1461" s="320"/>
      <c r="W1461" s="392"/>
    </row>
    <row r="1462" spans="1:23">
      <c r="A1462" s="317"/>
      <c r="B1462" s="317"/>
      <c r="C1462" s="317"/>
      <c r="D1462" s="317"/>
      <c r="E1462" s="317"/>
      <c r="F1462" s="318"/>
      <c r="G1462" s="317"/>
      <c r="H1462" s="317"/>
      <c r="I1462" s="322"/>
      <c r="J1462" s="319"/>
      <c r="K1462" s="319"/>
      <c r="L1462" s="319"/>
      <c r="M1462" s="319"/>
      <c r="N1462" s="319"/>
      <c r="O1462" s="322"/>
      <c r="P1462" s="322"/>
      <c r="Q1462" s="320"/>
      <c r="R1462" s="320"/>
      <c r="S1462" s="320"/>
      <c r="T1462" s="320"/>
      <c r="U1462" s="321"/>
      <c r="V1462" s="320"/>
      <c r="W1462" s="392"/>
    </row>
    <row r="1463" spans="1:23">
      <c r="A1463" s="317"/>
      <c r="B1463" s="317"/>
      <c r="C1463" s="317"/>
      <c r="D1463" s="317"/>
      <c r="E1463" s="317"/>
      <c r="F1463" s="318"/>
      <c r="G1463" s="317"/>
      <c r="H1463" s="317"/>
      <c r="I1463" s="322"/>
      <c r="J1463" s="319"/>
      <c r="K1463" s="319"/>
      <c r="L1463" s="319"/>
      <c r="M1463" s="319"/>
      <c r="N1463" s="319"/>
      <c r="O1463" s="322"/>
      <c r="P1463" s="322"/>
      <c r="Q1463" s="320"/>
      <c r="R1463" s="320"/>
      <c r="S1463" s="320"/>
      <c r="T1463" s="320"/>
      <c r="U1463" s="321"/>
      <c r="V1463" s="320"/>
      <c r="W1463" s="392"/>
    </row>
    <row r="1464" spans="1:23">
      <c r="A1464" s="317"/>
      <c r="B1464" s="317"/>
      <c r="C1464" s="317"/>
      <c r="D1464" s="317"/>
      <c r="E1464" s="317"/>
      <c r="F1464" s="318"/>
      <c r="G1464" s="317"/>
      <c r="H1464" s="317"/>
      <c r="I1464" s="322"/>
      <c r="J1464" s="319"/>
      <c r="K1464" s="319"/>
      <c r="L1464" s="319"/>
      <c r="M1464" s="319"/>
      <c r="N1464" s="319"/>
      <c r="O1464" s="322"/>
      <c r="P1464" s="322"/>
      <c r="Q1464" s="320"/>
      <c r="R1464" s="320"/>
      <c r="S1464" s="320"/>
      <c r="T1464" s="320"/>
      <c r="U1464" s="321"/>
      <c r="V1464" s="320"/>
      <c r="W1464" s="392"/>
    </row>
    <row r="1465" spans="1:23">
      <c r="A1465" s="317"/>
      <c r="B1465" s="317"/>
      <c r="C1465" s="317"/>
      <c r="D1465" s="317"/>
      <c r="E1465" s="317"/>
      <c r="F1465" s="318"/>
      <c r="G1465" s="317"/>
      <c r="H1465" s="317"/>
      <c r="I1465" s="322"/>
      <c r="J1465" s="319"/>
      <c r="K1465" s="319"/>
      <c r="L1465" s="319"/>
      <c r="M1465" s="319"/>
      <c r="N1465" s="319"/>
      <c r="O1465" s="322"/>
      <c r="P1465" s="322"/>
      <c r="Q1465" s="320"/>
      <c r="R1465" s="320"/>
      <c r="S1465" s="320"/>
      <c r="T1465" s="320"/>
      <c r="U1465" s="321"/>
      <c r="V1465" s="320"/>
      <c r="W1465" s="392"/>
    </row>
    <row r="1466" spans="1:23">
      <c r="A1466" s="317"/>
      <c r="B1466" s="317"/>
      <c r="C1466" s="317"/>
      <c r="D1466" s="317"/>
      <c r="E1466" s="317"/>
      <c r="F1466" s="318"/>
      <c r="G1466" s="317"/>
      <c r="H1466" s="317"/>
      <c r="I1466" s="322"/>
      <c r="J1466" s="319"/>
      <c r="K1466" s="319"/>
      <c r="L1466" s="319"/>
      <c r="M1466" s="319"/>
      <c r="N1466" s="319"/>
      <c r="O1466" s="322"/>
      <c r="P1466" s="322"/>
      <c r="Q1466" s="320"/>
      <c r="R1466" s="320"/>
      <c r="S1466" s="320"/>
      <c r="T1466" s="320"/>
      <c r="U1466" s="321"/>
      <c r="V1466" s="320"/>
      <c r="W1466" s="392"/>
    </row>
    <row r="1467" spans="1:23">
      <c r="A1467" s="317"/>
      <c r="B1467" s="317"/>
      <c r="C1467" s="317"/>
      <c r="D1467" s="317"/>
      <c r="E1467" s="317"/>
      <c r="F1467" s="318"/>
      <c r="G1467" s="317"/>
      <c r="H1467" s="317"/>
      <c r="I1467" s="322"/>
      <c r="J1467" s="319"/>
      <c r="K1467" s="319"/>
      <c r="L1467" s="319"/>
      <c r="M1467" s="319"/>
      <c r="N1467" s="319"/>
      <c r="O1467" s="322"/>
      <c r="P1467" s="322"/>
      <c r="Q1467" s="320"/>
      <c r="R1467" s="320"/>
      <c r="S1467" s="320"/>
      <c r="T1467" s="320"/>
      <c r="U1467" s="321"/>
      <c r="V1467" s="320"/>
      <c r="W1467" s="392"/>
    </row>
    <row r="1468" spans="1:23">
      <c r="A1468" s="317"/>
      <c r="B1468" s="317"/>
      <c r="C1468" s="317"/>
      <c r="D1468" s="317"/>
      <c r="E1468" s="317"/>
      <c r="F1468" s="318"/>
      <c r="G1468" s="317"/>
      <c r="H1468" s="317"/>
      <c r="I1468" s="322"/>
      <c r="J1468" s="319"/>
      <c r="K1468" s="319"/>
      <c r="L1468" s="319"/>
      <c r="M1468" s="319"/>
      <c r="N1468" s="319"/>
      <c r="O1468" s="322"/>
      <c r="P1468" s="322"/>
      <c r="Q1468" s="320"/>
      <c r="R1468" s="320"/>
      <c r="S1468" s="320"/>
      <c r="T1468" s="320"/>
      <c r="U1468" s="321"/>
      <c r="V1468" s="320"/>
      <c r="W1468" s="392"/>
    </row>
    <row r="1469" spans="1:23">
      <c r="A1469" s="317"/>
      <c r="B1469" s="317"/>
      <c r="C1469" s="317"/>
      <c r="D1469" s="317"/>
      <c r="E1469" s="317"/>
      <c r="F1469" s="318"/>
      <c r="G1469" s="317"/>
      <c r="H1469" s="317"/>
      <c r="I1469" s="322"/>
      <c r="J1469" s="319"/>
      <c r="K1469" s="319"/>
      <c r="L1469" s="319"/>
      <c r="M1469" s="319"/>
      <c r="N1469" s="319"/>
      <c r="O1469" s="322"/>
      <c r="P1469" s="322"/>
      <c r="Q1469" s="320"/>
      <c r="R1469" s="320"/>
      <c r="S1469" s="320"/>
      <c r="T1469" s="320"/>
      <c r="U1469" s="321"/>
      <c r="V1469" s="320"/>
      <c r="W1469" s="392"/>
    </row>
    <row r="1470" spans="1:23">
      <c r="A1470" s="317"/>
      <c r="B1470" s="317"/>
      <c r="C1470" s="317"/>
      <c r="D1470" s="317"/>
      <c r="E1470" s="317"/>
      <c r="F1470" s="318"/>
      <c r="G1470" s="317"/>
      <c r="H1470" s="317"/>
      <c r="I1470" s="322"/>
      <c r="J1470" s="319"/>
      <c r="K1470" s="319"/>
      <c r="L1470" s="319"/>
      <c r="M1470" s="319"/>
      <c r="N1470" s="319"/>
      <c r="O1470" s="322"/>
      <c r="P1470" s="322"/>
      <c r="Q1470" s="320"/>
      <c r="R1470" s="320"/>
      <c r="S1470" s="320"/>
      <c r="T1470" s="320"/>
      <c r="U1470" s="321"/>
      <c r="V1470" s="320"/>
      <c r="W1470" s="392"/>
    </row>
    <row r="1471" spans="1:23">
      <c r="A1471" s="317"/>
      <c r="B1471" s="317"/>
      <c r="C1471" s="317"/>
      <c r="D1471" s="317"/>
      <c r="E1471" s="317"/>
      <c r="F1471" s="318"/>
      <c r="G1471" s="317"/>
      <c r="H1471" s="317"/>
      <c r="I1471" s="322"/>
      <c r="J1471" s="319"/>
      <c r="K1471" s="319"/>
      <c r="L1471" s="319"/>
      <c r="M1471" s="319"/>
      <c r="N1471" s="319"/>
      <c r="O1471" s="322"/>
      <c r="P1471" s="322"/>
      <c r="Q1471" s="320"/>
      <c r="R1471" s="320"/>
      <c r="S1471" s="320"/>
      <c r="T1471" s="320"/>
      <c r="U1471" s="321"/>
      <c r="V1471" s="320"/>
      <c r="W1471" s="392"/>
    </row>
    <row r="1472" spans="1:23">
      <c r="A1472" s="317"/>
      <c r="B1472" s="317"/>
      <c r="C1472" s="317"/>
      <c r="D1472" s="317"/>
      <c r="E1472" s="317"/>
      <c r="F1472" s="318"/>
      <c r="G1472" s="317"/>
      <c r="H1472" s="317"/>
      <c r="I1472" s="322"/>
      <c r="J1472" s="319"/>
      <c r="K1472" s="319"/>
      <c r="L1472" s="319"/>
      <c r="M1472" s="319"/>
      <c r="N1472" s="319"/>
      <c r="O1472" s="322"/>
      <c r="P1472" s="322"/>
      <c r="Q1472" s="320"/>
      <c r="R1472" s="320"/>
      <c r="S1472" s="320"/>
      <c r="T1472" s="320"/>
      <c r="U1472" s="321"/>
      <c r="V1472" s="320"/>
      <c r="W1472" s="392"/>
    </row>
    <row r="1473" spans="1:23">
      <c r="A1473" s="317"/>
      <c r="B1473" s="317"/>
      <c r="C1473" s="317"/>
      <c r="D1473" s="317"/>
      <c r="E1473" s="317"/>
      <c r="F1473" s="318"/>
      <c r="G1473" s="317"/>
      <c r="H1473" s="317"/>
      <c r="I1473" s="322"/>
      <c r="J1473" s="319"/>
      <c r="K1473" s="319"/>
      <c r="L1473" s="319"/>
      <c r="M1473" s="319"/>
      <c r="N1473" s="319"/>
      <c r="O1473" s="322"/>
      <c r="P1473" s="322"/>
      <c r="Q1473" s="320"/>
      <c r="R1473" s="320"/>
      <c r="S1473" s="320"/>
      <c r="T1473" s="320"/>
      <c r="U1473" s="321"/>
      <c r="V1473" s="320"/>
      <c r="W1473" s="392"/>
    </row>
    <row r="1474" spans="1:23">
      <c r="A1474" s="317"/>
      <c r="B1474" s="317"/>
      <c r="C1474" s="317"/>
      <c r="D1474" s="317"/>
      <c r="E1474" s="317"/>
      <c r="F1474" s="318"/>
      <c r="G1474" s="317"/>
      <c r="H1474" s="317"/>
      <c r="I1474" s="322"/>
      <c r="J1474" s="319"/>
      <c r="K1474" s="319"/>
      <c r="L1474" s="319"/>
      <c r="M1474" s="319"/>
      <c r="N1474" s="319"/>
      <c r="O1474" s="322"/>
      <c r="P1474" s="322"/>
      <c r="Q1474" s="320"/>
      <c r="R1474" s="320"/>
      <c r="S1474" s="320"/>
      <c r="T1474" s="320"/>
      <c r="U1474" s="321"/>
      <c r="V1474" s="320"/>
      <c r="W1474" s="392"/>
    </row>
    <row r="1475" spans="1:23">
      <c r="A1475" s="317"/>
      <c r="B1475" s="317"/>
      <c r="C1475" s="317"/>
      <c r="D1475" s="317"/>
      <c r="E1475" s="317"/>
      <c r="F1475" s="318"/>
      <c r="G1475" s="317"/>
      <c r="H1475" s="317"/>
      <c r="I1475" s="322"/>
      <c r="J1475" s="319"/>
      <c r="K1475" s="319"/>
      <c r="L1475" s="319"/>
      <c r="M1475" s="319"/>
      <c r="N1475" s="319"/>
      <c r="O1475" s="322"/>
      <c r="P1475" s="322"/>
      <c r="Q1475" s="320"/>
      <c r="R1475" s="320"/>
      <c r="S1475" s="320"/>
      <c r="T1475" s="320"/>
      <c r="U1475" s="321"/>
      <c r="V1475" s="320"/>
      <c r="W1475" s="392"/>
    </row>
    <row r="1476" spans="1:23">
      <c r="A1476" s="317"/>
      <c r="B1476" s="317"/>
      <c r="C1476" s="317"/>
      <c r="D1476" s="317"/>
      <c r="E1476" s="317"/>
      <c r="F1476" s="318"/>
      <c r="G1476" s="317"/>
      <c r="H1476" s="317"/>
      <c r="I1476" s="322"/>
      <c r="J1476" s="319"/>
      <c r="K1476" s="319"/>
      <c r="L1476" s="319"/>
      <c r="M1476" s="319"/>
      <c r="N1476" s="319"/>
      <c r="O1476" s="322"/>
      <c r="P1476" s="322"/>
      <c r="Q1476" s="320"/>
      <c r="R1476" s="320"/>
      <c r="S1476" s="320"/>
      <c r="T1476" s="320"/>
      <c r="U1476" s="321"/>
      <c r="V1476" s="320"/>
      <c r="W1476" s="392"/>
    </row>
    <row r="1477" spans="1:23">
      <c r="A1477" s="317"/>
      <c r="B1477" s="317"/>
      <c r="C1477" s="317"/>
      <c r="D1477" s="317"/>
      <c r="E1477" s="317"/>
      <c r="F1477" s="318"/>
      <c r="G1477" s="317"/>
      <c r="H1477" s="317"/>
      <c r="I1477" s="322"/>
      <c r="J1477" s="319"/>
      <c r="K1477" s="319"/>
      <c r="L1477" s="319"/>
      <c r="M1477" s="319"/>
      <c r="N1477" s="319"/>
      <c r="O1477" s="322"/>
      <c r="P1477" s="322"/>
      <c r="Q1477" s="320"/>
      <c r="R1477" s="320"/>
      <c r="S1477" s="320"/>
      <c r="T1477" s="320"/>
      <c r="U1477" s="321"/>
      <c r="V1477" s="320"/>
      <c r="W1477" s="392"/>
    </row>
    <row r="1478" spans="1:23">
      <c r="A1478" s="317"/>
      <c r="B1478" s="317"/>
      <c r="C1478" s="317"/>
      <c r="D1478" s="317"/>
      <c r="E1478" s="317"/>
      <c r="F1478" s="318"/>
      <c r="G1478" s="317"/>
      <c r="H1478" s="317"/>
      <c r="I1478" s="322"/>
      <c r="J1478" s="319"/>
      <c r="K1478" s="319"/>
      <c r="L1478" s="319"/>
      <c r="M1478" s="319"/>
      <c r="N1478" s="319"/>
      <c r="O1478" s="322"/>
      <c r="P1478" s="322"/>
      <c r="Q1478" s="320"/>
      <c r="R1478" s="320"/>
      <c r="S1478" s="320"/>
      <c r="T1478" s="320"/>
      <c r="U1478" s="321"/>
      <c r="V1478" s="320"/>
      <c r="W1478" s="392"/>
    </row>
    <row r="1479" spans="1:23">
      <c r="A1479" s="317"/>
      <c r="B1479" s="317"/>
      <c r="C1479" s="317"/>
      <c r="D1479" s="317"/>
      <c r="E1479" s="317"/>
      <c r="F1479" s="318"/>
      <c r="G1479" s="317"/>
      <c r="H1479" s="317"/>
      <c r="I1479" s="322"/>
      <c r="J1479" s="319"/>
      <c r="K1479" s="319"/>
      <c r="L1479" s="319"/>
      <c r="M1479" s="319"/>
      <c r="N1479" s="319"/>
      <c r="O1479" s="322"/>
      <c r="P1479" s="322"/>
      <c r="Q1479" s="320"/>
      <c r="R1479" s="320"/>
      <c r="S1479" s="320"/>
      <c r="T1479" s="320"/>
      <c r="U1479" s="321"/>
      <c r="V1479" s="320"/>
      <c r="W1479" s="392"/>
    </row>
    <row r="1480" spans="1:23">
      <c r="A1480" s="317"/>
      <c r="B1480" s="317"/>
      <c r="C1480" s="317"/>
      <c r="D1480" s="317"/>
      <c r="E1480" s="317"/>
      <c r="F1480" s="318"/>
      <c r="G1480" s="317"/>
      <c r="H1480" s="317"/>
      <c r="I1480" s="322"/>
      <c r="J1480" s="319"/>
      <c r="K1480" s="319"/>
      <c r="L1480" s="319"/>
      <c r="M1480" s="319"/>
      <c r="N1480" s="319"/>
      <c r="O1480" s="322"/>
      <c r="P1480" s="322"/>
      <c r="Q1480" s="320"/>
      <c r="R1480" s="320"/>
      <c r="S1480" s="320"/>
      <c r="T1480" s="320"/>
      <c r="U1480" s="321"/>
      <c r="V1480" s="320"/>
      <c r="W1480" s="392"/>
    </row>
    <row r="1481" spans="1:23">
      <c r="A1481" s="317"/>
      <c r="B1481" s="317"/>
      <c r="C1481" s="317"/>
      <c r="D1481" s="317"/>
      <c r="E1481" s="317"/>
      <c r="F1481" s="318"/>
      <c r="G1481" s="317"/>
      <c r="H1481" s="317"/>
      <c r="I1481" s="322"/>
      <c r="J1481" s="319"/>
      <c r="K1481" s="319"/>
      <c r="L1481" s="319"/>
      <c r="M1481" s="319"/>
      <c r="N1481" s="319"/>
      <c r="O1481" s="322"/>
      <c r="P1481" s="322"/>
      <c r="Q1481" s="320"/>
      <c r="R1481" s="320"/>
      <c r="S1481" s="320"/>
      <c r="T1481" s="320"/>
      <c r="U1481" s="321"/>
      <c r="V1481" s="320"/>
      <c r="W1481" s="392"/>
    </row>
    <row r="1482" spans="1:23">
      <c r="A1482" s="317"/>
      <c r="B1482" s="317"/>
      <c r="C1482" s="317"/>
      <c r="D1482" s="317"/>
      <c r="E1482" s="317"/>
      <c r="F1482" s="318"/>
      <c r="G1482" s="317"/>
      <c r="H1482" s="317"/>
      <c r="I1482" s="322"/>
      <c r="J1482" s="319"/>
      <c r="K1482" s="319"/>
      <c r="L1482" s="319"/>
      <c r="M1482" s="319"/>
      <c r="N1482" s="319"/>
      <c r="O1482" s="322"/>
      <c r="P1482" s="322"/>
      <c r="Q1482" s="320"/>
      <c r="R1482" s="320"/>
      <c r="S1482" s="320"/>
      <c r="T1482" s="320"/>
      <c r="U1482" s="321"/>
      <c r="V1482" s="320"/>
      <c r="W1482" s="392"/>
    </row>
    <row r="1483" spans="1:23">
      <c r="A1483" s="317"/>
      <c r="B1483" s="317"/>
      <c r="C1483" s="317"/>
      <c r="D1483" s="317"/>
      <c r="E1483" s="317"/>
      <c r="F1483" s="318"/>
      <c r="G1483" s="317"/>
      <c r="H1483" s="317"/>
      <c r="I1483" s="322"/>
      <c r="J1483" s="319"/>
      <c r="K1483" s="319"/>
      <c r="L1483" s="319"/>
      <c r="M1483" s="319"/>
      <c r="N1483" s="319"/>
      <c r="O1483" s="322"/>
      <c r="P1483" s="322"/>
      <c r="Q1483" s="320"/>
      <c r="R1483" s="320"/>
      <c r="S1483" s="320"/>
      <c r="T1483" s="320"/>
      <c r="U1483" s="321"/>
      <c r="V1483" s="320"/>
      <c r="W1483" s="392"/>
    </row>
    <row r="1484" spans="1:23">
      <c r="A1484" s="317"/>
      <c r="B1484" s="317"/>
      <c r="C1484" s="317"/>
      <c r="D1484" s="317"/>
      <c r="E1484" s="317"/>
      <c r="F1484" s="318"/>
      <c r="G1484" s="317"/>
      <c r="H1484" s="317"/>
      <c r="I1484" s="322"/>
      <c r="J1484" s="319"/>
      <c r="K1484" s="319"/>
      <c r="L1484" s="319"/>
      <c r="M1484" s="319"/>
      <c r="N1484" s="319"/>
      <c r="O1484" s="322"/>
      <c r="P1484" s="322"/>
      <c r="Q1484" s="320"/>
      <c r="R1484" s="320"/>
      <c r="S1484" s="320"/>
      <c r="T1484" s="320"/>
      <c r="U1484" s="321"/>
      <c r="V1484" s="320"/>
      <c r="W1484" s="392"/>
    </row>
    <row r="1485" spans="1:23">
      <c r="A1485" s="317"/>
      <c r="B1485" s="317"/>
      <c r="C1485" s="317"/>
      <c r="D1485" s="317"/>
      <c r="E1485" s="317"/>
      <c r="F1485" s="318"/>
      <c r="G1485" s="317"/>
      <c r="H1485" s="317"/>
      <c r="I1485" s="322"/>
      <c r="J1485" s="319"/>
      <c r="K1485" s="319"/>
      <c r="L1485" s="319"/>
      <c r="M1485" s="319"/>
      <c r="N1485" s="319"/>
      <c r="O1485" s="322"/>
      <c r="P1485" s="322"/>
      <c r="Q1485" s="320"/>
      <c r="R1485" s="320"/>
      <c r="S1485" s="320"/>
      <c r="T1485" s="320"/>
      <c r="U1485" s="321"/>
      <c r="V1485" s="320"/>
      <c r="W1485" s="392"/>
    </row>
    <row r="1486" spans="1:23">
      <c r="A1486" s="317"/>
      <c r="B1486" s="317"/>
      <c r="C1486" s="317"/>
      <c r="D1486" s="317"/>
      <c r="E1486" s="317"/>
      <c r="F1486" s="318"/>
      <c r="G1486" s="317"/>
      <c r="H1486" s="317"/>
      <c r="I1486" s="322"/>
      <c r="J1486" s="319"/>
      <c r="K1486" s="319"/>
      <c r="L1486" s="319"/>
      <c r="M1486" s="319"/>
      <c r="N1486" s="319"/>
      <c r="O1486" s="322"/>
      <c r="P1486" s="322"/>
      <c r="Q1486" s="320"/>
      <c r="R1486" s="320"/>
      <c r="S1486" s="320"/>
      <c r="T1486" s="320"/>
      <c r="U1486" s="321"/>
      <c r="V1486" s="320"/>
      <c r="W1486" s="392"/>
    </row>
    <row r="1487" spans="1:23">
      <c r="A1487" s="317"/>
      <c r="B1487" s="317"/>
      <c r="C1487" s="317"/>
      <c r="D1487" s="317"/>
      <c r="E1487" s="317"/>
      <c r="F1487" s="318"/>
      <c r="G1487" s="317"/>
      <c r="H1487" s="317"/>
      <c r="I1487" s="322"/>
      <c r="J1487" s="319"/>
      <c r="K1487" s="319"/>
      <c r="L1487" s="319"/>
      <c r="M1487" s="319"/>
      <c r="N1487" s="319"/>
      <c r="O1487" s="322"/>
      <c r="P1487" s="322"/>
      <c r="Q1487" s="320"/>
      <c r="R1487" s="320"/>
      <c r="S1487" s="320"/>
      <c r="T1487" s="320"/>
      <c r="U1487" s="321"/>
      <c r="V1487" s="320"/>
      <c r="W1487" s="392"/>
    </row>
    <row r="1488" spans="1:23">
      <c r="A1488" s="317"/>
      <c r="B1488" s="317"/>
      <c r="C1488" s="317"/>
      <c r="D1488" s="317"/>
      <c r="E1488" s="317"/>
      <c r="F1488" s="318"/>
      <c r="G1488" s="317"/>
      <c r="H1488" s="317"/>
      <c r="I1488" s="322"/>
      <c r="J1488" s="319"/>
      <c r="K1488" s="319"/>
      <c r="L1488" s="319"/>
      <c r="M1488" s="319"/>
      <c r="N1488" s="319"/>
      <c r="O1488" s="322"/>
      <c r="P1488" s="322"/>
      <c r="Q1488" s="320"/>
      <c r="R1488" s="320"/>
      <c r="S1488" s="320"/>
      <c r="T1488" s="320"/>
      <c r="U1488" s="321"/>
      <c r="V1488" s="320"/>
      <c r="W1488" s="392"/>
    </row>
    <row r="1489" spans="1:23">
      <c r="A1489" s="317"/>
      <c r="B1489" s="317"/>
      <c r="C1489" s="317"/>
      <c r="D1489" s="317"/>
      <c r="E1489" s="317"/>
      <c r="F1489" s="318"/>
      <c r="G1489" s="317"/>
      <c r="H1489" s="317"/>
      <c r="I1489" s="322"/>
      <c r="J1489" s="319"/>
      <c r="K1489" s="319"/>
      <c r="L1489" s="319"/>
      <c r="M1489" s="319"/>
      <c r="N1489" s="319"/>
      <c r="O1489" s="322"/>
      <c r="P1489" s="322"/>
      <c r="Q1489" s="320"/>
      <c r="R1489" s="320"/>
      <c r="S1489" s="320"/>
      <c r="T1489" s="320"/>
      <c r="U1489" s="321"/>
      <c r="V1489" s="320"/>
      <c r="W1489" s="392"/>
    </row>
    <row r="1490" spans="1:23">
      <c r="A1490" s="317"/>
      <c r="B1490" s="317"/>
      <c r="C1490" s="317"/>
      <c r="D1490" s="317"/>
      <c r="E1490" s="317"/>
      <c r="F1490" s="318"/>
      <c r="G1490" s="317"/>
      <c r="H1490" s="317"/>
      <c r="I1490" s="322"/>
      <c r="J1490" s="319"/>
      <c r="K1490" s="319"/>
      <c r="L1490" s="319"/>
      <c r="M1490" s="319"/>
      <c r="N1490" s="319"/>
      <c r="O1490" s="322"/>
      <c r="P1490" s="322"/>
      <c r="Q1490" s="320"/>
      <c r="R1490" s="320"/>
      <c r="S1490" s="320"/>
      <c r="T1490" s="320"/>
      <c r="U1490" s="321"/>
      <c r="V1490" s="320"/>
      <c r="W1490" s="392"/>
    </row>
    <row r="1491" spans="1:23">
      <c r="A1491" s="317"/>
      <c r="B1491" s="317"/>
      <c r="C1491" s="317"/>
      <c r="D1491" s="317"/>
      <c r="E1491" s="317"/>
      <c r="F1491" s="318"/>
      <c r="G1491" s="317"/>
      <c r="H1491" s="317"/>
      <c r="I1491" s="322"/>
      <c r="J1491" s="319"/>
      <c r="K1491" s="319"/>
      <c r="L1491" s="319"/>
      <c r="M1491" s="319"/>
      <c r="N1491" s="319"/>
      <c r="O1491" s="322"/>
      <c r="P1491" s="322"/>
      <c r="Q1491" s="320"/>
      <c r="R1491" s="320"/>
      <c r="S1491" s="320"/>
      <c r="T1491" s="320"/>
      <c r="U1491" s="321"/>
      <c r="V1491" s="320"/>
      <c r="W1491" s="392"/>
    </row>
    <row r="1492" spans="1:23">
      <c r="A1492" s="317"/>
      <c r="B1492" s="317"/>
      <c r="C1492" s="317"/>
      <c r="D1492" s="317"/>
      <c r="E1492" s="317"/>
      <c r="F1492" s="318"/>
      <c r="G1492" s="317"/>
      <c r="H1492" s="317"/>
      <c r="I1492" s="322"/>
      <c r="J1492" s="319"/>
      <c r="K1492" s="319"/>
      <c r="L1492" s="319"/>
      <c r="M1492" s="319"/>
      <c r="N1492" s="319"/>
      <c r="O1492" s="322"/>
      <c r="P1492" s="322"/>
      <c r="Q1492" s="320"/>
      <c r="R1492" s="320"/>
      <c r="S1492" s="320"/>
      <c r="T1492" s="320"/>
      <c r="U1492" s="321"/>
      <c r="V1492" s="320"/>
      <c r="W1492" s="392"/>
    </row>
    <row r="1493" spans="1:23">
      <c r="A1493" s="317"/>
      <c r="B1493" s="317"/>
      <c r="C1493" s="317"/>
      <c r="D1493" s="317"/>
      <c r="E1493" s="317"/>
      <c r="F1493" s="318"/>
      <c r="G1493" s="317"/>
      <c r="H1493" s="317"/>
      <c r="I1493" s="322"/>
      <c r="J1493" s="319"/>
      <c r="K1493" s="319"/>
      <c r="L1493" s="319"/>
      <c r="M1493" s="319"/>
      <c r="N1493" s="319"/>
      <c r="O1493" s="322"/>
      <c r="P1493" s="322"/>
      <c r="Q1493" s="320"/>
      <c r="R1493" s="320"/>
      <c r="S1493" s="320"/>
      <c r="T1493" s="320"/>
      <c r="U1493" s="321"/>
      <c r="V1493" s="320"/>
      <c r="W1493" s="392"/>
    </row>
    <row r="1494" spans="1:23">
      <c r="A1494" s="317"/>
      <c r="B1494" s="317"/>
      <c r="C1494" s="317"/>
      <c r="D1494" s="317"/>
      <c r="E1494" s="317"/>
      <c r="F1494" s="318"/>
      <c r="G1494" s="317"/>
      <c r="H1494" s="317"/>
      <c r="I1494" s="322"/>
      <c r="J1494" s="319"/>
      <c r="K1494" s="319"/>
      <c r="L1494" s="319"/>
      <c r="M1494" s="319"/>
      <c r="N1494" s="319"/>
      <c r="O1494" s="322"/>
      <c r="P1494" s="322"/>
      <c r="Q1494" s="320"/>
      <c r="R1494" s="320"/>
      <c r="S1494" s="320"/>
      <c r="T1494" s="320"/>
      <c r="U1494" s="321"/>
      <c r="V1494" s="320"/>
      <c r="W1494" s="392"/>
    </row>
    <row r="1495" spans="1:23">
      <c r="A1495" s="317"/>
      <c r="B1495" s="317"/>
      <c r="C1495" s="317"/>
      <c r="D1495" s="317"/>
      <c r="E1495" s="317"/>
      <c r="F1495" s="318"/>
      <c r="G1495" s="317"/>
      <c r="H1495" s="317"/>
      <c r="I1495" s="322"/>
      <c r="J1495" s="319"/>
      <c r="K1495" s="319"/>
      <c r="L1495" s="319"/>
      <c r="M1495" s="319"/>
      <c r="N1495" s="319"/>
      <c r="O1495" s="322"/>
      <c r="P1495" s="322"/>
      <c r="Q1495" s="320"/>
      <c r="R1495" s="320"/>
      <c r="S1495" s="320"/>
      <c r="T1495" s="320"/>
      <c r="U1495" s="321"/>
      <c r="V1495" s="320"/>
      <c r="W1495" s="392"/>
    </row>
    <row r="1496" spans="1:23">
      <c r="A1496" s="317"/>
      <c r="B1496" s="317"/>
      <c r="C1496" s="317"/>
      <c r="D1496" s="317"/>
      <c r="E1496" s="317"/>
      <c r="F1496" s="318"/>
      <c r="G1496" s="317"/>
      <c r="H1496" s="317"/>
      <c r="I1496" s="322"/>
      <c r="J1496" s="319"/>
      <c r="K1496" s="319"/>
      <c r="L1496" s="319"/>
      <c r="M1496" s="319"/>
      <c r="N1496" s="319"/>
      <c r="O1496" s="322"/>
      <c r="P1496" s="322"/>
      <c r="Q1496" s="320"/>
      <c r="R1496" s="320"/>
      <c r="S1496" s="320"/>
      <c r="T1496" s="320"/>
      <c r="U1496" s="321"/>
      <c r="V1496" s="320"/>
      <c r="W1496" s="392"/>
    </row>
    <row r="1497" spans="1:23">
      <c r="A1497" s="317"/>
      <c r="B1497" s="317"/>
      <c r="C1497" s="317"/>
      <c r="D1497" s="317"/>
      <c r="E1497" s="317"/>
      <c r="F1497" s="318"/>
      <c r="G1497" s="317"/>
      <c r="H1497" s="317"/>
      <c r="I1497" s="322"/>
      <c r="J1497" s="319"/>
      <c r="K1497" s="319"/>
      <c r="L1497" s="319"/>
      <c r="M1497" s="319"/>
      <c r="N1497" s="319"/>
      <c r="O1497" s="322"/>
      <c r="P1497" s="322"/>
      <c r="Q1497" s="320"/>
      <c r="R1497" s="320"/>
      <c r="S1497" s="320"/>
      <c r="T1497" s="320"/>
      <c r="U1497" s="321"/>
      <c r="V1497" s="320"/>
      <c r="W1497" s="392"/>
    </row>
    <row r="1498" spans="1:23">
      <c r="A1498" s="317"/>
      <c r="B1498" s="317"/>
      <c r="C1498" s="317"/>
      <c r="D1498" s="317"/>
      <c r="E1498" s="317"/>
      <c r="F1498" s="318"/>
      <c r="G1498" s="317"/>
      <c r="H1498" s="317"/>
      <c r="I1498" s="322"/>
      <c r="J1498" s="319"/>
      <c r="K1498" s="319"/>
      <c r="L1498" s="319"/>
      <c r="M1498" s="319"/>
      <c r="N1498" s="319"/>
      <c r="O1498" s="322"/>
      <c r="P1498" s="322"/>
      <c r="Q1498" s="320"/>
      <c r="R1498" s="320"/>
      <c r="S1498" s="320"/>
      <c r="T1498" s="320"/>
      <c r="U1498" s="321"/>
      <c r="V1498" s="320"/>
      <c r="W1498" s="392"/>
    </row>
    <row r="1499" spans="1:23">
      <c r="A1499" s="317"/>
      <c r="B1499" s="317"/>
      <c r="C1499" s="317"/>
      <c r="D1499" s="317"/>
      <c r="E1499" s="317"/>
      <c r="F1499" s="318"/>
      <c r="G1499" s="317"/>
      <c r="H1499" s="317"/>
      <c r="I1499" s="322"/>
      <c r="J1499" s="319"/>
      <c r="K1499" s="319"/>
      <c r="L1499" s="319"/>
      <c r="M1499" s="319"/>
      <c r="N1499" s="319"/>
      <c r="O1499" s="322"/>
      <c r="P1499" s="322"/>
      <c r="Q1499" s="320"/>
      <c r="R1499" s="320"/>
      <c r="S1499" s="320"/>
      <c r="T1499" s="320"/>
      <c r="U1499" s="321"/>
      <c r="V1499" s="320"/>
      <c r="W1499" s="392"/>
    </row>
    <row r="1500" spans="1:23">
      <c r="A1500" s="317"/>
      <c r="B1500" s="317"/>
      <c r="C1500" s="317"/>
      <c r="D1500" s="317"/>
      <c r="E1500" s="317"/>
      <c r="F1500" s="318"/>
      <c r="G1500" s="317"/>
      <c r="H1500" s="317"/>
      <c r="I1500" s="322"/>
      <c r="J1500" s="319"/>
      <c r="K1500" s="319"/>
      <c r="L1500" s="319"/>
      <c r="M1500" s="319"/>
      <c r="N1500" s="319"/>
      <c r="O1500" s="322"/>
      <c r="P1500" s="322"/>
      <c r="Q1500" s="320"/>
      <c r="R1500" s="320"/>
      <c r="S1500" s="320"/>
      <c r="T1500" s="320"/>
      <c r="U1500" s="321"/>
      <c r="V1500" s="320"/>
      <c r="W1500" s="392"/>
    </row>
    <row r="1501" spans="1:23">
      <c r="A1501" s="317"/>
      <c r="B1501" s="317"/>
      <c r="C1501" s="317"/>
      <c r="D1501" s="317"/>
      <c r="E1501" s="317"/>
      <c r="F1501" s="318"/>
      <c r="G1501" s="317"/>
      <c r="H1501" s="317"/>
      <c r="I1501" s="322"/>
      <c r="J1501" s="319"/>
      <c r="K1501" s="319"/>
      <c r="L1501" s="319"/>
      <c r="M1501" s="319"/>
      <c r="N1501" s="319"/>
      <c r="O1501" s="322"/>
      <c r="P1501" s="322"/>
      <c r="Q1501" s="320"/>
      <c r="R1501" s="320"/>
      <c r="S1501" s="320"/>
      <c r="T1501" s="320"/>
      <c r="U1501" s="321"/>
      <c r="V1501" s="320"/>
      <c r="W1501" s="392"/>
    </row>
    <row r="1502" spans="1:23">
      <c r="A1502" s="317"/>
      <c r="B1502" s="317"/>
      <c r="C1502" s="317"/>
      <c r="D1502" s="317"/>
      <c r="E1502" s="317"/>
      <c r="F1502" s="318"/>
      <c r="G1502" s="317"/>
      <c r="H1502" s="317"/>
      <c r="I1502" s="322"/>
      <c r="J1502" s="319"/>
      <c r="K1502" s="319"/>
      <c r="L1502" s="319"/>
      <c r="M1502" s="319"/>
      <c r="N1502" s="319"/>
      <c r="O1502" s="322"/>
      <c r="P1502" s="322"/>
      <c r="Q1502" s="320"/>
      <c r="R1502" s="320"/>
      <c r="S1502" s="320"/>
      <c r="T1502" s="320"/>
      <c r="U1502" s="321"/>
      <c r="V1502" s="320"/>
      <c r="W1502" s="392"/>
    </row>
    <row r="1503" spans="1:23">
      <c r="A1503" s="317"/>
      <c r="B1503" s="317"/>
      <c r="C1503" s="317"/>
      <c r="D1503" s="317"/>
      <c r="E1503" s="317"/>
      <c r="F1503" s="318"/>
      <c r="G1503" s="317"/>
      <c r="H1503" s="317"/>
      <c r="I1503" s="322"/>
      <c r="J1503" s="319"/>
      <c r="K1503" s="319"/>
      <c r="L1503" s="319"/>
      <c r="M1503" s="319"/>
      <c r="N1503" s="319"/>
      <c r="O1503" s="322"/>
      <c r="P1503" s="322"/>
      <c r="Q1503" s="320"/>
      <c r="R1503" s="320"/>
      <c r="S1503" s="320"/>
      <c r="T1503" s="320"/>
      <c r="U1503" s="321"/>
      <c r="V1503" s="320"/>
      <c r="W1503" s="392"/>
    </row>
    <row r="1504" spans="1:23">
      <c r="A1504" s="317"/>
      <c r="B1504" s="317"/>
      <c r="C1504" s="317"/>
      <c r="D1504" s="317"/>
      <c r="E1504" s="317"/>
      <c r="F1504" s="318"/>
      <c r="G1504" s="317"/>
      <c r="H1504" s="317"/>
      <c r="I1504" s="322"/>
      <c r="J1504" s="319"/>
      <c r="K1504" s="319"/>
      <c r="L1504" s="319"/>
      <c r="M1504" s="319"/>
      <c r="N1504" s="319"/>
      <c r="O1504" s="322"/>
      <c r="P1504" s="322"/>
      <c r="Q1504" s="320"/>
      <c r="R1504" s="320"/>
      <c r="S1504" s="320"/>
      <c r="T1504" s="320"/>
      <c r="U1504" s="321"/>
      <c r="V1504" s="320"/>
      <c r="W1504" s="392"/>
    </row>
    <row r="1505" spans="1:23">
      <c r="A1505" s="317"/>
      <c r="B1505" s="317"/>
      <c r="C1505" s="317"/>
      <c r="D1505" s="317"/>
      <c r="E1505" s="317"/>
      <c r="F1505" s="318"/>
      <c r="G1505" s="317"/>
      <c r="H1505" s="317"/>
      <c r="I1505" s="322"/>
      <c r="J1505" s="319"/>
      <c r="K1505" s="319"/>
      <c r="L1505" s="319"/>
      <c r="M1505" s="319"/>
      <c r="N1505" s="319"/>
      <c r="O1505" s="322"/>
      <c r="P1505" s="322"/>
      <c r="Q1505" s="320"/>
      <c r="R1505" s="320"/>
      <c r="S1505" s="320"/>
      <c r="T1505" s="320"/>
      <c r="U1505" s="321"/>
      <c r="V1505" s="320"/>
      <c r="W1505" s="392"/>
    </row>
    <row r="1506" spans="1:23">
      <c r="A1506" s="317"/>
      <c r="B1506" s="317"/>
      <c r="C1506" s="317"/>
      <c r="D1506" s="317"/>
      <c r="E1506" s="317"/>
      <c r="F1506" s="318"/>
      <c r="G1506" s="317"/>
      <c r="H1506" s="317"/>
      <c r="I1506" s="322"/>
      <c r="J1506" s="319"/>
      <c r="K1506" s="319"/>
      <c r="L1506" s="319"/>
      <c r="M1506" s="319"/>
      <c r="N1506" s="319"/>
      <c r="O1506" s="322"/>
      <c r="P1506" s="322"/>
      <c r="Q1506" s="320"/>
      <c r="R1506" s="320"/>
      <c r="S1506" s="320"/>
      <c r="T1506" s="320"/>
      <c r="U1506" s="321"/>
      <c r="V1506" s="320"/>
      <c r="W1506" s="392"/>
    </row>
    <row r="1507" spans="1:23">
      <c r="A1507" s="317"/>
      <c r="B1507" s="317"/>
      <c r="C1507" s="317"/>
      <c r="D1507" s="317"/>
      <c r="E1507" s="317"/>
      <c r="F1507" s="318"/>
      <c r="G1507" s="317"/>
      <c r="H1507" s="317"/>
      <c r="I1507" s="322"/>
      <c r="J1507" s="319"/>
      <c r="K1507" s="319"/>
      <c r="L1507" s="319"/>
      <c r="M1507" s="319"/>
      <c r="N1507" s="319"/>
      <c r="O1507" s="322"/>
      <c r="P1507" s="322"/>
      <c r="Q1507" s="320"/>
      <c r="R1507" s="320"/>
      <c r="S1507" s="320"/>
      <c r="T1507" s="320"/>
      <c r="U1507" s="321"/>
      <c r="V1507" s="320"/>
      <c r="W1507" s="392"/>
    </row>
    <row r="1508" spans="1:23">
      <c r="A1508" s="317"/>
      <c r="B1508" s="317"/>
      <c r="C1508" s="317"/>
      <c r="D1508" s="317"/>
      <c r="E1508" s="317"/>
      <c r="F1508" s="318"/>
      <c r="G1508" s="317"/>
      <c r="H1508" s="317"/>
      <c r="I1508" s="322"/>
      <c r="J1508" s="319"/>
      <c r="K1508" s="319"/>
      <c r="L1508" s="319"/>
      <c r="M1508" s="319"/>
      <c r="N1508" s="319"/>
      <c r="O1508" s="322"/>
      <c r="P1508" s="322"/>
      <c r="Q1508" s="320"/>
      <c r="R1508" s="320"/>
      <c r="S1508" s="320"/>
      <c r="T1508" s="320"/>
      <c r="U1508" s="321"/>
      <c r="V1508" s="320"/>
      <c r="W1508" s="392"/>
    </row>
    <row r="1509" spans="1:23">
      <c r="A1509" s="317"/>
      <c r="B1509" s="317"/>
      <c r="C1509" s="317"/>
      <c r="D1509" s="317"/>
      <c r="E1509" s="317"/>
      <c r="F1509" s="318"/>
      <c r="G1509" s="317"/>
      <c r="H1509" s="317"/>
      <c r="I1509" s="322"/>
      <c r="J1509" s="319"/>
      <c r="K1509" s="319"/>
      <c r="L1509" s="319"/>
      <c r="M1509" s="319"/>
      <c r="N1509" s="319"/>
      <c r="O1509" s="322"/>
      <c r="P1509" s="322"/>
      <c r="Q1509" s="320"/>
      <c r="R1509" s="320"/>
      <c r="S1509" s="320"/>
      <c r="T1509" s="320"/>
      <c r="U1509" s="321"/>
      <c r="V1509" s="320"/>
      <c r="W1509" s="392"/>
    </row>
    <row r="1510" spans="1:23">
      <c r="A1510" s="317"/>
      <c r="B1510" s="317"/>
      <c r="C1510" s="317"/>
      <c r="D1510" s="317"/>
      <c r="E1510" s="317"/>
      <c r="F1510" s="318"/>
      <c r="G1510" s="317"/>
      <c r="H1510" s="317"/>
      <c r="I1510" s="322"/>
      <c r="J1510" s="319"/>
      <c r="K1510" s="319"/>
      <c r="L1510" s="319"/>
      <c r="M1510" s="319"/>
      <c r="N1510" s="319"/>
      <c r="O1510" s="322"/>
      <c r="P1510" s="322"/>
      <c r="Q1510" s="320"/>
      <c r="R1510" s="320"/>
      <c r="S1510" s="320"/>
      <c r="T1510" s="320"/>
      <c r="U1510" s="321"/>
      <c r="V1510" s="320"/>
      <c r="W1510" s="392"/>
    </row>
    <row r="1511" spans="1:23">
      <c r="A1511" s="317"/>
      <c r="B1511" s="317"/>
      <c r="C1511" s="317"/>
      <c r="D1511" s="317"/>
      <c r="E1511" s="317"/>
      <c r="F1511" s="318"/>
      <c r="G1511" s="317"/>
      <c r="H1511" s="317"/>
      <c r="I1511" s="322"/>
      <c r="J1511" s="319"/>
      <c r="K1511" s="319"/>
      <c r="L1511" s="319"/>
      <c r="M1511" s="319"/>
      <c r="N1511" s="319"/>
      <c r="O1511" s="322"/>
      <c r="P1511" s="322"/>
      <c r="Q1511" s="320"/>
      <c r="R1511" s="320"/>
      <c r="S1511" s="320"/>
      <c r="T1511" s="320"/>
      <c r="U1511" s="321"/>
      <c r="V1511" s="320"/>
      <c r="W1511" s="392"/>
    </row>
    <row r="1512" spans="1:23">
      <c r="A1512" s="317"/>
      <c r="B1512" s="317"/>
      <c r="C1512" s="317"/>
      <c r="D1512" s="317"/>
      <c r="E1512" s="317"/>
      <c r="F1512" s="318"/>
      <c r="G1512" s="317"/>
      <c r="H1512" s="317"/>
      <c r="I1512" s="322"/>
      <c r="J1512" s="319"/>
      <c r="K1512" s="319"/>
      <c r="L1512" s="319"/>
      <c r="M1512" s="319"/>
      <c r="N1512" s="319"/>
      <c r="O1512" s="322"/>
      <c r="P1512" s="322"/>
      <c r="Q1512" s="320"/>
      <c r="R1512" s="320"/>
      <c r="S1512" s="320"/>
      <c r="T1512" s="320"/>
      <c r="U1512" s="321"/>
      <c r="V1512" s="320"/>
      <c r="W1512" s="392"/>
    </row>
    <row r="1513" spans="1:23">
      <c r="A1513" s="317"/>
      <c r="B1513" s="317"/>
      <c r="C1513" s="317"/>
      <c r="D1513" s="317"/>
      <c r="E1513" s="317"/>
      <c r="F1513" s="318"/>
      <c r="G1513" s="317"/>
      <c r="H1513" s="317"/>
      <c r="I1513" s="322"/>
      <c r="J1513" s="319"/>
      <c r="K1513" s="319"/>
      <c r="L1513" s="319"/>
      <c r="M1513" s="319"/>
      <c r="N1513" s="319"/>
      <c r="O1513" s="322"/>
      <c r="P1513" s="322"/>
      <c r="Q1513" s="320"/>
      <c r="R1513" s="320"/>
      <c r="S1513" s="320"/>
      <c r="T1513" s="320"/>
      <c r="U1513" s="321"/>
      <c r="V1513" s="320"/>
      <c r="W1513" s="392"/>
    </row>
    <row r="1514" spans="1:23">
      <c r="A1514" s="317"/>
      <c r="B1514" s="317"/>
      <c r="C1514" s="317"/>
      <c r="D1514" s="317"/>
      <c r="E1514" s="317"/>
      <c r="F1514" s="318"/>
      <c r="G1514" s="317"/>
      <c r="H1514" s="317"/>
      <c r="I1514" s="322"/>
      <c r="J1514" s="319"/>
      <c r="K1514" s="319"/>
      <c r="L1514" s="319"/>
      <c r="M1514" s="319"/>
      <c r="N1514" s="319"/>
      <c r="O1514" s="322"/>
      <c r="P1514" s="322"/>
      <c r="Q1514" s="320"/>
      <c r="R1514" s="320"/>
      <c r="S1514" s="320"/>
      <c r="T1514" s="320"/>
      <c r="U1514" s="321"/>
      <c r="V1514" s="320"/>
      <c r="W1514" s="392"/>
    </row>
    <row r="1515" spans="1:23">
      <c r="A1515" s="317"/>
      <c r="B1515" s="317"/>
      <c r="C1515" s="317"/>
      <c r="D1515" s="317"/>
      <c r="E1515" s="317"/>
      <c r="F1515" s="318"/>
      <c r="G1515" s="317"/>
      <c r="H1515" s="317"/>
      <c r="I1515" s="322"/>
      <c r="J1515" s="319"/>
      <c r="K1515" s="319"/>
      <c r="L1515" s="319"/>
      <c r="M1515" s="319"/>
      <c r="N1515" s="319"/>
      <c r="O1515" s="322"/>
      <c r="P1515" s="322"/>
      <c r="Q1515" s="320"/>
      <c r="R1515" s="320"/>
      <c r="S1515" s="320"/>
      <c r="T1515" s="320"/>
      <c r="U1515" s="321"/>
      <c r="V1515" s="320"/>
      <c r="W1515" s="392"/>
    </row>
    <row r="1516" spans="1:23">
      <c r="A1516" s="317"/>
      <c r="B1516" s="317"/>
      <c r="C1516" s="317"/>
      <c r="D1516" s="317"/>
      <c r="E1516" s="317"/>
      <c r="F1516" s="318"/>
      <c r="G1516" s="317"/>
      <c r="H1516" s="317"/>
      <c r="I1516" s="322"/>
      <c r="J1516" s="319"/>
      <c r="K1516" s="319"/>
      <c r="L1516" s="319"/>
      <c r="M1516" s="319"/>
      <c r="N1516" s="319"/>
      <c r="O1516" s="322"/>
      <c r="P1516" s="322"/>
      <c r="Q1516" s="320"/>
      <c r="R1516" s="320"/>
      <c r="S1516" s="320"/>
      <c r="T1516" s="320"/>
      <c r="U1516" s="321"/>
      <c r="V1516" s="320"/>
      <c r="W1516" s="392"/>
    </row>
    <row r="1517" spans="1:23">
      <c r="A1517" s="317"/>
      <c r="B1517" s="317"/>
      <c r="C1517" s="317"/>
      <c r="D1517" s="317"/>
      <c r="E1517" s="317"/>
      <c r="F1517" s="318"/>
      <c r="G1517" s="317"/>
      <c r="H1517" s="317"/>
      <c r="I1517" s="322"/>
      <c r="J1517" s="319"/>
      <c r="K1517" s="319"/>
      <c r="L1517" s="319"/>
      <c r="M1517" s="319"/>
      <c r="N1517" s="319"/>
      <c r="O1517" s="322"/>
      <c r="P1517" s="322"/>
      <c r="Q1517" s="320"/>
      <c r="R1517" s="320"/>
      <c r="S1517" s="320"/>
      <c r="T1517" s="320"/>
      <c r="U1517" s="321"/>
      <c r="V1517" s="320"/>
      <c r="W1517" s="392"/>
    </row>
    <row r="1518" spans="1:23">
      <c r="A1518" s="317"/>
      <c r="B1518" s="317"/>
      <c r="C1518" s="317"/>
      <c r="D1518" s="317"/>
      <c r="E1518" s="317"/>
      <c r="F1518" s="318"/>
      <c r="G1518" s="317"/>
      <c r="H1518" s="317"/>
      <c r="I1518" s="322"/>
      <c r="J1518" s="319"/>
      <c r="K1518" s="319"/>
      <c r="L1518" s="319"/>
      <c r="M1518" s="319"/>
      <c r="N1518" s="319"/>
      <c r="O1518" s="322"/>
      <c r="P1518" s="322"/>
      <c r="Q1518" s="320"/>
      <c r="R1518" s="320"/>
      <c r="S1518" s="320"/>
      <c r="T1518" s="320"/>
      <c r="U1518" s="321"/>
      <c r="V1518" s="320"/>
      <c r="W1518" s="392"/>
    </row>
    <row r="1519" spans="1:23">
      <c r="A1519" s="317"/>
      <c r="B1519" s="317"/>
      <c r="C1519" s="317"/>
      <c r="D1519" s="317"/>
      <c r="E1519" s="317"/>
      <c r="F1519" s="318"/>
      <c r="G1519" s="317"/>
      <c r="H1519" s="317"/>
      <c r="I1519" s="322"/>
      <c r="J1519" s="319"/>
      <c r="K1519" s="319"/>
      <c r="L1519" s="319"/>
      <c r="M1519" s="319"/>
      <c r="N1519" s="319"/>
      <c r="O1519" s="322"/>
      <c r="P1519" s="322"/>
      <c r="Q1519" s="320"/>
      <c r="R1519" s="320"/>
      <c r="S1519" s="320"/>
      <c r="T1519" s="320"/>
      <c r="U1519" s="321"/>
      <c r="V1519" s="320"/>
      <c r="W1519" s="392"/>
    </row>
    <row r="1520" spans="1:23">
      <c r="A1520" s="317"/>
      <c r="B1520" s="317"/>
      <c r="C1520" s="317"/>
      <c r="D1520" s="317"/>
      <c r="E1520" s="317"/>
      <c r="F1520" s="318"/>
      <c r="G1520" s="317"/>
      <c r="H1520" s="317"/>
      <c r="I1520" s="322"/>
      <c r="J1520" s="319"/>
      <c r="K1520" s="319"/>
      <c r="L1520" s="319"/>
      <c r="M1520" s="319"/>
      <c r="N1520" s="319"/>
      <c r="O1520" s="322"/>
      <c r="P1520" s="322"/>
      <c r="Q1520" s="320"/>
      <c r="R1520" s="320"/>
      <c r="S1520" s="320"/>
      <c r="T1520" s="320"/>
      <c r="U1520" s="321"/>
      <c r="V1520" s="320"/>
      <c r="W1520" s="392"/>
    </row>
    <row r="1521" spans="1:23">
      <c r="A1521" s="317"/>
      <c r="B1521" s="317"/>
      <c r="C1521" s="317"/>
      <c r="D1521" s="317"/>
      <c r="E1521" s="317"/>
      <c r="F1521" s="318"/>
      <c r="G1521" s="317"/>
      <c r="H1521" s="317"/>
      <c r="I1521" s="322"/>
      <c r="J1521" s="319"/>
      <c r="K1521" s="319"/>
      <c r="L1521" s="319"/>
      <c r="M1521" s="319"/>
      <c r="N1521" s="319"/>
      <c r="O1521" s="322"/>
      <c r="P1521" s="322"/>
      <c r="Q1521" s="320"/>
      <c r="R1521" s="320"/>
      <c r="S1521" s="320"/>
      <c r="T1521" s="320"/>
      <c r="U1521" s="321"/>
      <c r="V1521" s="320"/>
      <c r="W1521" s="392"/>
    </row>
    <row r="1522" spans="1:23">
      <c r="A1522" s="317"/>
      <c r="B1522" s="317"/>
      <c r="C1522" s="317"/>
      <c r="D1522" s="317"/>
      <c r="E1522" s="317"/>
      <c r="F1522" s="318"/>
      <c r="G1522" s="317"/>
      <c r="H1522" s="317"/>
      <c r="I1522" s="322"/>
      <c r="J1522" s="319"/>
      <c r="K1522" s="319"/>
      <c r="L1522" s="319"/>
      <c r="M1522" s="319"/>
      <c r="N1522" s="319"/>
      <c r="O1522" s="322"/>
      <c r="P1522" s="322"/>
      <c r="Q1522" s="320"/>
      <c r="R1522" s="320"/>
      <c r="S1522" s="320"/>
      <c r="T1522" s="320"/>
      <c r="U1522" s="321"/>
      <c r="V1522" s="320"/>
      <c r="W1522" s="392"/>
    </row>
    <row r="1523" spans="1:23">
      <c r="A1523" s="317"/>
      <c r="B1523" s="317"/>
      <c r="C1523" s="317"/>
      <c r="D1523" s="317"/>
      <c r="E1523" s="317"/>
      <c r="F1523" s="318"/>
      <c r="G1523" s="317"/>
      <c r="H1523" s="317"/>
      <c r="I1523" s="322"/>
      <c r="J1523" s="319"/>
      <c r="K1523" s="319"/>
      <c r="L1523" s="319"/>
      <c r="M1523" s="319"/>
      <c r="N1523" s="319"/>
      <c r="O1523" s="322"/>
      <c r="P1523" s="322"/>
      <c r="Q1523" s="320"/>
      <c r="R1523" s="320"/>
      <c r="S1523" s="320"/>
      <c r="T1523" s="320"/>
      <c r="U1523" s="321"/>
      <c r="V1523" s="320"/>
      <c r="W1523" s="392"/>
    </row>
    <row r="1524" spans="1:23">
      <c r="A1524" s="317"/>
      <c r="B1524" s="317"/>
      <c r="C1524" s="317"/>
      <c r="D1524" s="317"/>
      <c r="E1524" s="317"/>
      <c r="F1524" s="318"/>
      <c r="G1524" s="317"/>
      <c r="H1524" s="317"/>
      <c r="I1524" s="322"/>
      <c r="J1524" s="319"/>
      <c r="K1524" s="319"/>
      <c r="L1524" s="319"/>
      <c r="M1524" s="319"/>
      <c r="N1524" s="319"/>
      <c r="O1524" s="322"/>
      <c r="P1524" s="322"/>
      <c r="Q1524" s="320"/>
      <c r="R1524" s="320"/>
      <c r="S1524" s="320"/>
      <c r="T1524" s="320"/>
      <c r="U1524" s="321"/>
      <c r="V1524" s="320"/>
      <c r="W1524" s="392"/>
    </row>
    <row r="1525" spans="1:23">
      <c r="A1525" s="317"/>
      <c r="B1525" s="317"/>
      <c r="C1525" s="317"/>
      <c r="D1525" s="317"/>
      <c r="E1525" s="317"/>
      <c r="F1525" s="318"/>
      <c r="G1525" s="317"/>
      <c r="H1525" s="317"/>
      <c r="I1525" s="322"/>
      <c r="J1525" s="319"/>
      <c r="K1525" s="319"/>
      <c r="L1525" s="319"/>
      <c r="M1525" s="319"/>
      <c r="N1525" s="319"/>
      <c r="O1525" s="322"/>
      <c r="P1525" s="322"/>
      <c r="Q1525" s="320"/>
      <c r="R1525" s="320"/>
      <c r="S1525" s="320"/>
      <c r="T1525" s="320"/>
      <c r="U1525" s="321"/>
      <c r="V1525" s="320"/>
      <c r="W1525" s="392"/>
    </row>
    <row r="1526" spans="1:23">
      <c r="A1526" s="317"/>
      <c r="B1526" s="317"/>
      <c r="C1526" s="317"/>
      <c r="D1526" s="317"/>
      <c r="E1526" s="317"/>
      <c r="F1526" s="318"/>
      <c r="G1526" s="317"/>
      <c r="H1526" s="317"/>
      <c r="I1526" s="322"/>
      <c r="J1526" s="319"/>
      <c r="K1526" s="319"/>
      <c r="L1526" s="319"/>
      <c r="M1526" s="319"/>
      <c r="N1526" s="319"/>
      <c r="O1526" s="322"/>
      <c r="P1526" s="322"/>
      <c r="Q1526" s="320"/>
      <c r="R1526" s="320"/>
      <c r="S1526" s="320"/>
      <c r="T1526" s="320"/>
      <c r="U1526" s="321"/>
      <c r="V1526" s="320"/>
      <c r="W1526" s="392"/>
    </row>
    <row r="1527" spans="1:23">
      <c r="A1527" s="317"/>
      <c r="B1527" s="317"/>
      <c r="C1527" s="317"/>
      <c r="D1527" s="317"/>
      <c r="E1527" s="317"/>
      <c r="F1527" s="318"/>
      <c r="G1527" s="317"/>
      <c r="H1527" s="317"/>
      <c r="I1527" s="322"/>
      <c r="J1527" s="319"/>
      <c r="K1527" s="319"/>
      <c r="L1527" s="319"/>
      <c r="M1527" s="319"/>
      <c r="N1527" s="319"/>
      <c r="O1527" s="322"/>
      <c r="P1527" s="322"/>
      <c r="Q1527" s="320"/>
      <c r="R1527" s="320"/>
      <c r="S1527" s="320"/>
      <c r="T1527" s="320"/>
      <c r="U1527" s="321"/>
      <c r="V1527" s="320"/>
      <c r="W1527" s="392"/>
    </row>
    <row r="1528" spans="1:23">
      <c r="A1528" s="317"/>
      <c r="B1528" s="317"/>
      <c r="C1528" s="317"/>
      <c r="D1528" s="317"/>
      <c r="E1528" s="317"/>
      <c r="F1528" s="318"/>
      <c r="G1528" s="317"/>
      <c r="H1528" s="317"/>
      <c r="I1528" s="322"/>
      <c r="J1528" s="319"/>
      <c r="K1528" s="319"/>
      <c r="L1528" s="319"/>
      <c r="M1528" s="319"/>
      <c r="N1528" s="319"/>
      <c r="O1528" s="322"/>
      <c r="P1528" s="322"/>
      <c r="Q1528" s="320"/>
      <c r="R1528" s="320"/>
      <c r="S1528" s="320"/>
      <c r="T1528" s="320"/>
      <c r="U1528" s="321"/>
      <c r="V1528" s="320"/>
      <c r="W1528" s="392"/>
    </row>
    <row r="1529" spans="1:23">
      <c r="A1529" s="317"/>
      <c r="B1529" s="317"/>
      <c r="C1529" s="317"/>
      <c r="D1529" s="317"/>
      <c r="E1529" s="317"/>
      <c r="F1529" s="318"/>
      <c r="G1529" s="317"/>
      <c r="H1529" s="317"/>
      <c r="I1529" s="322"/>
      <c r="J1529" s="319"/>
      <c r="K1529" s="319"/>
      <c r="L1529" s="319"/>
      <c r="M1529" s="319"/>
      <c r="N1529" s="319"/>
      <c r="O1529" s="322"/>
      <c r="P1529" s="322"/>
      <c r="Q1529" s="320"/>
      <c r="R1529" s="320"/>
      <c r="S1529" s="320"/>
      <c r="T1529" s="320"/>
      <c r="U1529" s="321"/>
      <c r="V1529" s="320"/>
      <c r="W1529" s="392"/>
    </row>
    <row r="1530" spans="1:23">
      <c r="A1530" s="317"/>
      <c r="B1530" s="317"/>
      <c r="C1530" s="317"/>
      <c r="D1530" s="317"/>
      <c r="E1530" s="317"/>
      <c r="F1530" s="318"/>
      <c r="G1530" s="317"/>
      <c r="H1530" s="317"/>
      <c r="I1530" s="322"/>
      <c r="J1530" s="319"/>
      <c r="K1530" s="319"/>
      <c r="L1530" s="319"/>
      <c r="M1530" s="319"/>
      <c r="N1530" s="319"/>
      <c r="O1530" s="322"/>
      <c r="P1530" s="322"/>
      <c r="Q1530" s="320"/>
      <c r="R1530" s="320"/>
      <c r="S1530" s="320"/>
      <c r="T1530" s="320"/>
      <c r="U1530" s="321"/>
      <c r="V1530" s="320"/>
      <c r="W1530" s="392"/>
    </row>
    <row r="1531" spans="1:23">
      <c r="A1531" s="317"/>
      <c r="B1531" s="317"/>
      <c r="C1531" s="317"/>
      <c r="D1531" s="317"/>
      <c r="E1531" s="317"/>
      <c r="F1531" s="318"/>
      <c r="G1531" s="317"/>
      <c r="H1531" s="317"/>
      <c r="I1531" s="322"/>
      <c r="J1531" s="319"/>
      <c r="K1531" s="319"/>
      <c r="L1531" s="319"/>
      <c r="M1531" s="319"/>
      <c r="N1531" s="319"/>
      <c r="O1531" s="322"/>
      <c r="P1531" s="322"/>
      <c r="Q1531" s="320"/>
      <c r="R1531" s="320"/>
      <c r="S1531" s="320"/>
      <c r="T1531" s="320"/>
      <c r="U1531" s="321"/>
      <c r="V1531" s="320"/>
      <c r="W1531" s="392"/>
    </row>
    <row r="1532" spans="1:23">
      <c r="A1532" s="317"/>
      <c r="B1532" s="317"/>
      <c r="C1532" s="317"/>
      <c r="D1532" s="317"/>
      <c r="E1532" s="317"/>
      <c r="F1532" s="318"/>
      <c r="G1532" s="317"/>
      <c r="H1532" s="317"/>
      <c r="I1532" s="322"/>
      <c r="J1532" s="319"/>
      <c r="K1532" s="319"/>
      <c r="L1532" s="319"/>
      <c r="M1532" s="319"/>
      <c r="N1532" s="319"/>
      <c r="O1532" s="322"/>
      <c r="P1532" s="322"/>
      <c r="Q1532" s="320"/>
      <c r="R1532" s="320"/>
      <c r="S1532" s="320"/>
      <c r="T1532" s="320"/>
      <c r="U1532" s="321"/>
      <c r="V1532" s="320"/>
      <c r="W1532" s="392"/>
    </row>
    <row r="1533" spans="1:23">
      <c r="A1533" s="317"/>
      <c r="B1533" s="317"/>
      <c r="C1533" s="317"/>
      <c r="D1533" s="317"/>
      <c r="E1533" s="317"/>
      <c r="F1533" s="318"/>
      <c r="G1533" s="317"/>
      <c r="H1533" s="317"/>
      <c r="I1533" s="322"/>
      <c r="J1533" s="319"/>
      <c r="K1533" s="319"/>
      <c r="L1533" s="319"/>
      <c r="M1533" s="319"/>
      <c r="N1533" s="319"/>
      <c r="O1533" s="322"/>
      <c r="P1533" s="322"/>
      <c r="Q1533" s="320"/>
      <c r="R1533" s="320"/>
      <c r="S1533" s="320"/>
      <c r="T1533" s="320"/>
      <c r="U1533" s="321"/>
      <c r="V1533" s="320"/>
      <c r="W1533" s="392"/>
    </row>
    <row r="1534" spans="1:23">
      <c r="A1534" s="317"/>
      <c r="B1534" s="317"/>
      <c r="C1534" s="317"/>
      <c r="D1534" s="317"/>
      <c r="E1534" s="317"/>
      <c r="F1534" s="318"/>
      <c r="G1534" s="317"/>
      <c r="H1534" s="317"/>
      <c r="I1534" s="322"/>
      <c r="J1534" s="319"/>
      <c r="K1534" s="319"/>
      <c r="L1534" s="319"/>
      <c r="M1534" s="319"/>
      <c r="N1534" s="319"/>
      <c r="O1534" s="322"/>
      <c r="P1534" s="322"/>
      <c r="Q1534" s="320"/>
      <c r="R1534" s="320"/>
      <c r="S1534" s="320"/>
      <c r="T1534" s="320"/>
      <c r="U1534" s="321"/>
      <c r="V1534" s="320"/>
      <c r="W1534" s="392"/>
    </row>
    <row r="1535" spans="1:23">
      <c r="A1535" s="317"/>
      <c r="B1535" s="317"/>
      <c r="C1535" s="317"/>
      <c r="D1535" s="317"/>
      <c r="E1535" s="317"/>
      <c r="F1535" s="318"/>
      <c r="G1535" s="317"/>
      <c r="H1535" s="317"/>
      <c r="I1535" s="322"/>
      <c r="J1535" s="319"/>
      <c r="K1535" s="319"/>
      <c r="L1535" s="319"/>
      <c r="M1535" s="319"/>
      <c r="N1535" s="319"/>
      <c r="O1535" s="322"/>
      <c r="P1535" s="322"/>
      <c r="Q1535" s="320"/>
      <c r="R1535" s="320"/>
      <c r="S1535" s="320"/>
      <c r="T1535" s="320"/>
      <c r="U1535" s="321"/>
      <c r="V1535" s="320"/>
      <c r="W1535" s="392"/>
    </row>
    <row r="1536" spans="1:23">
      <c r="A1536" s="317"/>
      <c r="B1536" s="317"/>
      <c r="C1536" s="317"/>
      <c r="D1536" s="317"/>
      <c r="E1536" s="317"/>
      <c r="F1536" s="318"/>
      <c r="G1536" s="317"/>
      <c r="H1536" s="317"/>
      <c r="I1536" s="322"/>
      <c r="J1536" s="319"/>
      <c r="K1536" s="319"/>
      <c r="L1536" s="319"/>
      <c r="M1536" s="319"/>
      <c r="N1536" s="319"/>
      <c r="O1536" s="322"/>
      <c r="P1536" s="322"/>
      <c r="Q1536" s="320"/>
      <c r="R1536" s="320"/>
      <c r="S1536" s="320"/>
      <c r="T1536" s="320"/>
      <c r="U1536" s="321"/>
      <c r="V1536" s="320"/>
      <c r="W1536" s="392"/>
    </row>
    <row r="1537" spans="1:23">
      <c r="A1537" s="317"/>
      <c r="B1537" s="317"/>
      <c r="C1537" s="317"/>
      <c r="D1537" s="317"/>
      <c r="E1537" s="317"/>
      <c r="F1537" s="318"/>
      <c r="G1537" s="317"/>
      <c r="H1537" s="317"/>
      <c r="I1537" s="322"/>
      <c r="J1537" s="319"/>
      <c r="K1537" s="319"/>
      <c r="L1537" s="319"/>
      <c r="M1537" s="319"/>
      <c r="N1537" s="319"/>
      <c r="O1537" s="322"/>
      <c r="P1537" s="322"/>
      <c r="Q1537" s="320"/>
      <c r="R1537" s="320"/>
      <c r="S1537" s="320"/>
      <c r="T1537" s="320"/>
      <c r="U1537" s="321"/>
      <c r="V1537" s="320"/>
      <c r="W1537" s="392"/>
    </row>
    <row r="1538" spans="1:23">
      <c r="A1538" s="317"/>
      <c r="B1538" s="317"/>
      <c r="C1538" s="317"/>
      <c r="D1538" s="317"/>
      <c r="E1538" s="317"/>
      <c r="F1538" s="318"/>
      <c r="G1538" s="317"/>
      <c r="H1538" s="317"/>
      <c r="I1538" s="322"/>
      <c r="J1538" s="319"/>
      <c r="K1538" s="319"/>
      <c r="L1538" s="319"/>
      <c r="M1538" s="319"/>
      <c r="N1538" s="319"/>
      <c r="O1538" s="322"/>
      <c r="P1538" s="322"/>
      <c r="Q1538" s="320"/>
      <c r="R1538" s="320"/>
      <c r="S1538" s="320"/>
      <c r="T1538" s="320"/>
      <c r="U1538" s="321"/>
      <c r="V1538" s="320"/>
      <c r="W1538" s="392"/>
    </row>
    <row r="1539" spans="1:23">
      <c r="A1539" s="317"/>
      <c r="B1539" s="317"/>
      <c r="C1539" s="317"/>
      <c r="D1539" s="317"/>
      <c r="E1539" s="317"/>
      <c r="F1539" s="318"/>
      <c r="G1539" s="317"/>
      <c r="H1539" s="317"/>
      <c r="I1539" s="322"/>
      <c r="J1539" s="319"/>
      <c r="K1539" s="319"/>
      <c r="L1539" s="319"/>
      <c r="M1539" s="319"/>
      <c r="N1539" s="319"/>
      <c r="O1539" s="322"/>
      <c r="P1539" s="322"/>
      <c r="Q1539" s="320"/>
      <c r="R1539" s="320"/>
      <c r="S1539" s="320"/>
      <c r="T1539" s="320"/>
      <c r="U1539" s="321"/>
      <c r="V1539" s="320"/>
      <c r="W1539" s="392"/>
    </row>
    <row r="1540" spans="1:23">
      <c r="A1540" s="317"/>
      <c r="B1540" s="317"/>
      <c r="C1540" s="317"/>
      <c r="D1540" s="317"/>
      <c r="E1540" s="317"/>
      <c r="F1540" s="318"/>
      <c r="G1540" s="317"/>
      <c r="H1540" s="317"/>
      <c r="I1540" s="322"/>
      <c r="J1540" s="319"/>
      <c r="K1540" s="319"/>
      <c r="L1540" s="319"/>
      <c r="M1540" s="319"/>
      <c r="N1540" s="319"/>
      <c r="O1540" s="322"/>
      <c r="P1540" s="322"/>
      <c r="Q1540" s="320"/>
      <c r="R1540" s="320"/>
      <c r="S1540" s="320"/>
      <c r="T1540" s="320"/>
      <c r="U1540" s="321"/>
      <c r="V1540" s="320"/>
      <c r="W1540" s="392"/>
    </row>
    <row r="1541" spans="1:23">
      <c r="A1541" s="317"/>
      <c r="B1541" s="317"/>
      <c r="C1541" s="317"/>
      <c r="D1541" s="317"/>
      <c r="E1541" s="317"/>
      <c r="F1541" s="318"/>
      <c r="G1541" s="317"/>
      <c r="H1541" s="317"/>
      <c r="I1541" s="322"/>
      <c r="J1541" s="319"/>
      <c r="K1541" s="319"/>
      <c r="L1541" s="319"/>
      <c r="M1541" s="319"/>
      <c r="N1541" s="319"/>
      <c r="O1541" s="322"/>
      <c r="P1541" s="322"/>
      <c r="Q1541" s="320"/>
      <c r="R1541" s="320"/>
      <c r="S1541" s="320"/>
      <c r="T1541" s="320"/>
      <c r="U1541" s="321"/>
      <c r="V1541" s="320"/>
      <c r="W1541" s="392"/>
    </row>
    <row r="1542" spans="1:23">
      <c r="A1542" s="317"/>
      <c r="B1542" s="317"/>
      <c r="C1542" s="317"/>
      <c r="D1542" s="317"/>
      <c r="E1542" s="317"/>
      <c r="F1542" s="318"/>
      <c r="G1542" s="317"/>
      <c r="H1542" s="317"/>
      <c r="I1542" s="322"/>
      <c r="J1542" s="319"/>
      <c r="K1542" s="319"/>
      <c r="L1542" s="319"/>
      <c r="M1542" s="319"/>
      <c r="N1542" s="319"/>
      <c r="O1542" s="322"/>
      <c r="P1542" s="322"/>
      <c r="Q1542" s="320"/>
      <c r="R1542" s="320"/>
      <c r="S1542" s="320"/>
      <c r="T1542" s="320"/>
      <c r="U1542" s="321"/>
      <c r="V1542" s="320"/>
      <c r="W1542" s="392"/>
    </row>
    <row r="1543" spans="1:23">
      <c r="A1543" s="317"/>
      <c r="B1543" s="317"/>
      <c r="C1543" s="317"/>
      <c r="D1543" s="317"/>
      <c r="E1543" s="317"/>
      <c r="F1543" s="318"/>
      <c r="G1543" s="317"/>
      <c r="H1543" s="317"/>
      <c r="I1543" s="322"/>
      <c r="J1543" s="319"/>
      <c r="K1543" s="319"/>
      <c r="L1543" s="319"/>
      <c r="M1543" s="319"/>
      <c r="N1543" s="319"/>
      <c r="O1543" s="322"/>
      <c r="P1543" s="322"/>
      <c r="Q1543" s="320"/>
      <c r="R1543" s="320"/>
      <c r="S1543" s="320"/>
      <c r="T1543" s="320"/>
      <c r="U1543" s="321"/>
      <c r="V1543" s="320"/>
      <c r="W1543" s="392"/>
    </row>
    <row r="1544" spans="1:23">
      <c r="A1544" s="317"/>
      <c r="B1544" s="317"/>
      <c r="C1544" s="317"/>
      <c r="D1544" s="317"/>
      <c r="E1544" s="317"/>
      <c r="F1544" s="318"/>
      <c r="G1544" s="317"/>
      <c r="H1544" s="317"/>
      <c r="I1544" s="322"/>
      <c r="J1544" s="319"/>
      <c r="K1544" s="319"/>
      <c r="L1544" s="319"/>
      <c r="M1544" s="319"/>
      <c r="N1544" s="319"/>
      <c r="O1544" s="322"/>
      <c r="P1544" s="322"/>
      <c r="Q1544" s="320"/>
      <c r="R1544" s="320"/>
      <c r="S1544" s="320"/>
      <c r="T1544" s="320"/>
      <c r="U1544" s="321"/>
      <c r="V1544" s="320"/>
      <c r="W1544" s="392"/>
    </row>
    <row r="1545" spans="1:23">
      <c r="A1545" s="317"/>
      <c r="B1545" s="317"/>
      <c r="C1545" s="317"/>
      <c r="D1545" s="317"/>
      <c r="E1545" s="317"/>
      <c r="F1545" s="318"/>
      <c r="G1545" s="317"/>
      <c r="H1545" s="317"/>
      <c r="I1545" s="322"/>
      <c r="J1545" s="319"/>
      <c r="K1545" s="319"/>
      <c r="L1545" s="319"/>
      <c r="M1545" s="319"/>
      <c r="N1545" s="319"/>
      <c r="O1545" s="322"/>
      <c r="P1545" s="322"/>
      <c r="Q1545" s="320"/>
      <c r="R1545" s="320"/>
      <c r="S1545" s="320"/>
      <c r="T1545" s="320"/>
      <c r="U1545" s="321"/>
      <c r="V1545" s="320"/>
      <c r="W1545" s="392"/>
    </row>
    <row r="1546" spans="1:23">
      <c r="A1546" s="317"/>
      <c r="B1546" s="317"/>
      <c r="C1546" s="317"/>
      <c r="D1546" s="317"/>
      <c r="E1546" s="317"/>
      <c r="F1546" s="318"/>
      <c r="G1546" s="317"/>
      <c r="H1546" s="317"/>
      <c r="I1546" s="322"/>
      <c r="J1546" s="319"/>
      <c r="K1546" s="319"/>
      <c r="L1546" s="319"/>
      <c r="M1546" s="319"/>
      <c r="N1546" s="319"/>
      <c r="O1546" s="322"/>
      <c r="P1546" s="322"/>
      <c r="Q1546" s="320"/>
      <c r="R1546" s="320"/>
      <c r="S1546" s="320"/>
      <c r="T1546" s="320"/>
      <c r="U1546" s="321"/>
      <c r="V1546" s="320"/>
      <c r="W1546" s="392"/>
    </row>
    <row r="1547" spans="1:23">
      <c r="A1547" s="317"/>
      <c r="B1547" s="317"/>
      <c r="C1547" s="317"/>
      <c r="D1547" s="317"/>
      <c r="E1547" s="317"/>
      <c r="F1547" s="318"/>
      <c r="G1547" s="317"/>
      <c r="H1547" s="317"/>
      <c r="I1547" s="322"/>
      <c r="J1547" s="319"/>
      <c r="K1547" s="319"/>
      <c r="L1547" s="319"/>
      <c r="M1547" s="319"/>
      <c r="N1547" s="319"/>
      <c r="O1547" s="322"/>
      <c r="P1547" s="322"/>
      <c r="Q1547" s="320"/>
      <c r="R1547" s="320"/>
      <c r="S1547" s="320"/>
      <c r="T1547" s="320"/>
      <c r="U1547" s="321"/>
      <c r="V1547" s="320"/>
      <c r="W1547" s="392"/>
    </row>
    <row r="1548" spans="1:23">
      <c r="A1548" s="317"/>
      <c r="B1548" s="317"/>
      <c r="C1548" s="317"/>
      <c r="D1548" s="317"/>
      <c r="E1548" s="317"/>
      <c r="F1548" s="318"/>
      <c r="G1548" s="317"/>
      <c r="H1548" s="317"/>
      <c r="I1548" s="322"/>
      <c r="J1548" s="319"/>
      <c r="K1548" s="319"/>
      <c r="L1548" s="319"/>
      <c r="M1548" s="319"/>
      <c r="N1548" s="319"/>
      <c r="O1548" s="322"/>
      <c r="P1548" s="322"/>
      <c r="Q1548" s="320"/>
      <c r="R1548" s="320"/>
      <c r="S1548" s="320"/>
      <c r="T1548" s="320"/>
      <c r="U1548" s="321"/>
      <c r="V1548" s="320"/>
      <c r="W1548" s="392"/>
    </row>
    <row r="1549" spans="1:23">
      <c r="A1549" s="317"/>
      <c r="B1549" s="317"/>
      <c r="C1549" s="317"/>
      <c r="D1549" s="317"/>
      <c r="E1549" s="317"/>
      <c r="F1549" s="318"/>
      <c r="G1549" s="317"/>
      <c r="H1549" s="317"/>
      <c r="I1549" s="322"/>
      <c r="J1549" s="319"/>
      <c r="K1549" s="319"/>
      <c r="L1549" s="319"/>
      <c r="M1549" s="319"/>
      <c r="N1549" s="319"/>
      <c r="O1549" s="322"/>
      <c r="P1549" s="322"/>
      <c r="Q1549" s="320"/>
      <c r="R1549" s="320"/>
      <c r="S1549" s="320"/>
      <c r="T1549" s="320"/>
      <c r="U1549" s="321"/>
      <c r="V1549" s="320"/>
      <c r="W1549" s="392"/>
    </row>
    <row r="1550" spans="1:23">
      <c r="A1550" s="317"/>
      <c r="B1550" s="317"/>
      <c r="C1550" s="317"/>
      <c r="D1550" s="317"/>
      <c r="E1550" s="317"/>
      <c r="F1550" s="318"/>
      <c r="G1550" s="317"/>
      <c r="H1550" s="317"/>
      <c r="I1550" s="322"/>
      <c r="J1550" s="319"/>
      <c r="K1550" s="319"/>
      <c r="L1550" s="319"/>
      <c r="M1550" s="319"/>
      <c r="N1550" s="319"/>
      <c r="O1550" s="322"/>
      <c r="P1550" s="322"/>
      <c r="Q1550" s="320"/>
      <c r="R1550" s="320"/>
      <c r="S1550" s="320"/>
      <c r="T1550" s="320"/>
      <c r="U1550" s="321"/>
      <c r="V1550" s="320"/>
      <c r="W1550" s="392"/>
    </row>
    <row r="1551" spans="1:23">
      <c r="A1551" s="317"/>
      <c r="B1551" s="317"/>
      <c r="C1551" s="317"/>
      <c r="D1551" s="317"/>
      <c r="E1551" s="317"/>
      <c r="F1551" s="318"/>
      <c r="G1551" s="317"/>
      <c r="H1551" s="317"/>
      <c r="I1551" s="322"/>
      <c r="J1551" s="319"/>
      <c r="K1551" s="319"/>
      <c r="L1551" s="319"/>
      <c r="M1551" s="319"/>
      <c r="N1551" s="319"/>
      <c r="O1551" s="322"/>
      <c r="P1551" s="322"/>
      <c r="Q1551" s="320"/>
      <c r="R1551" s="320"/>
      <c r="S1551" s="320"/>
      <c r="T1551" s="320"/>
      <c r="U1551" s="321"/>
      <c r="V1551" s="320"/>
      <c r="W1551" s="392"/>
    </row>
    <row r="1552" spans="1:23">
      <c r="A1552" s="317"/>
      <c r="B1552" s="317"/>
      <c r="C1552" s="317"/>
      <c r="D1552" s="317"/>
      <c r="E1552" s="317"/>
      <c r="F1552" s="318"/>
      <c r="G1552" s="317"/>
      <c r="H1552" s="317"/>
      <c r="I1552" s="322"/>
      <c r="J1552" s="319"/>
      <c r="K1552" s="319"/>
      <c r="L1552" s="319"/>
      <c r="M1552" s="319"/>
      <c r="N1552" s="319"/>
      <c r="O1552" s="322"/>
      <c r="P1552" s="322"/>
      <c r="Q1552" s="320"/>
      <c r="R1552" s="320"/>
      <c r="S1552" s="320"/>
      <c r="T1552" s="320"/>
      <c r="U1552" s="321"/>
      <c r="V1552" s="320"/>
      <c r="W1552" s="392"/>
    </row>
    <row r="1553" spans="1:23">
      <c r="A1553" s="317"/>
      <c r="B1553" s="317"/>
      <c r="C1553" s="317"/>
      <c r="D1553" s="317"/>
      <c r="E1553" s="317"/>
      <c r="F1553" s="318"/>
      <c r="G1553" s="317"/>
      <c r="H1553" s="317"/>
      <c r="I1553" s="322"/>
      <c r="J1553" s="319"/>
      <c r="K1553" s="319"/>
      <c r="L1553" s="319"/>
      <c r="M1553" s="319"/>
      <c r="N1553" s="319"/>
      <c r="O1553" s="322"/>
      <c r="P1553" s="322"/>
      <c r="Q1553" s="320"/>
      <c r="R1553" s="320"/>
      <c r="S1553" s="320"/>
      <c r="T1553" s="320"/>
      <c r="U1553" s="321"/>
      <c r="V1553" s="320"/>
      <c r="W1553" s="392"/>
    </row>
    <row r="1554" spans="1:23">
      <c r="A1554" s="317"/>
      <c r="B1554" s="317"/>
      <c r="C1554" s="317"/>
      <c r="D1554" s="317"/>
      <c r="E1554" s="317"/>
      <c r="F1554" s="318"/>
      <c r="G1554" s="317"/>
      <c r="H1554" s="317"/>
      <c r="I1554" s="322"/>
      <c r="J1554" s="319"/>
      <c r="K1554" s="319"/>
      <c r="L1554" s="319"/>
      <c r="M1554" s="319"/>
      <c r="N1554" s="319"/>
      <c r="O1554" s="322"/>
      <c r="P1554" s="322"/>
      <c r="Q1554" s="320"/>
      <c r="R1554" s="320"/>
      <c r="S1554" s="320"/>
      <c r="T1554" s="320"/>
      <c r="U1554" s="321"/>
      <c r="V1554" s="320"/>
      <c r="W1554" s="392"/>
    </row>
    <row r="1555" spans="1:23">
      <c r="A1555" s="317"/>
      <c r="B1555" s="317"/>
      <c r="C1555" s="317"/>
      <c r="D1555" s="317"/>
      <c r="E1555" s="317"/>
      <c r="F1555" s="318"/>
      <c r="G1555" s="317"/>
      <c r="H1555" s="317"/>
      <c r="I1555" s="322"/>
      <c r="J1555" s="319"/>
      <c r="K1555" s="319"/>
      <c r="L1555" s="319"/>
      <c r="M1555" s="319"/>
      <c r="N1555" s="319"/>
      <c r="O1555" s="322"/>
      <c r="P1555" s="322"/>
      <c r="Q1555" s="320"/>
      <c r="R1555" s="320"/>
      <c r="S1555" s="320"/>
      <c r="T1555" s="320"/>
      <c r="U1555" s="321"/>
      <c r="V1555" s="320"/>
      <c r="W1555" s="392"/>
    </row>
    <row r="1556" spans="1:23">
      <c r="A1556" s="317"/>
      <c r="B1556" s="317"/>
      <c r="C1556" s="317"/>
      <c r="D1556" s="317"/>
      <c r="E1556" s="317"/>
      <c r="F1556" s="318"/>
      <c r="G1556" s="317"/>
      <c r="H1556" s="317"/>
      <c r="I1556" s="322"/>
      <c r="J1556" s="319"/>
      <c r="K1556" s="319"/>
      <c r="L1556" s="319"/>
      <c r="M1556" s="319"/>
      <c r="N1556" s="319"/>
      <c r="O1556" s="322"/>
      <c r="P1556" s="322"/>
      <c r="Q1556" s="320"/>
      <c r="R1556" s="320"/>
      <c r="S1556" s="320"/>
      <c r="T1556" s="320"/>
      <c r="U1556" s="321"/>
      <c r="V1556" s="320"/>
      <c r="W1556" s="392"/>
    </row>
    <row r="1557" spans="1:23">
      <c r="A1557" s="317"/>
      <c r="B1557" s="317"/>
      <c r="C1557" s="317"/>
      <c r="D1557" s="317"/>
      <c r="E1557" s="317"/>
      <c r="F1557" s="318"/>
      <c r="G1557" s="317"/>
      <c r="H1557" s="317"/>
      <c r="I1557" s="322"/>
      <c r="J1557" s="319"/>
      <c r="K1557" s="319"/>
      <c r="L1557" s="319"/>
      <c r="M1557" s="319"/>
      <c r="N1557" s="319"/>
      <c r="O1557" s="322"/>
      <c r="P1557" s="322"/>
      <c r="Q1557" s="320"/>
      <c r="R1557" s="320"/>
      <c r="S1557" s="320"/>
      <c r="T1557" s="320"/>
      <c r="U1557" s="321"/>
      <c r="V1557" s="320"/>
      <c r="W1557" s="392"/>
    </row>
    <row r="1558" spans="1:23">
      <c r="A1558" s="317"/>
      <c r="B1558" s="317"/>
      <c r="C1558" s="317"/>
      <c r="D1558" s="317"/>
      <c r="E1558" s="317"/>
      <c r="F1558" s="318"/>
      <c r="G1558" s="317"/>
      <c r="H1558" s="317"/>
      <c r="I1558" s="322"/>
      <c r="J1558" s="319"/>
      <c r="K1558" s="319"/>
      <c r="L1558" s="319"/>
      <c r="M1558" s="319"/>
      <c r="N1558" s="319"/>
      <c r="O1558" s="322"/>
      <c r="P1558" s="322"/>
      <c r="Q1558" s="320"/>
      <c r="R1558" s="320"/>
      <c r="S1558" s="320"/>
      <c r="T1558" s="320"/>
      <c r="U1558" s="321"/>
      <c r="V1558" s="320"/>
      <c r="W1558" s="392"/>
    </row>
    <row r="1559" spans="1:23">
      <c r="A1559" s="317"/>
      <c r="B1559" s="317"/>
      <c r="C1559" s="317"/>
      <c r="D1559" s="317"/>
      <c r="E1559" s="317"/>
      <c r="F1559" s="318"/>
      <c r="G1559" s="317"/>
      <c r="H1559" s="317"/>
      <c r="I1559" s="322"/>
      <c r="J1559" s="319"/>
      <c r="K1559" s="319"/>
      <c r="L1559" s="319"/>
      <c r="M1559" s="319"/>
      <c r="N1559" s="319"/>
      <c r="O1559" s="322"/>
      <c r="P1559" s="322"/>
      <c r="Q1559" s="320"/>
      <c r="R1559" s="320"/>
      <c r="S1559" s="320"/>
      <c r="T1559" s="320"/>
      <c r="U1559" s="321"/>
      <c r="V1559" s="320"/>
      <c r="W1559" s="392"/>
    </row>
    <row r="1560" spans="1:23">
      <c r="A1560" s="317"/>
      <c r="B1560" s="317"/>
      <c r="C1560" s="317"/>
      <c r="D1560" s="317"/>
      <c r="E1560" s="317"/>
      <c r="F1560" s="318"/>
      <c r="G1560" s="317"/>
      <c r="H1560" s="317"/>
      <c r="I1560" s="322"/>
      <c r="J1560" s="319"/>
      <c r="K1560" s="319"/>
      <c r="L1560" s="319"/>
      <c r="M1560" s="319"/>
      <c r="N1560" s="319"/>
      <c r="O1560" s="322"/>
      <c r="P1560" s="322"/>
      <c r="Q1560" s="320"/>
      <c r="R1560" s="320"/>
      <c r="S1560" s="320"/>
      <c r="T1560" s="320"/>
      <c r="U1560" s="321"/>
      <c r="V1560" s="320"/>
      <c r="W1560" s="392"/>
    </row>
    <row r="1561" spans="1:23">
      <c r="A1561" s="317"/>
      <c r="B1561" s="317"/>
      <c r="C1561" s="317"/>
      <c r="D1561" s="317"/>
      <c r="E1561" s="317"/>
      <c r="F1561" s="318"/>
      <c r="G1561" s="317"/>
      <c r="H1561" s="317"/>
      <c r="I1561" s="322"/>
      <c r="J1561" s="319"/>
      <c r="K1561" s="319"/>
      <c r="L1561" s="319"/>
      <c r="M1561" s="319"/>
      <c r="N1561" s="319"/>
      <c r="O1561" s="322"/>
      <c r="P1561" s="322"/>
      <c r="Q1561" s="320"/>
      <c r="R1561" s="320"/>
      <c r="S1561" s="320"/>
      <c r="T1561" s="320"/>
      <c r="U1561" s="321"/>
      <c r="V1561" s="320"/>
      <c r="W1561" s="392"/>
    </row>
    <row r="1562" spans="1:23">
      <c r="A1562" s="317"/>
      <c r="B1562" s="317"/>
      <c r="C1562" s="317"/>
      <c r="D1562" s="317"/>
      <c r="E1562" s="317"/>
      <c r="F1562" s="318"/>
      <c r="G1562" s="317"/>
      <c r="H1562" s="317"/>
      <c r="I1562" s="322"/>
      <c r="J1562" s="319"/>
      <c r="K1562" s="319"/>
      <c r="L1562" s="319"/>
      <c r="M1562" s="319"/>
      <c r="N1562" s="319"/>
      <c r="O1562" s="322"/>
      <c r="P1562" s="322"/>
      <c r="Q1562" s="320"/>
      <c r="R1562" s="320"/>
      <c r="S1562" s="320"/>
      <c r="T1562" s="320"/>
      <c r="U1562" s="321"/>
      <c r="V1562" s="320"/>
      <c r="W1562" s="392"/>
    </row>
    <row r="1563" spans="1:23">
      <c r="A1563" s="317"/>
      <c r="B1563" s="317"/>
      <c r="C1563" s="317"/>
      <c r="D1563" s="317"/>
      <c r="E1563" s="317"/>
      <c r="F1563" s="318"/>
      <c r="G1563" s="317"/>
      <c r="H1563" s="317"/>
      <c r="I1563" s="322"/>
      <c r="J1563" s="319"/>
      <c r="K1563" s="319"/>
      <c r="L1563" s="319"/>
      <c r="M1563" s="319"/>
      <c r="N1563" s="319"/>
      <c r="O1563" s="322"/>
      <c r="P1563" s="322"/>
      <c r="Q1563" s="320"/>
      <c r="R1563" s="320"/>
      <c r="S1563" s="320"/>
      <c r="T1563" s="320"/>
      <c r="U1563" s="321"/>
      <c r="V1563" s="320"/>
      <c r="W1563" s="392"/>
    </row>
    <row r="1564" spans="1:23">
      <c r="A1564" s="317"/>
      <c r="B1564" s="317"/>
      <c r="C1564" s="317"/>
      <c r="D1564" s="317"/>
      <c r="E1564" s="317"/>
      <c r="F1564" s="318"/>
      <c r="G1564" s="317"/>
      <c r="H1564" s="317"/>
      <c r="I1564" s="322"/>
      <c r="J1564" s="319"/>
      <c r="K1564" s="319"/>
      <c r="L1564" s="319"/>
      <c r="M1564" s="319"/>
      <c r="N1564" s="319"/>
      <c r="O1564" s="322"/>
      <c r="P1564" s="322"/>
      <c r="Q1564" s="320"/>
      <c r="R1564" s="320"/>
      <c r="S1564" s="320"/>
      <c r="T1564" s="320"/>
      <c r="U1564" s="321"/>
      <c r="V1564" s="320"/>
      <c r="W1564" s="392"/>
    </row>
    <row r="1565" spans="1:23">
      <c r="A1565" s="317"/>
      <c r="B1565" s="317"/>
      <c r="C1565" s="317"/>
      <c r="D1565" s="317"/>
      <c r="E1565" s="317"/>
      <c r="F1565" s="318"/>
      <c r="G1565" s="317"/>
      <c r="H1565" s="317"/>
      <c r="I1565" s="322"/>
      <c r="J1565" s="319"/>
      <c r="K1565" s="319"/>
      <c r="L1565" s="319"/>
      <c r="M1565" s="319"/>
      <c r="N1565" s="319"/>
      <c r="O1565" s="322"/>
      <c r="P1565" s="322"/>
      <c r="Q1565" s="320"/>
      <c r="R1565" s="320"/>
      <c r="S1565" s="320"/>
      <c r="T1565" s="320"/>
      <c r="U1565" s="321"/>
      <c r="V1565" s="320"/>
      <c r="W1565" s="392"/>
    </row>
    <row r="1566" spans="1:23">
      <c r="A1566" s="317"/>
      <c r="B1566" s="317"/>
      <c r="C1566" s="317"/>
      <c r="D1566" s="317"/>
      <c r="E1566" s="317"/>
      <c r="F1566" s="318"/>
      <c r="G1566" s="317"/>
      <c r="H1566" s="317"/>
      <c r="I1566" s="322"/>
      <c r="J1566" s="319"/>
      <c r="K1566" s="319"/>
      <c r="L1566" s="319"/>
      <c r="M1566" s="319"/>
      <c r="N1566" s="319"/>
      <c r="O1566" s="322"/>
      <c r="P1566" s="322"/>
      <c r="Q1566" s="320"/>
      <c r="R1566" s="320"/>
      <c r="S1566" s="320"/>
      <c r="T1566" s="320"/>
      <c r="U1566" s="321"/>
      <c r="V1566" s="320"/>
      <c r="W1566" s="392"/>
    </row>
    <row r="1567" spans="1:23">
      <c r="A1567" s="317"/>
      <c r="B1567" s="317"/>
      <c r="C1567" s="317"/>
      <c r="D1567" s="317"/>
      <c r="E1567" s="317"/>
      <c r="F1567" s="318"/>
      <c r="G1567" s="317"/>
      <c r="H1567" s="317"/>
      <c r="I1567" s="322"/>
      <c r="J1567" s="319"/>
      <c r="K1567" s="319"/>
      <c r="L1567" s="319"/>
      <c r="M1567" s="319"/>
      <c r="N1567" s="319"/>
      <c r="O1567" s="322"/>
      <c r="P1567" s="322"/>
      <c r="Q1567" s="320"/>
      <c r="R1567" s="320"/>
      <c r="S1567" s="320"/>
      <c r="T1567" s="320"/>
      <c r="U1567" s="321"/>
      <c r="V1567" s="320"/>
      <c r="W1567" s="392"/>
    </row>
    <row r="1568" spans="1:23">
      <c r="A1568" s="317"/>
      <c r="B1568" s="317"/>
      <c r="C1568" s="317"/>
      <c r="D1568" s="317"/>
      <c r="E1568" s="317"/>
      <c r="F1568" s="318"/>
      <c r="G1568" s="317"/>
      <c r="H1568" s="317"/>
      <c r="I1568" s="322"/>
      <c r="J1568" s="319"/>
      <c r="K1568" s="319"/>
      <c r="L1568" s="319"/>
      <c r="M1568" s="319"/>
      <c r="N1568" s="319"/>
      <c r="O1568" s="322"/>
      <c r="P1568" s="322"/>
      <c r="Q1568" s="320"/>
      <c r="R1568" s="320"/>
      <c r="S1568" s="320"/>
      <c r="T1568" s="320"/>
      <c r="U1568" s="321"/>
      <c r="V1568" s="320"/>
      <c r="W1568" s="392"/>
    </row>
    <row r="1569" spans="1:23">
      <c r="A1569" s="317"/>
      <c r="B1569" s="317"/>
      <c r="C1569" s="317"/>
      <c r="D1569" s="317"/>
      <c r="E1569" s="317"/>
      <c r="F1569" s="318"/>
      <c r="G1569" s="317"/>
      <c r="H1569" s="317"/>
      <c r="I1569" s="322"/>
      <c r="J1569" s="319"/>
      <c r="K1569" s="319"/>
      <c r="L1569" s="319"/>
      <c r="M1569" s="319"/>
      <c r="N1569" s="319"/>
      <c r="O1569" s="322"/>
      <c r="P1569" s="322"/>
      <c r="Q1569" s="320"/>
      <c r="R1569" s="320"/>
      <c r="S1569" s="320"/>
      <c r="T1569" s="320"/>
      <c r="U1569" s="321"/>
      <c r="V1569" s="320"/>
      <c r="W1569" s="392"/>
    </row>
    <row r="1570" spans="1:23">
      <c r="A1570" s="317"/>
      <c r="B1570" s="317"/>
      <c r="C1570" s="317"/>
      <c r="D1570" s="317"/>
      <c r="E1570" s="317"/>
      <c r="F1570" s="318"/>
      <c r="G1570" s="317"/>
      <c r="H1570" s="317"/>
      <c r="I1570" s="322"/>
      <c r="J1570" s="319"/>
      <c r="K1570" s="319"/>
      <c r="L1570" s="319"/>
      <c r="M1570" s="319"/>
      <c r="N1570" s="319"/>
      <c r="O1570" s="322"/>
      <c r="P1570" s="322"/>
      <c r="Q1570" s="320"/>
      <c r="R1570" s="320"/>
      <c r="S1570" s="320"/>
      <c r="T1570" s="320"/>
      <c r="U1570" s="321"/>
      <c r="V1570" s="320"/>
      <c r="W1570" s="392"/>
    </row>
    <row r="1571" spans="1:23">
      <c r="A1571" s="317"/>
      <c r="B1571" s="317"/>
      <c r="C1571" s="317"/>
      <c r="D1571" s="317"/>
      <c r="E1571" s="317"/>
      <c r="F1571" s="318"/>
      <c r="G1571" s="317"/>
      <c r="H1571" s="317"/>
      <c r="I1571" s="322"/>
      <c r="J1571" s="319"/>
      <c r="K1571" s="319"/>
      <c r="L1571" s="319"/>
      <c r="M1571" s="319"/>
      <c r="N1571" s="319"/>
      <c r="O1571" s="322"/>
      <c r="P1571" s="322"/>
      <c r="Q1571" s="320"/>
      <c r="R1571" s="320"/>
      <c r="S1571" s="320"/>
      <c r="T1571" s="320"/>
      <c r="U1571" s="321"/>
      <c r="V1571" s="320"/>
      <c r="W1571" s="392"/>
    </row>
    <row r="1572" spans="1:23">
      <c r="A1572" s="317"/>
      <c r="B1572" s="317"/>
      <c r="C1572" s="317"/>
      <c r="D1572" s="317"/>
      <c r="E1572" s="317"/>
      <c r="F1572" s="318"/>
      <c r="G1572" s="317"/>
      <c r="H1572" s="317"/>
      <c r="I1572" s="322"/>
      <c r="J1572" s="319"/>
      <c r="K1572" s="319"/>
      <c r="L1572" s="319"/>
      <c r="M1572" s="319"/>
      <c r="N1572" s="319"/>
      <c r="O1572" s="322"/>
      <c r="P1572" s="322"/>
      <c r="Q1572" s="320"/>
      <c r="R1572" s="320"/>
      <c r="S1572" s="320"/>
      <c r="T1572" s="320"/>
      <c r="U1572" s="321"/>
      <c r="V1572" s="320"/>
      <c r="W1572" s="392"/>
    </row>
    <row r="1573" spans="1:23">
      <c r="A1573" s="317"/>
      <c r="B1573" s="317"/>
      <c r="C1573" s="317"/>
      <c r="D1573" s="317"/>
      <c r="E1573" s="317"/>
      <c r="F1573" s="318"/>
      <c r="G1573" s="317"/>
      <c r="H1573" s="317"/>
      <c r="I1573" s="322"/>
      <c r="J1573" s="319"/>
      <c r="K1573" s="319"/>
      <c r="L1573" s="319"/>
      <c r="M1573" s="319"/>
      <c r="N1573" s="319"/>
      <c r="O1573" s="322"/>
      <c r="P1573" s="322"/>
      <c r="Q1573" s="320"/>
      <c r="R1573" s="320"/>
      <c r="S1573" s="320"/>
      <c r="T1573" s="320"/>
      <c r="U1573" s="321"/>
      <c r="V1573" s="320"/>
      <c r="W1573" s="392"/>
    </row>
    <row r="1574" spans="1:23">
      <c r="A1574" s="317"/>
      <c r="B1574" s="317"/>
      <c r="C1574" s="317"/>
      <c r="D1574" s="317"/>
      <c r="E1574" s="317"/>
      <c r="F1574" s="318"/>
      <c r="G1574" s="317"/>
      <c r="H1574" s="317"/>
      <c r="I1574" s="322"/>
      <c r="J1574" s="319"/>
      <c r="K1574" s="319"/>
      <c r="L1574" s="319"/>
      <c r="M1574" s="319"/>
      <c r="N1574" s="319"/>
      <c r="O1574" s="322"/>
      <c r="P1574" s="322"/>
      <c r="Q1574" s="320"/>
      <c r="R1574" s="320"/>
      <c r="S1574" s="320"/>
      <c r="T1574" s="320"/>
      <c r="U1574" s="321"/>
      <c r="V1574" s="320"/>
      <c r="W1574" s="392"/>
    </row>
    <row r="1575" spans="1:23">
      <c r="A1575" s="317"/>
      <c r="B1575" s="317"/>
      <c r="C1575" s="317"/>
      <c r="D1575" s="317"/>
      <c r="E1575" s="317"/>
      <c r="F1575" s="318"/>
      <c r="G1575" s="317"/>
      <c r="H1575" s="317"/>
      <c r="I1575" s="322"/>
      <c r="J1575" s="319"/>
      <c r="K1575" s="319"/>
      <c r="L1575" s="319"/>
      <c r="M1575" s="319"/>
      <c r="N1575" s="319"/>
      <c r="O1575" s="322"/>
      <c r="P1575" s="322"/>
      <c r="Q1575" s="320"/>
      <c r="R1575" s="320"/>
      <c r="S1575" s="320"/>
      <c r="T1575" s="320"/>
      <c r="U1575" s="321"/>
      <c r="V1575" s="320"/>
      <c r="W1575" s="392"/>
    </row>
    <row r="1576" spans="1:23">
      <c r="A1576" s="317"/>
      <c r="B1576" s="317"/>
      <c r="C1576" s="317"/>
      <c r="D1576" s="317"/>
      <c r="E1576" s="317"/>
      <c r="F1576" s="318"/>
      <c r="G1576" s="317"/>
      <c r="H1576" s="317"/>
      <c r="I1576" s="322"/>
      <c r="J1576" s="319"/>
      <c r="K1576" s="319"/>
      <c r="L1576" s="319"/>
      <c r="M1576" s="319"/>
      <c r="N1576" s="319"/>
      <c r="O1576" s="322"/>
      <c r="P1576" s="322"/>
      <c r="Q1576" s="320"/>
      <c r="R1576" s="320"/>
      <c r="S1576" s="320"/>
      <c r="T1576" s="320"/>
      <c r="U1576" s="321"/>
      <c r="V1576" s="320"/>
      <c r="W1576" s="392"/>
    </row>
    <row r="1577" spans="1:23">
      <c r="A1577" s="317"/>
      <c r="B1577" s="317"/>
      <c r="C1577" s="317"/>
      <c r="D1577" s="317"/>
      <c r="E1577" s="317"/>
      <c r="F1577" s="318"/>
      <c r="G1577" s="317"/>
      <c r="H1577" s="317"/>
      <c r="I1577" s="322"/>
      <c r="J1577" s="319"/>
      <c r="K1577" s="319"/>
      <c r="L1577" s="319"/>
      <c r="M1577" s="319"/>
      <c r="N1577" s="319"/>
      <c r="O1577" s="322"/>
      <c r="P1577" s="322"/>
      <c r="Q1577" s="320"/>
      <c r="R1577" s="320"/>
      <c r="S1577" s="320"/>
      <c r="T1577" s="320"/>
      <c r="U1577" s="321"/>
      <c r="V1577" s="320"/>
      <c r="W1577" s="392"/>
    </row>
    <row r="1578" spans="1:23">
      <c r="A1578" s="317"/>
      <c r="B1578" s="317"/>
      <c r="C1578" s="317"/>
      <c r="D1578" s="317"/>
      <c r="E1578" s="317"/>
      <c r="F1578" s="318"/>
      <c r="G1578" s="317"/>
      <c r="H1578" s="317"/>
      <c r="I1578" s="322"/>
      <c r="J1578" s="319"/>
      <c r="K1578" s="319"/>
      <c r="L1578" s="319"/>
      <c r="M1578" s="319"/>
      <c r="N1578" s="319"/>
      <c r="O1578" s="322"/>
      <c r="P1578" s="322"/>
      <c r="Q1578" s="320"/>
      <c r="R1578" s="320"/>
      <c r="S1578" s="320"/>
      <c r="T1578" s="320"/>
      <c r="U1578" s="321"/>
      <c r="V1578" s="320"/>
      <c r="W1578" s="392"/>
    </row>
    <row r="1579" spans="1:23">
      <c r="A1579" s="317"/>
      <c r="B1579" s="317"/>
      <c r="C1579" s="317"/>
      <c r="D1579" s="317"/>
      <c r="E1579" s="317"/>
      <c r="F1579" s="318"/>
      <c r="G1579" s="317"/>
      <c r="H1579" s="317"/>
      <c r="I1579" s="322"/>
      <c r="J1579" s="319"/>
      <c r="K1579" s="319"/>
      <c r="L1579" s="319"/>
      <c r="M1579" s="319"/>
      <c r="N1579" s="319"/>
      <c r="O1579" s="322"/>
      <c r="P1579" s="322"/>
      <c r="Q1579" s="320"/>
      <c r="R1579" s="320"/>
      <c r="S1579" s="320"/>
      <c r="T1579" s="320"/>
      <c r="U1579" s="321"/>
      <c r="V1579" s="320"/>
      <c r="W1579" s="392"/>
    </row>
    <row r="1580" spans="1:23">
      <c r="A1580" s="317"/>
      <c r="B1580" s="317"/>
      <c r="C1580" s="317"/>
      <c r="D1580" s="317"/>
      <c r="E1580" s="317"/>
      <c r="F1580" s="318"/>
      <c r="G1580" s="317"/>
      <c r="H1580" s="317"/>
      <c r="I1580" s="322"/>
      <c r="J1580" s="319"/>
      <c r="K1580" s="319"/>
      <c r="L1580" s="319"/>
      <c r="M1580" s="319"/>
      <c r="N1580" s="319"/>
      <c r="O1580" s="322"/>
      <c r="P1580" s="322"/>
      <c r="Q1580" s="320"/>
      <c r="R1580" s="320"/>
      <c r="S1580" s="320"/>
      <c r="T1580" s="320"/>
      <c r="U1580" s="321"/>
      <c r="V1580" s="320"/>
      <c r="W1580" s="392"/>
    </row>
    <row r="1581" spans="1:23">
      <c r="A1581" s="317"/>
      <c r="B1581" s="317"/>
      <c r="C1581" s="317"/>
      <c r="D1581" s="317"/>
      <c r="E1581" s="317"/>
      <c r="F1581" s="318"/>
      <c r="G1581" s="317"/>
      <c r="H1581" s="317"/>
      <c r="I1581" s="322"/>
      <c r="J1581" s="322"/>
      <c r="K1581" s="319"/>
      <c r="L1581" s="319"/>
      <c r="M1581" s="319"/>
      <c r="N1581" s="319"/>
      <c r="O1581" s="322"/>
      <c r="P1581" s="322"/>
      <c r="Q1581" s="320"/>
      <c r="R1581" s="320"/>
      <c r="S1581" s="320"/>
      <c r="T1581" s="320"/>
      <c r="U1581" s="321"/>
      <c r="V1581" s="320"/>
      <c r="W1581" s="392"/>
    </row>
    <row r="1582" spans="1:23">
      <c r="A1582" s="317"/>
      <c r="B1582" s="317"/>
      <c r="C1582" s="317"/>
      <c r="D1582" s="317"/>
      <c r="E1582" s="317"/>
      <c r="F1582" s="318"/>
      <c r="G1582" s="317"/>
      <c r="H1582" s="317"/>
      <c r="I1582" s="322"/>
      <c r="J1582" s="322"/>
      <c r="K1582" s="319"/>
      <c r="L1582" s="319"/>
      <c r="M1582" s="319"/>
      <c r="N1582" s="319"/>
      <c r="O1582" s="322"/>
      <c r="P1582" s="322"/>
      <c r="Q1582" s="320"/>
      <c r="R1582" s="320"/>
      <c r="S1582" s="320"/>
      <c r="T1582" s="320"/>
      <c r="U1582" s="321"/>
      <c r="V1582" s="320"/>
      <c r="W1582" s="392"/>
    </row>
    <row r="1583" spans="1:23">
      <c r="A1583" s="317"/>
      <c r="B1583" s="317"/>
      <c r="C1583" s="317"/>
      <c r="D1583" s="317"/>
      <c r="E1583" s="317"/>
      <c r="F1583" s="318"/>
      <c r="G1583" s="317"/>
      <c r="H1583" s="317"/>
      <c r="I1583" s="322"/>
      <c r="J1583" s="322"/>
      <c r="K1583" s="319"/>
      <c r="L1583" s="319"/>
      <c r="M1583" s="319"/>
      <c r="N1583" s="319"/>
      <c r="O1583" s="322"/>
      <c r="P1583" s="322"/>
      <c r="Q1583" s="320"/>
      <c r="R1583" s="320"/>
      <c r="S1583" s="320"/>
      <c r="T1583" s="320"/>
      <c r="U1583" s="321"/>
      <c r="V1583" s="320"/>
      <c r="W1583" s="392"/>
    </row>
    <row r="1584" spans="1:23">
      <c r="A1584" s="317"/>
      <c r="B1584" s="317"/>
      <c r="C1584" s="317"/>
      <c r="D1584" s="317"/>
      <c r="E1584" s="317"/>
      <c r="F1584" s="318"/>
      <c r="G1584" s="317"/>
      <c r="H1584" s="317"/>
      <c r="I1584" s="322"/>
      <c r="J1584" s="322"/>
      <c r="K1584" s="319"/>
      <c r="L1584" s="319"/>
      <c r="M1584" s="319"/>
      <c r="N1584" s="319"/>
      <c r="O1584" s="322"/>
      <c r="P1584" s="322"/>
      <c r="Q1584" s="320"/>
      <c r="R1584" s="320"/>
      <c r="S1584" s="320"/>
      <c r="T1584" s="320"/>
      <c r="U1584" s="321"/>
      <c r="V1584" s="320"/>
      <c r="W1584" s="392"/>
    </row>
    <row r="1585" spans="1:23">
      <c r="A1585" s="317"/>
      <c r="B1585" s="317"/>
      <c r="C1585" s="317"/>
      <c r="D1585" s="317"/>
      <c r="E1585" s="317"/>
      <c r="F1585" s="318"/>
      <c r="G1585" s="317"/>
      <c r="H1585" s="317"/>
      <c r="I1585" s="322"/>
      <c r="J1585" s="322"/>
      <c r="K1585" s="319"/>
      <c r="L1585" s="319"/>
      <c r="M1585" s="319"/>
      <c r="N1585" s="319"/>
      <c r="O1585" s="322"/>
      <c r="P1585" s="322"/>
      <c r="Q1585" s="320"/>
      <c r="R1585" s="320"/>
      <c r="S1585" s="320"/>
      <c r="T1585" s="320"/>
      <c r="U1585" s="321"/>
      <c r="V1585" s="320"/>
      <c r="W1585" s="392"/>
    </row>
    <row r="1586" spans="1:23">
      <c r="A1586" s="317"/>
      <c r="B1586" s="317"/>
      <c r="C1586" s="317"/>
      <c r="D1586" s="317"/>
      <c r="E1586" s="317"/>
      <c r="F1586" s="318"/>
      <c r="G1586" s="317"/>
      <c r="H1586" s="317"/>
      <c r="I1586" s="322"/>
      <c r="J1586" s="322"/>
      <c r="K1586" s="319"/>
      <c r="L1586" s="319"/>
      <c r="M1586" s="319"/>
      <c r="N1586" s="319"/>
      <c r="O1586" s="322"/>
      <c r="P1586" s="322"/>
      <c r="Q1586" s="320"/>
      <c r="R1586" s="320"/>
      <c r="S1586" s="320"/>
      <c r="T1586" s="320"/>
      <c r="U1586" s="321"/>
      <c r="V1586" s="320"/>
      <c r="W1586" s="392"/>
    </row>
    <row r="1587" spans="1:23">
      <c r="A1587" s="317"/>
      <c r="B1587" s="317"/>
      <c r="C1587" s="317"/>
      <c r="D1587" s="317"/>
      <c r="E1587" s="317"/>
      <c r="F1587" s="318"/>
      <c r="G1587" s="317"/>
      <c r="H1587" s="317"/>
      <c r="I1587" s="322"/>
      <c r="J1587" s="322"/>
      <c r="K1587" s="319"/>
      <c r="L1587" s="319"/>
      <c r="M1587" s="319"/>
      <c r="N1587" s="319"/>
      <c r="O1587" s="322"/>
      <c r="P1587" s="322"/>
      <c r="Q1587" s="320"/>
      <c r="R1587" s="320"/>
      <c r="S1587" s="320"/>
      <c r="T1587" s="320"/>
      <c r="U1587" s="321"/>
      <c r="V1587" s="320"/>
      <c r="W1587" s="392"/>
    </row>
    <row r="1588" spans="1:23">
      <c r="A1588" s="317"/>
      <c r="B1588" s="317"/>
      <c r="C1588" s="317"/>
      <c r="D1588" s="317"/>
      <c r="E1588" s="317"/>
      <c r="F1588" s="318"/>
      <c r="G1588" s="317"/>
      <c r="H1588" s="317"/>
      <c r="I1588" s="322"/>
      <c r="J1588" s="322"/>
      <c r="K1588" s="319"/>
      <c r="L1588" s="319"/>
      <c r="M1588" s="319"/>
      <c r="N1588" s="319"/>
      <c r="O1588" s="322"/>
      <c r="P1588" s="322"/>
      <c r="Q1588" s="320"/>
      <c r="R1588" s="320"/>
      <c r="S1588" s="320"/>
      <c r="T1588" s="320"/>
      <c r="U1588" s="321"/>
      <c r="V1588" s="320"/>
      <c r="W1588" s="392"/>
    </row>
    <row r="1589" spans="1:23">
      <c r="A1589" s="317"/>
      <c r="B1589" s="317"/>
      <c r="C1589" s="317"/>
      <c r="D1589" s="317"/>
      <c r="E1589" s="317"/>
      <c r="F1589" s="318"/>
      <c r="G1589" s="317"/>
      <c r="H1589" s="317"/>
      <c r="I1589" s="322"/>
      <c r="J1589" s="322"/>
      <c r="K1589" s="319"/>
      <c r="L1589" s="319"/>
      <c r="M1589" s="319"/>
      <c r="N1589" s="319"/>
      <c r="O1589" s="322"/>
      <c r="P1589" s="322"/>
      <c r="Q1589" s="320"/>
      <c r="R1589" s="320"/>
      <c r="S1589" s="320"/>
      <c r="T1589" s="320"/>
      <c r="U1589" s="321"/>
      <c r="V1589" s="320"/>
      <c r="W1589" s="392"/>
    </row>
    <row r="1590" spans="1:23">
      <c r="A1590" s="317"/>
      <c r="B1590" s="317"/>
      <c r="C1590" s="317"/>
      <c r="D1590" s="317"/>
      <c r="E1590" s="317"/>
      <c r="F1590" s="318"/>
      <c r="G1590" s="317"/>
      <c r="H1590" s="317"/>
      <c r="I1590" s="322"/>
      <c r="J1590" s="322"/>
      <c r="K1590" s="319"/>
      <c r="L1590" s="319"/>
      <c r="M1590" s="319"/>
      <c r="N1590" s="319"/>
      <c r="O1590" s="322"/>
      <c r="P1590" s="322"/>
      <c r="Q1590" s="320"/>
      <c r="R1590" s="320"/>
      <c r="S1590" s="320"/>
      <c r="T1590" s="320"/>
      <c r="U1590" s="321"/>
      <c r="V1590" s="320"/>
      <c r="W1590" s="392"/>
    </row>
    <row r="1591" spans="1:23">
      <c r="A1591" s="317"/>
      <c r="B1591" s="317"/>
      <c r="C1591" s="317"/>
      <c r="D1591" s="317"/>
      <c r="E1591" s="317"/>
      <c r="F1591" s="318"/>
      <c r="G1591" s="317"/>
      <c r="H1591" s="317"/>
      <c r="I1591" s="322"/>
      <c r="J1591" s="322"/>
      <c r="K1591" s="319"/>
      <c r="L1591" s="319"/>
      <c r="M1591" s="319"/>
      <c r="N1591" s="319"/>
      <c r="O1591" s="322"/>
      <c r="P1591" s="322"/>
      <c r="Q1591" s="320"/>
      <c r="R1591" s="320"/>
      <c r="S1591" s="320"/>
      <c r="T1591" s="320"/>
      <c r="U1591" s="321"/>
      <c r="V1591" s="320"/>
      <c r="W1591" s="392"/>
    </row>
    <row r="1592" spans="1:23">
      <c r="A1592" s="317"/>
      <c r="B1592" s="317"/>
      <c r="C1592" s="317"/>
      <c r="D1592" s="317"/>
      <c r="E1592" s="317"/>
      <c r="F1592" s="318"/>
      <c r="G1592" s="317"/>
      <c r="H1592" s="317"/>
      <c r="I1592" s="322"/>
      <c r="J1592" s="322"/>
      <c r="K1592" s="319"/>
      <c r="L1592" s="319"/>
      <c r="M1592" s="319"/>
      <c r="N1592" s="319"/>
      <c r="O1592" s="322"/>
      <c r="P1592" s="322"/>
      <c r="Q1592" s="320"/>
      <c r="R1592" s="320"/>
      <c r="S1592" s="320"/>
      <c r="T1592" s="320"/>
      <c r="U1592" s="321"/>
      <c r="V1592" s="320"/>
      <c r="W1592" s="392"/>
    </row>
    <row r="1593" spans="1:23">
      <c r="A1593" s="317"/>
      <c r="B1593" s="317"/>
      <c r="C1593" s="317"/>
      <c r="D1593" s="317"/>
      <c r="E1593" s="317"/>
      <c r="F1593" s="318"/>
      <c r="G1593" s="317"/>
      <c r="H1593" s="317"/>
      <c r="I1593" s="322"/>
      <c r="J1593" s="322"/>
      <c r="K1593" s="319"/>
      <c r="L1593" s="319"/>
      <c r="M1593" s="319"/>
      <c r="N1593" s="319"/>
      <c r="O1593" s="322"/>
      <c r="P1593" s="322"/>
      <c r="Q1593" s="320"/>
      <c r="R1593" s="320"/>
      <c r="S1593" s="320"/>
      <c r="T1593" s="320"/>
      <c r="U1593" s="321"/>
      <c r="V1593" s="320"/>
      <c r="W1593" s="392"/>
    </row>
    <row r="1594" spans="1:23">
      <c r="A1594" s="317"/>
      <c r="B1594" s="317"/>
      <c r="C1594" s="317"/>
      <c r="D1594" s="317"/>
      <c r="E1594" s="317"/>
      <c r="F1594" s="318"/>
      <c r="G1594" s="317"/>
      <c r="H1594" s="317"/>
      <c r="I1594" s="322"/>
      <c r="J1594" s="322"/>
      <c r="K1594" s="319"/>
      <c r="L1594" s="319"/>
      <c r="M1594" s="319"/>
      <c r="N1594" s="319"/>
      <c r="O1594" s="322"/>
      <c r="P1594" s="322"/>
      <c r="Q1594" s="320"/>
      <c r="R1594" s="320"/>
      <c r="S1594" s="320"/>
      <c r="T1594" s="320"/>
      <c r="U1594" s="321"/>
      <c r="V1594" s="320"/>
      <c r="W1594" s="392"/>
    </row>
    <row r="1595" spans="1:23">
      <c r="A1595" s="317"/>
      <c r="B1595" s="317"/>
      <c r="C1595" s="317"/>
      <c r="D1595" s="317"/>
      <c r="E1595" s="317"/>
      <c r="F1595" s="318"/>
      <c r="G1595" s="317"/>
      <c r="H1595" s="317"/>
      <c r="I1595" s="322"/>
      <c r="J1595" s="322"/>
      <c r="K1595" s="319"/>
      <c r="L1595" s="319"/>
      <c r="M1595" s="319"/>
      <c r="N1595" s="319"/>
      <c r="O1595" s="322"/>
      <c r="P1595" s="322"/>
      <c r="Q1595" s="320"/>
      <c r="R1595" s="320"/>
      <c r="S1595" s="320"/>
      <c r="T1595" s="320"/>
      <c r="U1595" s="321"/>
      <c r="V1595" s="320"/>
      <c r="W1595" s="392"/>
    </row>
    <row r="1596" spans="1:23">
      <c r="A1596" s="317"/>
      <c r="B1596" s="317"/>
      <c r="C1596" s="317"/>
      <c r="D1596" s="317"/>
      <c r="E1596" s="317"/>
      <c r="F1596" s="318"/>
      <c r="G1596" s="317"/>
      <c r="H1596" s="317"/>
      <c r="I1596" s="322"/>
      <c r="J1596" s="322"/>
      <c r="K1596" s="319"/>
      <c r="L1596" s="319"/>
      <c r="M1596" s="319"/>
      <c r="N1596" s="319"/>
      <c r="O1596" s="322"/>
      <c r="P1596" s="322"/>
      <c r="Q1596" s="320"/>
      <c r="R1596" s="320"/>
      <c r="S1596" s="320"/>
      <c r="T1596" s="320"/>
      <c r="U1596" s="321"/>
      <c r="V1596" s="320"/>
      <c r="W1596" s="392"/>
    </row>
    <row r="1597" spans="1:23">
      <c r="A1597" s="317"/>
      <c r="B1597" s="317"/>
      <c r="C1597" s="317"/>
      <c r="D1597" s="317"/>
      <c r="E1597" s="317"/>
      <c r="F1597" s="318"/>
      <c r="G1597" s="317"/>
      <c r="H1597" s="317"/>
      <c r="I1597" s="322"/>
      <c r="J1597" s="322"/>
      <c r="K1597" s="319"/>
      <c r="L1597" s="319"/>
      <c r="M1597" s="319"/>
      <c r="N1597" s="319"/>
      <c r="O1597" s="322"/>
      <c r="P1597" s="322"/>
      <c r="Q1597" s="320"/>
      <c r="R1597" s="320"/>
      <c r="S1597" s="320"/>
      <c r="T1597" s="320"/>
      <c r="U1597" s="321"/>
      <c r="V1597" s="320"/>
      <c r="W1597" s="392"/>
    </row>
    <row r="1598" spans="1:23">
      <c r="A1598" s="317"/>
      <c r="B1598" s="317"/>
      <c r="C1598" s="317"/>
      <c r="D1598" s="317"/>
      <c r="E1598" s="317"/>
      <c r="F1598" s="318"/>
      <c r="G1598" s="317"/>
      <c r="H1598" s="317"/>
      <c r="I1598" s="322"/>
      <c r="J1598" s="322"/>
      <c r="K1598" s="319"/>
      <c r="L1598" s="319"/>
      <c r="M1598" s="319"/>
      <c r="N1598" s="319"/>
      <c r="O1598" s="322"/>
      <c r="P1598" s="322"/>
      <c r="Q1598" s="320"/>
      <c r="R1598" s="320"/>
      <c r="S1598" s="320"/>
      <c r="T1598" s="320"/>
      <c r="U1598" s="321"/>
      <c r="V1598" s="320"/>
      <c r="W1598" s="392"/>
    </row>
    <row r="1599" spans="1:23">
      <c r="A1599" s="317"/>
      <c r="B1599" s="317"/>
      <c r="C1599" s="317"/>
      <c r="D1599" s="317"/>
      <c r="E1599" s="317"/>
      <c r="F1599" s="318"/>
      <c r="G1599" s="317"/>
      <c r="H1599" s="317"/>
      <c r="I1599" s="322"/>
      <c r="J1599" s="322"/>
      <c r="K1599" s="319"/>
      <c r="L1599" s="319"/>
      <c r="M1599" s="319"/>
      <c r="N1599" s="319"/>
      <c r="O1599" s="322"/>
      <c r="P1599" s="322"/>
      <c r="Q1599" s="320"/>
      <c r="R1599" s="320"/>
      <c r="S1599" s="320"/>
      <c r="T1599" s="320"/>
      <c r="U1599" s="321"/>
      <c r="V1599" s="320"/>
      <c r="W1599" s="392"/>
    </row>
    <row r="1600" spans="1:23">
      <c r="A1600" s="317"/>
      <c r="B1600" s="317"/>
      <c r="C1600" s="317"/>
      <c r="D1600" s="317"/>
      <c r="E1600" s="317"/>
      <c r="F1600" s="318"/>
      <c r="G1600" s="317"/>
      <c r="H1600" s="319"/>
      <c r="I1600" s="319"/>
      <c r="J1600" s="319"/>
      <c r="K1600" s="322"/>
      <c r="L1600" s="327"/>
      <c r="M1600" s="319"/>
      <c r="N1600" s="319"/>
      <c r="O1600" s="319"/>
      <c r="P1600" s="319"/>
      <c r="Q1600" s="320"/>
      <c r="R1600" s="320"/>
      <c r="S1600" s="320"/>
      <c r="T1600" s="320"/>
      <c r="U1600" s="321"/>
      <c r="V1600" s="320"/>
      <c r="W1600" s="392"/>
    </row>
    <row r="1601" spans="1:23">
      <c r="A1601" s="317"/>
      <c r="B1601" s="317"/>
      <c r="C1601" s="317"/>
      <c r="D1601" s="317"/>
      <c r="E1601" s="317"/>
      <c r="F1601" s="318"/>
      <c r="G1601" s="317"/>
      <c r="H1601" s="319"/>
      <c r="I1601" s="319"/>
      <c r="J1601" s="319"/>
      <c r="K1601" s="322"/>
      <c r="L1601" s="327"/>
      <c r="M1601" s="322"/>
      <c r="N1601" s="327"/>
      <c r="O1601" s="319"/>
      <c r="P1601" s="319"/>
      <c r="Q1601" s="320"/>
      <c r="R1601" s="320"/>
      <c r="S1601" s="320"/>
      <c r="T1601" s="320"/>
      <c r="U1601" s="321"/>
      <c r="V1601" s="320"/>
      <c r="W1601" s="392"/>
    </row>
    <row r="1602" spans="1:23">
      <c r="A1602" s="317"/>
      <c r="B1602" s="317"/>
      <c r="C1602" s="317"/>
      <c r="D1602" s="317"/>
      <c r="E1602" s="317"/>
      <c r="F1602" s="318"/>
      <c r="G1602" s="317"/>
      <c r="H1602" s="319"/>
      <c r="I1602" s="319"/>
      <c r="J1602" s="319"/>
      <c r="K1602" s="322"/>
      <c r="L1602" s="327"/>
      <c r="M1602" s="322"/>
      <c r="N1602" s="327"/>
      <c r="O1602" s="319"/>
      <c r="P1602" s="319"/>
      <c r="Q1602" s="320"/>
      <c r="R1602" s="320"/>
      <c r="S1602" s="320"/>
      <c r="T1602" s="320"/>
      <c r="U1602" s="321"/>
      <c r="V1602" s="320"/>
      <c r="W1602" s="392"/>
    </row>
    <row r="1603" spans="1:23">
      <c r="A1603" s="317"/>
      <c r="B1603" s="317"/>
      <c r="C1603" s="317"/>
      <c r="D1603" s="317"/>
      <c r="E1603" s="317"/>
      <c r="F1603" s="318"/>
      <c r="G1603" s="317"/>
      <c r="H1603" s="319"/>
      <c r="I1603" s="319"/>
      <c r="J1603" s="319"/>
      <c r="K1603" s="322"/>
      <c r="L1603" s="327"/>
      <c r="M1603" s="322"/>
      <c r="N1603" s="327"/>
      <c r="O1603" s="319"/>
      <c r="P1603" s="319"/>
      <c r="Q1603" s="320"/>
      <c r="R1603" s="320"/>
      <c r="S1603" s="320"/>
      <c r="T1603" s="320"/>
      <c r="U1603" s="321"/>
      <c r="V1603" s="320"/>
      <c r="W1603" s="392"/>
    </row>
    <row r="1604" spans="1:23">
      <c r="A1604" s="317"/>
      <c r="B1604" s="317"/>
      <c r="C1604" s="317"/>
      <c r="D1604" s="317"/>
      <c r="E1604" s="317"/>
      <c r="F1604" s="318"/>
      <c r="G1604" s="317"/>
      <c r="H1604" s="319"/>
      <c r="I1604" s="319"/>
      <c r="J1604" s="319"/>
      <c r="K1604" s="322"/>
      <c r="L1604" s="327"/>
      <c r="M1604" s="322"/>
      <c r="N1604" s="327"/>
      <c r="O1604" s="319"/>
      <c r="P1604" s="319"/>
      <c r="Q1604" s="320"/>
      <c r="R1604" s="320"/>
      <c r="S1604" s="320"/>
      <c r="T1604" s="320"/>
      <c r="U1604" s="321"/>
      <c r="V1604" s="320"/>
      <c r="W1604" s="392"/>
    </row>
    <row r="1605" spans="1:23">
      <c r="A1605" s="317"/>
      <c r="B1605" s="317"/>
      <c r="C1605" s="317"/>
      <c r="D1605" s="317"/>
      <c r="E1605" s="317"/>
      <c r="F1605" s="318"/>
      <c r="G1605" s="317"/>
      <c r="H1605" s="319"/>
      <c r="I1605" s="319"/>
      <c r="J1605" s="319"/>
      <c r="K1605" s="322"/>
      <c r="L1605" s="327"/>
      <c r="M1605" s="322"/>
      <c r="N1605" s="327"/>
      <c r="O1605" s="319"/>
      <c r="P1605" s="319"/>
      <c r="Q1605" s="320"/>
      <c r="R1605" s="320"/>
      <c r="S1605" s="320"/>
      <c r="T1605" s="320"/>
      <c r="U1605" s="321"/>
      <c r="V1605" s="320"/>
      <c r="W1605" s="392"/>
    </row>
    <row r="1606" spans="1:23">
      <c r="A1606" s="317"/>
      <c r="B1606" s="317"/>
      <c r="C1606" s="317"/>
      <c r="D1606" s="317"/>
      <c r="E1606" s="317"/>
      <c r="F1606" s="318"/>
      <c r="G1606" s="317"/>
      <c r="H1606" s="319"/>
      <c r="I1606" s="319"/>
      <c r="J1606" s="319"/>
      <c r="K1606" s="322"/>
      <c r="L1606" s="327"/>
      <c r="M1606" s="322"/>
      <c r="N1606" s="327"/>
      <c r="O1606" s="319"/>
      <c r="P1606" s="319"/>
      <c r="Q1606" s="320"/>
      <c r="R1606" s="320"/>
      <c r="S1606" s="320"/>
      <c r="T1606" s="320"/>
      <c r="U1606" s="321"/>
      <c r="V1606" s="320"/>
      <c r="W1606" s="392"/>
    </row>
    <row r="1607" spans="1:23">
      <c r="A1607" s="317"/>
      <c r="B1607" s="317"/>
      <c r="C1607" s="317"/>
      <c r="D1607" s="317"/>
      <c r="E1607" s="317"/>
      <c r="F1607" s="318"/>
      <c r="G1607" s="317"/>
      <c r="H1607" s="319"/>
      <c r="I1607" s="319"/>
      <c r="J1607" s="319"/>
      <c r="K1607" s="322"/>
      <c r="L1607" s="327"/>
      <c r="M1607" s="322"/>
      <c r="N1607" s="327"/>
      <c r="O1607" s="319"/>
      <c r="P1607" s="319"/>
      <c r="Q1607" s="320"/>
      <c r="R1607" s="320"/>
      <c r="S1607" s="320"/>
      <c r="T1607" s="320"/>
      <c r="U1607" s="321"/>
      <c r="V1607" s="320"/>
      <c r="W1607" s="392"/>
    </row>
    <row r="1608" spans="1:23">
      <c r="A1608" s="317"/>
      <c r="B1608" s="317"/>
      <c r="C1608" s="317"/>
      <c r="D1608" s="317"/>
      <c r="E1608" s="317"/>
      <c r="F1608" s="318"/>
      <c r="G1608" s="317"/>
      <c r="H1608" s="319"/>
      <c r="I1608" s="319"/>
      <c r="J1608" s="319"/>
      <c r="K1608" s="322"/>
      <c r="L1608" s="327"/>
      <c r="M1608" s="319"/>
      <c r="N1608" s="319"/>
      <c r="O1608" s="319"/>
      <c r="P1608" s="319"/>
      <c r="Q1608" s="320"/>
      <c r="R1608" s="320"/>
      <c r="S1608" s="320"/>
      <c r="T1608" s="320"/>
      <c r="U1608" s="321"/>
      <c r="V1608" s="320"/>
      <c r="W1608" s="392"/>
    </row>
    <row r="1609" spans="1:23">
      <c r="A1609" s="317"/>
      <c r="B1609" s="317"/>
      <c r="C1609" s="317"/>
      <c r="D1609" s="317"/>
      <c r="E1609" s="317"/>
      <c r="F1609" s="318"/>
      <c r="G1609" s="317"/>
      <c r="H1609" s="319"/>
      <c r="I1609" s="319"/>
      <c r="J1609" s="319"/>
      <c r="K1609" s="322"/>
      <c r="L1609" s="327"/>
      <c r="M1609" s="322"/>
      <c r="N1609" s="327"/>
      <c r="O1609" s="319"/>
      <c r="P1609" s="319"/>
      <c r="Q1609" s="320"/>
      <c r="R1609" s="320"/>
      <c r="S1609" s="320"/>
      <c r="T1609" s="320"/>
      <c r="U1609" s="321"/>
      <c r="V1609" s="320"/>
      <c r="W1609" s="392"/>
    </row>
    <row r="1610" spans="1:23">
      <c r="A1610" s="317"/>
      <c r="B1610" s="317"/>
      <c r="C1610" s="317"/>
      <c r="D1610" s="317"/>
      <c r="E1610" s="317"/>
      <c r="F1610" s="318"/>
      <c r="G1610" s="317"/>
      <c r="H1610" s="319"/>
      <c r="I1610" s="319"/>
      <c r="J1610" s="319"/>
      <c r="K1610" s="322"/>
      <c r="L1610" s="327"/>
      <c r="M1610" s="322"/>
      <c r="N1610" s="327"/>
      <c r="O1610" s="319"/>
      <c r="P1610" s="319"/>
      <c r="Q1610" s="320"/>
      <c r="R1610" s="320"/>
      <c r="S1610" s="320"/>
      <c r="T1610" s="320"/>
      <c r="U1610" s="321"/>
      <c r="V1610" s="320"/>
      <c r="W1610" s="392"/>
    </row>
    <row r="1611" spans="1:23">
      <c r="A1611" s="317"/>
      <c r="B1611" s="317"/>
      <c r="C1611" s="317"/>
      <c r="D1611" s="317"/>
      <c r="E1611" s="317"/>
      <c r="F1611" s="318"/>
      <c r="G1611" s="317"/>
      <c r="H1611" s="319"/>
      <c r="I1611" s="319"/>
      <c r="J1611" s="319"/>
      <c r="K1611" s="322"/>
      <c r="L1611" s="327"/>
      <c r="M1611" s="319"/>
      <c r="N1611" s="319"/>
      <c r="O1611" s="319"/>
      <c r="P1611" s="319"/>
      <c r="Q1611" s="320"/>
      <c r="R1611" s="320"/>
      <c r="S1611" s="320"/>
      <c r="T1611" s="320"/>
      <c r="U1611" s="321"/>
      <c r="V1611" s="320"/>
      <c r="W1611" s="392"/>
    </row>
    <row r="1612" spans="1:23">
      <c r="A1612" s="317"/>
      <c r="B1612" s="317"/>
      <c r="C1612" s="317"/>
      <c r="D1612" s="317"/>
      <c r="E1612" s="317"/>
      <c r="F1612" s="318"/>
      <c r="G1612" s="317"/>
      <c r="H1612" s="319"/>
      <c r="I1612" s="319"/>
      <c r="J1612" s="319"/>
      <c r="K1612" s="322"/>
      <c r="L1612" s="327"/>
      <c r="M1612" s="322"/>
      <c r="N1612" s="327"/>
      <c r="O1612" s="319"/>
      <c r="P1612" s="319"/>
      <c r="Q1612" s="320"/>
      <c r="R1612" s="320"/>
      <c r="S1612" s="320"/>
      <c r="T1612" s="320"/>
      <c r="U1612" s="321"/>
      <c r="V1612" s="320"/>
      <c r="W1612" s="392"/>
    </row>
    <row r="1613" spans="1:23">
      <c r="A1613" s="317"/>
      <c r="B1613" s="317"/>
      <c r="C1613" s="317"/>
      <c r="D1613" s="317"/>
      <c r="E1613" s="317"/>
      <c r="F1613" s="318"/>
      <c r="G1613" s="317"/>
      <c r="H1613" s="319"/>
      <c r="I1613" s="319"/>
      <c r="J1613" s="319"/>
      <c r="K1613" s="322"/>
      <c r="L1613" s="327"/>
      <c r="M1613" s="319"/>
      <c r="N1613" s="319"/>
      <c r="O1613" s="319"/>
      <c r="P1613" s="319"/>
      <c r="Q1613" s="320"/>
      <c r="R1613" s="320"/>
      <c r="S1613" s="320"/>
      <c r="T1613" s="320"/>
      <c r="U1613" s="321"/>
      <c r="V1613" s="320"/>
      <c r="W1613" s="392"/>
    </row>
    <row r="1614" spans="1:23">
      <c r="A1614" s="317"/>
      <c r="B1614" s="317"/>
      <c r="C1614" s="317"/>
      <c r="D1614" s="317"/>
      <c r="E1614" s="317"/>
      <c r="F1614" s="318"/>
      <c r="G1614" s="317"/>
      <c r="H1614" s="319"/>
      <c r="I1614" s="319"/>
      <c r="J1614" s="319"/>
      <c r="K1614" s="322"/>
      <c r="L1614" s="327"/>
      <c r="M1614" s="322"/>
      <c r="N1614" s="327"/>
      <c r="O1614" s="319"/>
      <c r="P1614" s="319"/>
      <c r="Q1614" s="320"/>
      <c r="R1614" s="320"/>
      <c r="S1614" s="320"/>
      <c r="T1614" s="320"/>
      <c r="U1614" s="321"/>
      <c r="V1614" s="320"/>
      <c r="W1614" s="392"/>
    </row>
    <row r="1615" spans="1:23">
      <c r="A1615" s="317"/>
      <c r="B1615" s="317"/>
      <c r="C1615" s="317"/>
      <c r="D1615" s="317"/>
      <c r="E1615" s="317"/>
      <c r="F1615" s="318"/>
      <c r="G1615" s="317"/>
      <c r="H1615" s="319"/>
      <c r="I1615" s="319"/>
      <c r="J1615" s="319"/>
      <c r="K1615" s="322"/>
      <c r="L1615" s="327"/>
      <c r="M1615" s="319"/>
      <c r="N1615" s="319"/>
      <c r="O1615" s="319"/>
      <c r="P1615" s="319"/>
      <c r="Q1615" s="320"/>
      <c r="R1615" s="320"/>
      <c r="S1615" s="320"/>
      <c r="T1615" s="320"/>
      <c r="U1615" s="321"/>
      <c r="V1615" s="320"/>
      <c r="W1615" s="392"/>
    </row>
    <row r="1616" spans="1:23">
      <c r="A1616" s="317"/>
      <c r="B1616" s="317"/>
      <c r="C1616" s="317"/>
      <c r="D1616" s="317"/>
      <c r="E1616" s="317"/>
      <c r="F1616" s="318"/>
      <c r="G1616" s="317"/>
      <c r="H1616" s="319"/>
      <c r="I1616" s="319"/>
      <c r="J1616" s="319"/>
      <c r="K1616" s="322"/>
      <c r="L1616" s="327"/>
      <c r="M1616" s="319"/>
      <c r="N1616" s="319"/>
      <c r="O1616" s="319"/>
      <c r="P1616" s="319"/>
      <c r="Q1616" s="320"/>
      <c r="R1616" s="320"/>
      <c r="S1616" s="320"/>
      <c r="T1616" s="320"/>
      <c r="U1616" s="321"/>
      <c r="V1616" s="320"/>
      <c r="W1616" s="392"/>
    </row>
    <row r="1617" spans="1:23">
      <c r="A1617" s="317"/>
      <c r="B1617" s="317"/>
      <c r="C1617" s="317"/>
      <c r="D1617" s="317"/>
      <c r="E1617" s="317"/>
      <c r="F1617" s="318"/>
      <c r="G1617" s="317"/>
      <c r="H1617" s="319"/>
      <c r="I1617" s="319"/>
      <c r="J1617" s="319"/>
      <c r="K1617" s="322"/>
      <c r="L1617" s="327"/>
      <c r="M1617" s="322"/>
      <c r="N1617" s="327"/>
      <c r="O1617" s="319"/>
      <c r="P1617" s="319"/>
      <c r="Q1617" s="320"/>
      <c r="R1617" s="320"/>
      <c r="S1617" s="320"/>
      <c r="T1617" s="320"/>
      <c r="U1617" s="321"/>
      <c r="V1617" s="320"/>
      <c r="W1617" s="392"/>
    </row>
    <row r="1618" spans="1:23">
      <c r="A1618" s="317"/>
      <c r="B1618" s="317"/>
      <c r="C1618" s="317"/>
      <c r="D1618" s="317"/>
      <c r="E1618" s="317"/>
      <c r="F1618" s="318"/>
      <c r="G1618" s="317"/>
      <c r="H1618" s="319"/>
      <c r="I1618" s="319"/>
      <c r="J1618" s="319"/>
      <c r="K1618" s="322"/>
      <c r="L1618" s="327"/>
      <c r="M1618" s="322"/>
      <c r="N1618" s="327"/>
      <c r="O1618" s="319"/>
      <c r="P1618" s="319"/>
      <c r="Q1618" s="320"/>
      <c r="R1618" s="320"/>
      <c r="S1618" s="320"/>
      <c r="T1618" s="320"/>
      <c r="U1618" s="321"/>
      <c r="V1618" s="320"/>
      <c r="W1618" s="392"/>
    </row>
    <row r="1619" spans="1:23">
      <c r="A1619" s="317"/>
      <c r="B1619" s="317"/>
      <c r="C1619" s="317"/>
      <c r="D1619" s="317"/>
      <c r="E1619" s="317"/>
      <c r="F1619" s="318"/>
      <c r="G1619" s="317"/>
      <c r="H1619" s="319"/>
      <c r="I1619" s="319"/>
      <c r="J1619" s="319"/>
      <c r="K1619" s="322"/>
      <c r="L1619" s="327"/>
      <c r="M1619" s="319"/>
      <c r="N1619" s="319"/>
      <c r="O1619" s="319"/>
      <c r="P1619" s="319"/>
      <c r="Q1619" s="320"/>
      <c r="R1619" s="320"/>
      <c r="S1619" s="320"/>
      <c r="T1619" s="320"/>
      <c r="U1619" s="321"/>
      <c r="V1619" s="320"/>
      <c r="W1619" s="392"/>
    </row>
    <row r="1620" spans="1:23">
      <c r="A1620" s="317"/>
      <c r="B1620" s="317"/>
      <c r="C1620" s="317"/>
      <c r="D1620" s="317"/>
      <c r="E1620" s="317"/>
      <c r="F1620" s="318"/>
      <c r="G1620" s="317"/>
      <c r="H1620" s="319"/>
      <c r="I1620" s="319"/>
      <c r="J1620" s="319"/>
      <c r="K1620" s="322"/>
      <c r="L1620" s="327"/>
      <c r="M1620" s="319"/>
      <c r="N1620" s="319"/>
      <c r="O1620" s="319"/>
      <c r="P1620" s="319"/>
      <c r="Q1620" s="320"/>
      <c r="R1620" s="320"/>
      <c r="S1620" s="320"/>
      <c r="T1620" s="320"/>
      <c r="U1620" s="321"/>
      <c r="V1620" s="320"/>
      <c r="W1620" s="392"/>
    </row>
    <row r="1621" spans="1:23">
      <c r="A1621" s="317"/>
      <c r="B1621" s="317"/>
      <c r="C1621" s="317"/>
      <c r="D1621" s="317"/>
      <c r="E1621" s="317"/>
      <c r="F1621" s="318"/>
      <c r="G1621" s="317"/>
      <c r="H1621" s="319"/>
      <c r="I1621" s="319"/>
      <c r="J1621" s="319"/>
      <c r="K1621" s="322"/>
      <c r="L1621" s="327"/>
      <c r="M1621" s="319"/>
      <c r="N1621" s="319"/>
      <c r="O1621" s="319"/>
      <c r="P1621" s="319"/>
      <c r="Q1621" s="320"/>
      <c r="R1621" s="320"/>
      <c r="S1621" s="320"/>
      <c r="T1621" s="320"/>
      <c r="U1621" s="321"/>
      <c r="V1621" s="320"/>
      <c r="W1621" s="392"/>
    </row>
    <row r="1622" spans="1:23">
      <c r="A1622" s="317"/>
      <c r="B1622" s="317"/>
      <c r="C1622" s="317"/>
      <c r="D1622" s="317"/>
      <c r="E1622" s="317"/>
      <c r="F1622" s="318"/>
      <c r="G1622" s="317"/>
      <c r="H1622" s="319"/>
      <c r="I1622" s="319"/>
      <c r="J1622" s="319"/>
      <c r="K1622" s="322"/>
      <c r="L1622" s="327"/>
      <c r="M1622" s="319"/>
      <c r="N1622" s="319"/>
      <c r="O1622" s="319"/>
      <c r="P1622" s="319"/>
      <c r="Q1622" s="320"/>
      <c r="R1622" s="320"/>
      <c r="S1622" s="320"/>
      <c r="T1622" s="320"/>
      <c r="U1622" s="321"/>
      <c r="V1622" s="320"/>
      <c r="W1622" s="392"/>
    </row>
    <row r="1623" spans="1:23">
      <c r="A1623" s="317"/>
      <c r="B1623" s="317"/>
      <c r="C1623" s="317"/>
      <c r="D1623" s="317"/>
      <c r="E1623" s="317"/>
      <c r="F1623" s="318"/>
      <c r="G1623" s="317"/>
      <c r="H1623" s="319"/>
      <c r="I1623" s="319"/>
      <c r="J1623" s="319"/>
      <c r="K1623" s="322"/>
      <c r="L1623" s="327"/>
      <c r="M1623" s="322"/>
      <c r="N1623" s="327"/>
      <c r="O1623" s="319"/>
      <c r="P1623" s="319"/>
      <c r="Q1623" s="320"/>
      <c r="R1623" s="320"/>
      <c r="S1623" s="320"/>
      <c r="T1623" s="320"/>
      <c r="U1623" s="321"/>
      <c r="V1623" s="320"/>
      <c r="W1623" s="392"/>
    </row>
    <row r="1624" spans="1:23">
      <c r="A1624" s="317"/>
      <c r="B1624" s="317"/>
      <c r="C1624" s="317"/>
      <c r="D1624" s="317"/>
      <c r="E1624" s="317"/>
      <c r="F1624" s="318"/>
      <c r="G1624" s="317"/>
      <c r="H1624" s="319"/>
      <c r="I1624" s="319"/>
      <c r="J1624" s="319"/>
      <c r="K1624" s="322"/>
      <c r="L1624" s="327"/>
      <c r="M1624" s="319"/>
      <c r="N1624" s="319"/>
      <c r="O1624" s="319"/>
      <c r="P1624" s="319"/>
      <c r="Q1624" s="320"/>
      <c r="R1624" s="320"/>
      <c r="S1624" s="320"/>
      <c r="T1624" s="320"/>
      <c r="U1624" s="321"/>
      <c r="V1624" s="320"/>
      <c r="W1624" s="392"/>
    </row>
    <row r="1625" spans="1:23">
      <c r="A1625" s="317"/>
      <c r="B1625" s="317"/>
      <c r="C1625" s="317"/>
      <c r="D1625" s="317"/>
      <c r="E1625" s="317"/>
      <c r="F1625" s="318"/>
      <c r="G1625" s="317"/>
      <c r="H1625" s="319"/>
      <c r="I1625" s="319"/>
      <c r="J1625" s="319"/>
      <c r="K1625" s="322"/>
      <c r="L1625" s="327"/>
      <c r="M1625" s="319"/>
      <c r="N1625" s="319"/>
      <c r="O1625" s="319"/>
      <c r="P1625" s="319"/>
      <c r="Q1625" s="320"/>
      <c r="R1625" s="320"/>
      <c r="S1625" s="320"/>
      <c r="T1625" s="320"/>
      <c r="U1625" s="321"/>
      <c r="V1625" s="320"/>
      <c r="W1625" s="392"/>
    </row>
    <row r="1626" spans="1:23">
      <c r="A1626" s="317"/>
      <c r="B1626" s="317"/>
      <c r="C1626" s="317"/>
      <c r="D1626" s="317"/>
      <c r="E1626" s="317"/>
      <c r="F1626" s="318"/>
      <c r="G1626" s="317"/>
      <c r="H1626" s="319"/>
      <c r="I1626" s="319"/>
      <c r="J1626" s="319"/>
      <c r="K1626" s="322"/>
      <c r="L1626" s="327"/>
      <c r="M1626" s="319"/>
      <c r="N1626" s="319"/>
      <c r="O1626" s="319"/>
      <c r="P1626" s="319"/>
      <c r="Q1626" s="320"/>
      <c r="R1626" s="320"/>
      <c r="S1626" s="320"/>
      <c r="T1626" s="320"/>
      <c r="U1626" s="321"/>
      <c r="V1626" s="320"/>
      <c r="W1626" s="392"/>
    </row>
    <row r="1627" spans="1:23">
      <c r="A1627" s="317"/>
      <c r="B1627" s="317"/>
      <c r="C1627" s="317"/>
      <c r="D1627" s="317"/>
      <c r="E1627" s="317"/>
      <c r="F1627" s="318"/>
      <c r="G1627" s="317"/>
      <c r="H1627" s="319"/>
      <c r="I1627" s="319"/>
      <c r="J1627" s="319"/>
      <c r="K1627" s="322"/>
      <c r="L1627" s="327"/>
      <c r="M1627" s="319"/>
      <c r="N1627" s="319"/>
      <c r="O1627" s="319"/>
      <c r="P1627" s="319"/>
      <c r="Q1627" s="320"/>
      <c r="R1627" s="320"/>
      <c r="S1627" s="320"/>
      <c r="T1627" s="320"/>
      <c r="U1627" s="321"/>
      <c r="V1627" s="320"/>
      <c r="W1627" s="392"/>
    </row>
    <row r="1628" spans="1:23">
      <c r="A1628" s="317"/>
      <c r="B1628" s="317"/>
      <c r="C1628" s="317"/>
      <c r="D1628" s="317"/>
      <c r="E1628" s="317"/>
      <c r="F1628" s="318"/>
      <c r="G1628" s="317"/>
      <c r="H1628" s="319"/>
      <c r="I1628" s="319"/>
      <c r="J1628" s="319"/>
      <c r="K1628" s="322"/>
      <c r="L1628" s="327"/>
      <c r="M1628" s="322"/>
      <c r="N1628" s="327"/>
      <c r="O1628" s="319"/>
      <c r="P1628" s="319"/>
      <c r="Q1628" s="320"/>
      <c r="R1628" s="320"/>
      <c r="S1628" s="320"/>
      <c r="T1628" s="320"/>
      <c r="U1628" s="321"/>
      <c r="V1628" s="320"/>
      <c r="W1628" s="392"/>
    </row>
    <row r="1629" spans="1:23">
      <c r="A1629" s="317"/>
      <c r="B1629" s="317"/>
      <c r="C1629" s="317"/>
      <c r="D1629" s="317"/>
      <c r="E1629" s="317"/>
      <c r="F1629" s="318"/>
      <c r="G1629" s="317"/>
      <c r="H1629" s="319"/>
      <c r="I1629" s="319"/>
      <c r="J1629" s="319"/>
      <c r="K1629" s="322"/>
      <c r="L1629" s="327"/>
      <c r="M1629" s="319"/>
      <c r="N1629" s="319"/>
      <c r="O1629" s="319"/>
      <c r="P1629" s="319"/>
      <c r="Q1629" s="320"/>
      <c r="R1629" s="320"/>
      <c r="S1629" s="320"/>
      <c r="T1629" s="320"/>
      <c r="U1629" s="321"/>
      <c r="V1629" s="320"/>
      <c r="W1629" s="392"/>
    </row>
    <row r="1630" spans="1:23">
      <c r="A1630" s="317"/>
      <c r="B1630" s="317"/>
      <c r="C1630" s="317"/>
      <c r="D1630" s="317"/>
      <c r="E1630" s="317"/>
      <c r="F1630" s="318"/>
      <c r="G1630" s="317"/>
      <c r="H1630" s="319"/>
      <c r="I1630" s="319"/>
      <c r="J1630" s="319"/>
      <c r="K1630" s="322"/>
      <c r="L1630" s="327"/>
      <c r="M1630" s="322"/>
      <c r="N1630" s="327"/>
      <c r="O1630" s="319"/>
      <c r="P1630" s="319"/>
      <c r="Q1630" s="320"/>
      <c r="R1630" s="320"/>
      <c r="S1630" s="320"/>
      <c r="T1630" s="320"/>
      <c r="U1630" s="321"/>
      <c r="V1630" s="320"/>
      <c r="W1630" s="392"/>
    </row>
    <row r="1631" spans="1:23">
      <c r="A1631" s="317"/>
      <c r="B1631" s="317"/>
      <c r="C1631" s="317"/>
      <c r="D1631" s="317"/>
      <c r="E1631" s="317"/>
      <c r="F1631" s="318"/>
      <c r="G1631" s="317"/>
      <c r="H1631" s="319"/>
      <c r="I1631" s="319"/>
      <c r="J1631" s="319"/>
      <c r="K1631" s="322"/>
      <c r="L1631" s="327"/>
      <c r="M1631" s="319"/>
      <c r="N1631" s="319"/>
      <c r="O1631" s="319"/>
      <c r="P1631" s="319"/>
      <c r="Q1631" s="320"/>
      <c r="R1631" s="320"/>
      <c r="S1631" s="320"/>
      <c r="T1631" s="320"/>
      <c r="U1631" s="321"/>
      <c r="V1631" s="320"/>
      <c r="W1631" s="392"/>
    </row>
    <row r="1632" spans="1:23">
      <c r="A1632" s="317"/>
      <c r="B1632" s="317"/>
      <c r="C1632" s="317"/>
      <c r="D1632" s="317"/>
      <c r="E1632" s="317"/>
      <c r="F1632" s="318"/>
      <c r="G1632" s="317"/>
      <c r="H1632" s="319"/>
      <c r="I1632" s="319"/>
      <c r="J1632" s="319"/>
      <c r="K1632" s="322"/>
      <c r="L1632" s="327"/>
      <c r="M1632" s="319"/>
      <c r="N1632" s="319"/>
      <c r="O1632" s="319"/>
      <c r="P1632" s="319"/>
      <c r="Q1632" s="320"/>
      <c r="R1632" s="320"/>
      <c r="S1632" s="320"/>
      <c r="T1632" s="320"/>
      <c r="U1632" s="321"/>
      <c r="V1632" s="320"/>
      <c r="W1632" s="392"/>
    </row>
    <row r="1633" spans="1:23">
      <c r="A1633" s="317"/>
      <c r="B1633" s="317"/>
      <c r="C1633" s="317"/>
      <c r="D1633" s="317"/>
      <c r="E1633" s="317"/>
      <c r="F1633" s="318"/>
      <c r="G1633" s="317"/>
      <c r="H1633" s="319"/>
      <c r="I1633" s="319"/>
      <c r="J1633" s="319"/>
      <c r="K1633" s="322"/>
      <c r="L1633" s="327"/>
      <c r="M1633" s="322"/>
      <c r="N1633" s="327"/>
      <c r="O1633" s="319"/>
      <c r="P1633" s="319"/>
      <c r="Q1633" s="320"/>
      <c r="R1633" s="320"/>
      <c r="S1633" s="320"/>
      <c r="T1633" s="320"/>
      <c r="U1633" s="321"/>
      <c r="V1633" s="320"/>
      <c r="W1633" s="392"/>
    </row>
    <row r="1634" spans="1:23">
      <c r="A1634" s="317"/>
      <c r="B1634" s="317"/>
      <c r="C1634" s="317"/>
      <c r="D1634" s="317"/>
      <c r="E1634" s="317"/>
      <c r="F1634" s="318"/>
      <c r="G1634" s="317"/>
      <c r="H1634" s="319"/>
      <c r="I1634" s="319"/>
      <c r="J1634" s="319"/>
      <c r="K1634" s="322"/>
      <c r="L1634" s="327"/>
      <c r="M1634" s="322"/>
      <c r="N1634" s="327"/>
      <c r="O1634" s="319"/>
      <c r="P1634" s="319"/>
      <c r="Q1634" s="320"/>
      <c r="R1634" s="320"/>
      <c r="S1634" s="320"/>
      <c r="T1634" s="320"/>
      <c r="U1634" s="321"/>
      <c r="V1634" s="320"/>
      <c r="W1634" s="392"/>
    </row>
    <row r="1635" spans="1:23">
      <c r="A1635" s="317"/>
      <c r="B1635" s="317"/>
      <c r="C1635" s="317"/>
      <c r="D1635" s="317"/>
      <c r="E1635" s="317"/>
      <c r="F1635" s="318"/>
      <c r="G1635" s="317"/>
      <c r="H1635" s="319"/>
      <c r="I1635" s="319"/>
      <c r="J1635" s="319"/>
      <c r="K1635" s="322"/>
      <c r="L1635" s="327"/>
      <c r="M1635" s="319"/>
      <c r="N1635" s="319"/>
      <c r="O1635" s="319"/>
      <c r="P1635" s="319"/>
      <c r="Q1635" s="320"/>
      <c r="R1635" s="320"/>
      <c r="S1635" s="320"/>
      <c r="T1635" s="320"/>
      <c r="U1635" s="321"/>
      <c r="V1635" s="320"/>
      <c r="W1635" s="392"/>
    </row>
    <row r="1636" spans="1:23">
      <c r="A1636" s="317"/>
      <c r="B1636" s="317"/>
      <c r="C1636" s="317"/>
      <c r="D1636" s="317"/>
      <c r="E1636" s="317"/>
      <c r="F1636" s="318"/>
      <c r="G1636" s="317"/>
      <c r="H1636" s="319"/>
      <c r="I1636" s="319"/>
      <c r="J1636" s="319"/>
      <c r="K1636" s="322"/>
      <c r="L1636" s="327"/>
      <c r="M1636" s="322"/>
      <c r="N1636" s="327"/>
      <c r="O1636" s="319"/>
      <c r="P1636" s="319"/>
      <c r="Q1636" s="320"/>
      <c r="R1636" s="320"/>
      <c r="S1636" s="320"/>
      <c r="T1636" s="320"/>
      <c r="U1636" s="321"/>
      <c r="V1636" s="320"/>
      <c r="W1636" s="392"/>
    </row>
    <row r="1637" spans="1:23">
      <c r="A1637" s="317"/>
      <c r="B1637" s="317"/>
      <c r="C1637" s="317"/>
      <c r="D1637" s="317"/>
      <c r="E1637" s="317"/>
      <c r="F1637" s="318"/>
      <c r="G1637" s="317"/>
      <c r="H1637" s="319"/>
      <c r="I1637" s="319"/>
      <c r="J1637" s="319"/>
      <c r="K1637" s="322"/>
      <c r="L1637" s="327"/>
      <c r="M1637" s="322"/>
      <c r="N1637" s="327"/>
      <c r="O1637" s="319"/>
      <c r="P1637" s="319"/>
      <c r="Q1637" s="320"/>
      <c r="R1637" s="320"/>
      <c r="S1637" s="320"/>
      <c r="T1637" s="320"/>
      <c r="U1637" s="321"/>
      <c r="V1637" s="320"/>
      <c r="W1637" s="392"/>
    </row>
    <row r="1638" spans="1:23">
      <c r="A1638" s="317"/>
      <c r="B1638" s="317"/>
      <c r="C1638" s="317"/>
      <c r="D1638" s="317"/>
      <c r="E1638" s="317"/>
      <c r="F1638" s="318"/>
      <c r="G1638" s="317"/>
      <c r="H1638" s="319"/>
      <c r="I1638" s="319"/>
      <c r="J1638" s="319"/>
      <c r="K1638" s="319"/>
      <c r="L1638" s="319"/>
      <c r="M1638" s="319"/>
      <c r="N1638" s="319"/>
      <c r="O1638" s="319"/>
      <c r="P1638" s="319"/>
      <c r="Q1638" s="320"/>
      <c r="R1638" s="320"/>
      <c r="S1638" s="320"/>
      <c r="T1638" s="320"/>
      <c r="U1638" s="321"/>
      <c r="V1638" s="320"/>
      <c r="W1638" s="392"/>
    </row>
    <row r="1639" spans="1:23">
      <c r="A1639" s="317"/>
      <c r="B1639" s="317"/>
      <c r="C1639" s="317"/>
      <c r="D1639" s="317"/>
      <c r="E1639" s="317"/>
      <c r="F1639" s="318"/>
      <c r="G1639" s="317"/>
      <c r="H1639" s="319"/>
      <c r="I1639" s="319"/>
      <c r="J1639" s="319"/>
      <c r="K1639" s="322"/>
      <c r="L1639" s="327"/>
      <c r="M1639" s="319"/>
      <c r="N1639" s="319"/>
      <c r="O1639" s="319"/>
      <c r="P1639" s="319"/>
      <c r="Q1639" s="320"/>
      <c r="R1639" s="320"/>
      <c r="S1639" s="320"/>
      <c r="T1639" s="320"/>
      <c r="U1639" s="321"/>
      <c r="V1639" s="320"/>
      <c r="W1639" s="392"/>
    </row>
    <row r="1640" spans="1:23">
      <c r="A1640" s="317"/>
      <c r="B1640" s="317"/>
      <c r="C1640" s="317"/>
      <c r="D1640" s="317"/>
      <c r="E1640" s="317"/>
      <c r="F1640" s="318"/>
      <c r="G1640" s="317"/>
      <c r="H1640" s="319"/>
      <c r="I1640" s="319"/>
      <c r="J1640" s="319"/>
      <c r="K1640" s="322"/>
      <c r="L1640" s="327"/>
      <c r="M1640" s="322"/>
      <c r="N1640" s="327"/>
      <c r="O1640" s="319"/>
      <c r="P1640" s="319"/>
      <c r="Q1640" s="320"/>
      <c r="R1640" s="320"/>
      <c r="S1640" s="320"/>
      <c r="T1640" s="320"/>
      <c r="U1640" s="321"/>
      <c r="V1640" s="320"/>
      <c r="W1640" s="392"/>
    </row>
    <row r="1641" spans="1:23">
      <c r="A1641" s="317"/>
      <c r="B1641" s="317"/>
      <c r="C1641" s="317"/>
      <c r="D1641" s="317"/>
      <c r="E1641" s="317"/>
      <c r="F1641" s="318"/>
      <c r="G1641" s="317"/>
      <c r="H1641" s="319"/>
      <c r="I1641" s="319"/>
      <c r="J1641" s="319"/>
      <c r="K1641" s="322"/>
      <c r="L1641" s="327"/>
      <c r="M1641" s="319"/>
      <c r="N1641" s="319"/>
      <c r="O1641" s="319"/>
      <c r="P1641" s="319"/>
      <c r="Q1641" s="320"/>
      <c r="R1641" s="320"/>
      <c r="S1641" s="320"/>
      <c r="T1641" s="320"/>
      <c r="U1641" s="321"/>
      <c r="V1641" s="320"/>
      <c r="W1641" s="392"/>
    </row>
    <row r="1642" spans="1:23">
      <c r="A1642" s="317"/>
      <c r="B1642" s="317"/>
      <c r="C1642" s="317"/>
      <c r="D1642" s="317"/>
      <c r="E1642" s="317"/>
      <c r="F1642" s="318"/>
      <c r="G1642" s="317"/>
      <c r="H1642" s="319"/>
      <c r="I1642" s="319"/>
      <c r="J1642" s="319"/>
      <c r="K1642" s="322"/>
      <c r="L1642" s="327"/>
      <c r="M1642" s="319"/>
      <c r="N1642" s="319"/>
      <c r="O1642" s="319"/>
      <c r="P1642" s="319"/>
      <c r="Q1642" s="320"/>
      <c r="R1642" s="320"/>
      <c r="S1642" s="320"/>
      <c r="T1642" s="320"/>
      <c r="U1642" s="321"/>
      <c r="V1642" s="320"/>
      <c r="W1642" s="392"/>
    </row>
    <row r="1643" spans="1:23">
      <c r="A1643" s="317"/>
      <c r="B1643" s="317"/>
      <c r="C1643" s="317"/>
      <c r="D1643" s="317"/>
      <c r="E1643" s="317"/>
      <c r="F1643" s="318"/>
      <c r="G1643" s="317"/>
      <c r="H1643" s="319"/>
      <c r="I1643" s="319"/>
      <c r="J1643" s="319"/>
      <c r="K1643" s="322"/>
      <c r="L1643" s="327"/>
      <c r="M1643" s="319"/>
      <c r="N1643" s="319"/>
      <c r="O1643" s="319"/>
      <c r="P1643" s="319"/>
      <c r="Q1643" s="320"/>
      <c r="R1643" s="320"/>
      <c r="S1643" s="320"/>
      <c r="T1643" s="320"/>
      <c r="U1643" s="321"/>
      <c r="V1643" s="320"/>
      <c r="W1643" s="392"/>
    </row>
    <row r="1644" spans="1:23">
      <c r="A1644" s="317"/>
      <c r="B1644" s="317"/>
      <c r="C1644" s="317"/>
      <c r="D1644" s="317"/>
      <c r="E1644" s="317"/>
      <c r="F1644" s="318"/>
      <c r="G1644" s="317"/>
      <c r="H1644" s="319"/>
      <c r="I1644" s="319"/>
      <c r="J1644" s="319"/>
      <c r="K1644" s="322"/>
      <c r="L1644" s="327"/>
      <c r="M1644" s="322"/>
      <c r="N1644" s="327"/>
      <c r="O1644" s="319"/>
      <c r="P1644" s="319"/>
      <c r="Q1644" s="320"/>
      <c r="R1644" s="320"/>
      <c r="S1644" s="320"/>
      <c r="T1644" s="320"/>
      <c r="U1644" s="321"/>
      <c r="V1644" s="320"/>
      <c r="W1644" s="392"/>
    </row>
    <row r="1645" spans="1:23">
      <c r="A1645" s="317"/>
      <c r="B1645" s="317"/>
      <c r="C1645" s="317"/>
      <c r="D1645" s="317"/>
      <c r="E1645" s="317"/>
      <c r="F1645" s="318"/>
      <c r="G1645" s="317"/>
      <c r="H1645" s="319"/>
      <c r="I1645" s="319"/>
      <c r="J1645" s="319"/>
      <c r="K1645" s="322"/>
      <c r="L1645" s="327"/>
      <c r="M1645" s="322"/>
      <c r="N1645" s="327"/>
      <c r="O1645" s="319"/>
      <c r="P1645" s="319"/>
      <c r="Q1645" s="320"/>
      <c r="R1645" s="320"/>
      <c r="S1645" s="320"/>
      <c r="T1645" s="320"/>
      <c r="U1645" s="321"/>
      <c r="V1645" s="320"/>
      <c r="W1645" s="392"/>
    </row>
    <row r="1646" spans="1:23">
      <c r="A1646" s="317"/>
      <c r="B1646" s="317"/>
      <c r="C1646" s="317"/>
      <c r="D1646" s="317"/>
      <c r="E1646" s="317"/>
      <c r="F1646" s="318"/>
      <c r="G1646" s="317"/>
      <c r="H1646" s="317"/>
      <c r="I1646" s="319"/>
      <c r="J1646" s="319"/>
      <c r="K1646" s="319"/>
      <c r="L1646" s="319"/>
      <c r="M1646" s="319"/>
      <c r="N1646" s="319"/>
      <c r="O1646" s="322"/>
      <c r="P1646" s="322"/>
      <c r="Q1646" s="320"/>
      <c r="R1646" s="320"/>
      <c r="S1646" s="320"/>
      <c r="T1646" s="320"/>
      <c r="U1646" s="321"/>
      <c r="V1646" s="320"/>
      <c r="W1646" s="392"/>
    </row>
    <row r="1647" spans="1:23">
      <c r="A1647" s="317"/>
      <c r="B1647" s="317"/>
      <c r="C1647" s="317"/>
      <c r="D1647" s="317"/>
      <c r="E1647" s="317"/>
      <c r="F1647" s="318"/>
      <c r="G1647" s="317"/>
      <c r="H1647" s="317"/>
      <c r="I1647" s="319"/>
      <c r="J1647" s="319"/>
      <c r="K1647" s="319"/>
      <c r="L1647" s="319"/>
      <c r="M1647" s="319"/>
      <c r="N1647" s="319"/>
      <c r="O1647" s="322"/>
      <c r="P1647" s="322"/>
      <c r="Q1647" s="320"/>
      <c r="R1647" s="320"/>
      <c r="S1647" s="320"/>
      <c r="T1647" s="320"/>
      <c r="U1647" s="321"/>
      <c r="V1647" s="320"/>
      <c r="W1647" s="392"/>
    </row>
    <row r="1648" spans="1:23">
      <c r="A1648" s="317"/>
      <c r="B1648" s="317"/>
      <c r="C1648" s="317"/>
      <c r="D1648" s="317"/>
      <c r="E1648" s="317"/>
      <c r="F1648" s="318"/>
      <c r="G1648" s="317"/>
      <c r="H1648" s="317"/>
      <c r="I1648" s="319"/>
      <c r="J1648" s="319"/>
      <c r="K1648" s="319"/>
      <c r="L1648" s="319"/>
      <c r="M1648" s="319"/>
      <c r="N1648" s="319"/>
      <c r="O1648" s="322"/>
      <c r="P1648" s="322"/>
      <c r="Q1648" s="320"/>
      <c r="R1648" s="320"/>
      <c r="S1648" s="320"/>
      <c r="T1648" s="320"/>
      <c r="U1648" s="321"/>
      <c r="V1648" s="320"/>
      <c r="W1648" s="392"/>
    </row>
    <row r="1649" spans="1:23">
      <c r="A1649" s="317"/>
      <c r="B1649" s="317"/>
      <c r="C1649" s="317"/>
      <c r="D1649" s="317"/>
      <c r="E1649" s="317"/>
      <c r="F1649" s="318"/>
      <c r="G1649" s="317"/>
      <c r="H1649" s="317"/>
      <c r="I1649" s="319"/>
      <c r="J1649" s="319"/>
      <c r="K1649" s="319"/>
      <c r="L1649" s="319"/>
      <c r="M1649" s="319"/>
      <c r="N1649" s="319"/>
      <c r="O1649" s="322"/>
      <c r="P1649" s="322"/>
      <c r="Q1649" s="320"/>
      <c r="R1649" s="320"/>
      <c r="S1649" s="320"/>
      <c r="T1649" s="320"/>
      <c r="U1649" s="321"/>
      <c r="V1649" s="320"/>
      <c r="W1649" s="392"/>
    </row>
    <row r="1650" spans="1:23">
      <c r="A1650" s="317"/>
      <c r="B1650" s="317"/>
      <c r="C1650" s="317"/>
      <c r="D1650" s="317"/>
      <c r="E1650" s="317"/>
      <c r="F1650" s="318"/>
      <c r="G1650" s="317"/>
      <c r="H1650" s="317"/>
      <c r="I1650" s="319"/>
      <c r="J1650" s="319"/>
      <c r="K1650" s="319"/>
      <c r="L1650" s="319"/>
      <c r="M1650" s="319"/>
      <c r="N1650" s="319"/>
      <c r="O1650" s="322"/>
      <c r="P1650" s="322"/>
      <c r="Q1650" s="320"/>
      <c r="R1650" s="320"/>
      <c r="S1650" s="320"/>
      <c r="T1650" s="320"/>
      <c r="U1650" s="321"/>
      <c r="V1650" s="320"/>
      <c r="W1650" s="392"/>
    </row>
    <row r="1651" spans="1:23">
      <c r="A1651" s="317"/>
      <c r="B1651" s="317"/>
      <c r="C1651" s="317"/>
      <c r="D1651" s="317"/>
      <c r="E1651" s="317"/>
      <c r="F1651" s="318"/>
      <c r="G1651" s="317"/>
      <c r="H1651" s="317"/>
      <c r="I1651" s="319"/>
      <c r="J1651" s="319"/>
      <c r="K1651" s="319"/>
      <c r="L1651" s="319"/>
      <c r="M1651" s="319"/>
      <c r="N1651" s="319"/>
      <c r="O1651" s="322"/>
      <c r="P1651" s="322"/>
      <c r="Q1651" s="320"/>
      <c r="R1651" s="320"/>
      <c r="S1651" s="320"/>
      <c r="T1651" s="320"/>
      <c r="U1651" s="321"/>
      <c r="V1651" s="320"/>
      <c r="W1651" s="392"/>
    </row>
    <row r="1652" spans="1:23">
      <c r="A1652" s="317"/>
      <c r="B1652" s="317"/>
      <c r="C1652" s="317"/>
      <c r="D1652" s="317"/>
      <c r="E1652" s="317"/>
      <c r="F1652" s="318"/>
      <c r="G1652" s="317"/>
      <c r="H1652" s="317"/>
      <c r="I1652" s="319"/>
      <c r="J1652" s="319"/>
      <c r="K1652" s="319"/>
      <c r="L1652" s="319"/>
      <c r="M1652" s="319"/>
      <c r="N1652" s="319"/>
      <c r="O1652" s="322"/>
      <c r="P1652" s="322"/>
      <c r="Q1652" s="320"/>
      <c r="R1652" s="320"/>
      <c r="S1652" s="320"/>
      <c r="T1652" s="320"/>
      <c r="U1652" s="321"/>
      <c r="V1652" s="320"/>
      <c r="W1652" s="392"/>
    </row>
    <row r="1653" spans="1:23">
      <c r="A1653" s="317"/>
      <c r="B1653" s="317"/>
      <c r="C1653" s="317"/>
      <c r="D1653" s="317"/>
      <c r="E1653" s="317"/>
      <c r="F1653" s="318"/>
      <c r="G1653" s="317"/>
      <c r="H1653" s="317"/>
      <c r="I1653" s="319"/>
      <c r="J1653" s="319"/>
      <c r="K1653" s="319"/>
      <c r="L1653" s="319"/>
      <c r="M1653" s="319"/>
      <c r="N1653" s="319"/>
      <c r="O1653" s="322"/>
      <c r="P1653" s="322"/>
      <c r="Q1653" s="320"/>
      <c r="R1653" s="320"/>
      <c r="S1653" s="320"/>
      <c r="T1653" s="320"/>
      <c r="U1653" s="321"/>
      <c r="V1653" s="320"/>
      <c r="W1653" s="392"/>
    </row>
    <row r="1654" spans="1:23">
      <c r="A1654" s="317"/>
      <c r="B1654" s="317"/>
      <c r="C1654" s="317"/>
      <c r="D1654" s="317"/>
      <c r="E1654" s="317"/>
      <c r="F1654" s="318"/>
      <c r="G1654" s="317"/>
      <c r="H1654" s="317"/>
      <c r="I1654" s="319"/>
      <c r="J1654" s="319"/>
      <c r="K1654" s="319"/>
      <c r="L1654" s="319"/>
      <c r="M1654" s="319"/>
      <c r="N1654" s="319"/>
      <c r="O1654" s="322"/>
      <c r="P1654" s="322"/>
      <c r="Q1654" s="320"/>
      <c r="R1654" s="320"/>
      <c r="S1654" s="320"/>
      <c r="T1654" s="320"/>
      <c r="U1654" s="321"/>
      <c r="V1654" s="320"/>
      <c r="W1654" s="392"/>
    </row>
    <row r="1655" spans="1:23">
      <c r="A1655" s="317"/>
      <c r="B1655" s="317"/>
      <c r="C1655" s="317"/>
      <c r="D1655" s="317"/>
      <c r="E1655" s="317"/>
      <c r="F1655" s="318"/>
      <c r="G1655" s="317"/>
      <c r="H1655" s="317"/>
      <c r="I1655" s="319"/>
      <c r="J1655" s="319"/>
      <c r="K1655" s="319"/>
      <c r="L1655" s="319"/>
      <c r="M1655" s="319"/>
      <c r="N1655" s="319"/>
      <c r="O1655" s="322"/>
      <c r="P1655" s="322"/>
      <c r="Q1655" s="320"/>
      <c r="R1655" s="320"/>
      <c r="S1655" s="320"/>
      <c r="T1655" s="320"/>
      <c r="U1655" s="321"/>
      <c r="V1655" s="320"/>
      <c r="W1655" s="392"/>
    </row>
    <row r="1656" spans="1:23">
      <c r="A1656" s="317"/>
      <c r="B1656" s="317"/>
      <c r="C1656" s="317"/>
      <c r="D1656" s="317"/>
      <c r="E1656" s="317"/>
      <c r="F1656" s="318"/>
      <c r="G1656" s="317"/>
      <c r="H1656" s="317"/>
      <c r="I1656" s="319"/>
      <c r="J1656" s="319"/>
      <c r="K1656" s="319"/>
      <c r="L1656" s="319"/>
      <c r="M1656" s="319"/>
      <c r="N1656" s="319"/>
      <c r="O1656" s="322"/>
      <c r="P1656" s="322"/>
      <c r="Q1656" s="320"/>
      <c r="R1656" s="320"/>
      <c r="S1656" s="320"/>
      <c r="T1656" s="320"/>
      <c r="U1656" s="321"/>
      <c r="V1656" s="320"/>
      <c r="W1656" s="392"/>
    </row>
    <row r="1657" spans="1:23">
      <c r="A1657" s="317"/>
      <c r="B1657" s="317"/>
      <c r="C1657" s="317"/>
      <c r="D1657" s="317"/>
      <c r="E1657" s="317"/>
      <c r="F1657" s="318"/>
      <c r="G1657" s="317"/>
      <c r="H1657" s="317"/>
      <c r="I1657" s="319"/>
      <c r="J1657" s="319"/>
      <c r="K1657" s="319"/>
      <c r="L1657" s="319"/>
      <c r="M1657" s="319"/>
      <c r="N1657" s="319"/>
      <c r="O1657" s="322"/>
      <c r="P1657" s="322"/>
      <c r="Q1657" s="320"/>
      <c r="R1657" s="320"/>
      <c r="S1657" s="320"/>
      <c r="T1657" s="320"/>
      <c r="U1657" s="321"/>
      <c r="V1657" s="320"/>
      <c r="W1657" s="392"/>
    </row>
    <row r="1658" spans="1:23">
      <c r="A1658" s="317"/>
      <c r="B1658" s="317"/>
      <c r="C1658" s="317"/>
      <c r="D1658" s="317"/>
      <c r="E1658" s="317"/>
      <c r="F1658" s="318"/>
      <c r="G1658" s="317"/>
      <c r="H1658" s="317"/>
      <c r="I1658" s="319"/>
      <c r="J1658" s="319"/>
      <c r="K1658" s="319"/>
      <c r="L1658" s="319"/>
      <c r="M1658" s="319"/>
      <c r="N1658" s="319"/>
      <c r="O1658" s="322"/>
      <c r="P1658" s="322"/>
      <c r="Q1658" s="320"/>
      <c r="R1658" s="320"/>
      <c r="S1658" s="320"/>
      <c r="T1658" s="320"/>
      <c r="U1658" s="321"/>
      <c r="V1658" s="320"/>
      <c r="W1658" s="392"/>
    </row>
    <row r="1659" spans="1:23">
      <c r="A1659" s="317"/>
      <c r="B1659" s="317"/>
      <c r="C1659" s="317"/>
      <c r="D1659" s="317"/>
      <c r="E1659" s="317"/>
      <c r="F1659" s="318"/>
      <c r="G1659" s="317"/>
      <c r="H1659" s="317"/>
      <c r="I1659" s="319"/>
      <c r="J1659" s="319"/>
      <c r="K1659" s="319"/>
      <c r="L1659" s="319"/>
      <c r="M1659" s="319"/>
      <c r="N1659" s="319"/>
      <c r="O1659" s="322"/>
      <c r="P1659" s="322"/>
      <c r="Q1659" s="320"/>
      <c r="R1659" s="320"/>
      <c r="S1659" s="320"/>
      <c r="T1659" s="320"/>
      <c r="U1659" s="321"/>
      <c r="V1659" s="320"/>
      <c r="W1659" s="392"/>
    </row>
    <row r="1660" spans="1:23">
      <c r="A1660" s="317"/>
      <c r="B1660" s="317"/>
      <c r="C1660" s="317"/>
      <c r="D1660" s="317"/>
      <c r="E1660" s="317"/>
      <c r="F1660" s="318"/>
      <c r="G1660" s="317"/>
      <c r="H1660" s="317"/>
      <c r="I1660" s="319"/>
      <c r="J1660" s="319"/>
      <c r="K1660" s="319"/>
      <c r="L1660" s="319"/>
      <c r="M1660" s="319"/>
      <c r="N1660" s="319"/>
      <c r="O1660" s="322"/>
      <c r="P1660" s="322"/>
      <c r="Q1660" s="320"/>
      <c r="R1660" s="320"/>
      <c r="S1660" s="320"/>
      <c r="T1660" s="320"/>
      <c r="U1660" s="321"/>
      <c r="V1660" s="320"/>
      <c r="W1660" s="392"/>
    </row>
    <row r="1661" spans="1:23">
      <c r="A1661" s="317"/>
      <c r="B1661" s="317"/>
      <c r="C1661" s="317"/>
      <c r="D1661" s="317"/>
      <c r="E1661" s="317"/>
      <c r="F1661" s="318"/>
      <c r="G1661" s="317"/>
      <c r="H1661" s="317"/>
      <c r="I1661" s="319"/>
      <c r="J1661" s="319"/>
      <c r="K1661" s="319"/>
      <c r="L1661" s="319"/>
      <c r="M1661" s="319"/>
      <c r="N1661" s="319"/>
      <c r="O1661" s="322"/>
      <c r="P1661" s="322"/>
      <c r="Q1661" s="320"/>
      <c r="R1661" s="320"/>
      <c r="S1661" s="320"/>
      <c r="T1661" s="320"/>
      <c r="U1661" s="321"/>
      <c r="V1661" s="320"/>
      <c r="W1661" s="392"/>
    </row>
    <row r="1662" spans="1:23">
      <c r="A1662" s="317"/>
      <c r="B1662" s="317"/>
      <c r="C1662" s="317"/>
      <c r="D1662" s="317"/>
      <c r="E1662" s="317"/>
      <c r="F1662" s="318"/>
      <c r="G1662" s="317"/>
      <c r="H1662" s="317"/>
      <c r="I1662" s="319"/>
      <c r="J1662" s="319"/>
      <c r="K1662" s="319"/>
      <c r="L1662" s="319"/>
      <c r="M1662" s="319"/>
      <c r="N1662" s="319"/>
      <c r="O1662" s="322"/>
      <c r="P1662" s="322"/>
      <c r="Q1662" s="320"/>
      <c r="R1662" s="320"/>
      <c r="S1662" s="320"/>
      <c r="T1662" s="320"/>
      <c r="U1662" s="321"/>
      <c r="V1662" s="320"/>
      <c r="W1662" s="392"/>
    </row>
    <row r="1663" spans="1:23">
      <c r="A1663" s="317"/>
      <c r="B1663" s="317"/>
      <c r="C1663" s="317"/>
      <c r="D1663" s="317"/>
      <c r="E1663" s="317"/>
      <c r="F1663" s="318"/>
      <c r="G1663" s="317"/>
      <c r="H1663" s="317"/>
      <c r="I1663" s="319"/>
      <c r="J1663" s="319"/>
      <c r="K1663" s="319"/>
      <c r="L1663" s="319"/>
      <c r="M1663" s="319"/>
      <c r="N1663" s="319"/>
      <c r="O1663" s="322"/>
      <c r="P1663" s="322"/>
      <c r="Q1663" s="320"/>
      <c r="R1663" s="320"/>
      <c r="S1663" s="320"/>
      <c r="T1663" s="320"/>
      <c r="U1663" s="321"/>
      <c r="V1663" s="320"/>
      <c r="W1663" s="392"/>
    </row>
    <row r="1664" spans="1:23">
      <c r="A1664" s="317"/>
      <c r="B1664" s="317"/>
      <c r="C1664" s="317"/>
      <c r="D1664" s="317"/>
      <c r="E1664" s="317"/>
      <c r="F1664" s="318"/>
      <c r="G1664" s="317"/>
      <c r="H1664" s="317"/>
      <c r="I1664" s="319"/>
      <c r="J1664" s="319"/>
      <c r="K1664" s="319"/>
      <c r="L1664" s="319"/>
      <c r="M1664" s="319"/>
      <c r="N1664" s="319"/>
      <c r="O1664" s="322"/>
      <c r="P1664" s="322"/>
      <c r="Q1664" s="320"/>
      <c r="R1664" s="320"/>
      <c r="S1664" s="320"/>
      <c r="T1664" s="320"/>
      <c r="U1664" s="321"/>
      <c r="V1664" s="320"/>
      <c r="W1664" s="392"/>
    </row>
  </sheetData>
  <autoFilter ref="A2:V1664" xr:uid="{A6C90CC0-0B2F-45E2-AE7E-3498EB028BB8}">
    <sortState xmlns:xlrd2="http://schemas.microsoft.com/office/spreadsheetml/2017/richdata2" ref="A3:V1664">
      <sortCondition ref="A3:A1664"/>
      <sortCondition ref="B3:B1664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499984740745262"/>
  </sheetPr>
  <dimension ref="A1:O21"/>
  <sheetViews>
    <sheetView showGridLines="0" zoomScale="80" zoomScaleNormal="80" workbookViewId="0">
      <selection activeCell="C22" sqref="C22:D22"/>
    </sheetView>
  </sheetViews>
  <sheetFormatPr defaultColWidth="9.140625" defaultRowHeight="15"/>
  <cols>
    <col min="1" max="1" width="30.42578125" style="24" customWidth="1"/>
    <col min="2" max="2" width="30.42578125" style="140" customWidth="1"/>
    <col min="3" max="3" width="19.5703125" style="140" bestFit="1" customWidth="1"/>
    <col min="4" max="4" width="11.5703125" style="140" bestFit="1" customWidth="1"/>
    <col min="5" max="5" width="8.140625" style="140" bestFit="1" customWidth="1"/>
    <col min="6" max="6" width="15.5703125" style="140" bestFit="1" customWidth="1"/>
    <col min="7" max="7" width="12.5703125" style="140" bestFit="1" customWidth="1"/>
    <col min="8" max="8" width="13.140625" style="140" bestFit="1" customWidth="1"/>
    <col min="9" max="9" width="14.5703125" style="140" bestFit="1" customWidth="1"/>
    <col min="10" max="10" width="15.42578125" style="24" customWidth="1"/>
    <col min="11" max="11" width="14.140625" style="24" customWidth="1"/>
    <col min="12" max="12" width="28.42578125" style="24" customWidth="1"/>
    <col min="13" max="13" width="67.85546875" style="24" bestFit="1" customWidth="1"/>
    <col min="14" max="14" width="53" style="24" bestFit="1" customWidth="1"/>
    <col min="15" max="16384" width="9.140625" style="24"/>
  </cols>
  <sheetData>
    <row r="1" spans="1:15" ht="18.75">
      <c r="A1" s="28"/>
      <c r="J1" s="34"/>
      <c r="K1" s="28"/>
      <c r="L1" s="28"/>
      <c r="M1" s="28"/>
      <c r="N1" s="28"/>
      <c r="O1" s="28"/>
    </row>
    <row r="2" spans="1:15" ht="18.75">
      <c r="K2" s="28"/>
      <c r="L2" s="28"/>
      <c r="M2" s="28"/>
      <c r="N2" s="28"/>
      <c r="O2" s="28"/>
    </row>
    <row r="3" spans="1:15" s="40" customFormat="1" ht="18.75">
      <c r="A3" s="57"/>
      <c r="B3" s="386" t="s">
        <v>112</v>
      </c>
      <c r="C3" s="386"/>
      <c r="D3" s="386"/>
      <c r="E3" s="387"/>
      <c r="F3" s="386"/>
      <c r="G3" s="388"/>
      <c r="H3" s="389"/>
      <c r="I3" s="390"/>
      <c r="J3" s="156"/>
      <c r="K3" s="151"/>
      <c r="L3" s="151"/>
      <c r="M3" s="151"/>
      <c r="N3" s="214"/>
      <c r="O3" s="150"/>
    </row>
    <row r="4" spans="1:15" s="40" customFormat="1" ht="18.75">
      <c r="A4" s="147"/>
      <c r="B4" s="310" t="s">
        <v>59</v>
      </c>
      <c r="C4" s="301" t="s">
        <v>55</v>
      </c>
      <c r="D4" s="302" t="s">
        <v>33</v>
      </c>
      <c r="E4" s="303" t="s">
        <v>45</v>
      </c>
      <c r="F4" s="302" t="s">
        <v>39</v>
      </c>
      <c r="G4" s="302" t="s">
        <v>60</v>
      </c>
      <c r="H4" s="304" t="s">
        <v>64</v>
      </c>
      <c r="I4" s="305" t="s">
        <v>40</v>
      </c>
      <c r="J4" s="158"/>
      <c r="K4" s="152"/>
      <c r="L4" s="152"/>
      <c r="M4" s="152"/>
      <c r="N4" s="153"/>
      <c r="O4" s="150"/>
    </row>
    <row r="5" spans="1:15" s="40" customFormat="1" ht="18.75">
      <c r="A5" s="160"/>
      <c r="B5" s="311" t="str">
        <f>'Loan Request'!C2</f>
        <v>Whispering Trace Apartments</v>
      </c>
      <c r="C5" s="186" t="s">
        <v>238</v>
      </c>
      <c r="D5" s="187" t="s">
        <v>242</v>
      </c>
      <c r="E5" s="300">
        <v>40</v>
      </c>
      <c r="F5" s="188"/>
      <c r="G5" s="188"/>
      <c r="H5" s="535"/>
      <c r="I5" s="306"/>
      <c r="J5" s="158"/>
      <c r="K5" s="152"/>
      <c r="L5" s="152"/>
      <c r="M5" s="152"/>
      <c r="N5" s="214"/>
      <c r="O5" s="150"/>
    </row>
    <row r="6" spans="1:15" s="40" customFormat="1" ht="18.75">
      <c r="A6" s="161"/>
      <c r="B6" s="192" t="s">
        <v>235</v>
      </c>
      <c r="C6" s="197" t="s">
        <v>238</v>
      </c>
      <c r="D6" s="185" t="s">
        <v>239</v>
      </c>
      <c r="E6" s="198">
        <v>40</v>
      </c>
      <c r="F6" s="213">
        <v>8500000</v>
      </c>
      <c r="G6" s="199">
        <f t="shared" ref="G6" si="0">IFERROR(F6/E6,"")</f>
        <v>212500</v>
      </c>
      <c r="H6" s="200" t="s">
        <v>106</v>
      </c>
      <c r="I6" s="215" t="s">
        <v>243</v>
      </c>
      <c r="J6" s="169"/>
      <c r="K6" s="152"/>
      <c r="L6" s="152"/>
      <c r="M6" s="152"/>
      <c r="N6" s="154"/>
      <c r="O6" s="150"/>
    </row>
    <row r="7" spans="1:15" s="40" customFormat="1" ht="18.75">
      <c r="A7" s="161"/>
      <c r="B7" s="39" t="s">
        <v>236</v>
      </c>
      <c r="C7" s="312" t="s">
        <v>238</v>
      </c>
      <c r="D7" s="51" t="s">
        <v>240</v>
      </c>
      <c r="E7" s="166">
        <v>72</v>
      </c>
      <c r="F7" s="164">
        <v>13899600</v>
      </c>
      <c r="G7" s="313">
        <f>IFERROR(F7/E7,"")</f>
        <v>193050</v>
      </c>
      <c r="H7" s="159" t="s">
        <v>106</v>
      </c>
      <c r="I7" s="314" t="s">
        <v>244</v>
      </c>
      <c r="J7" s="169"/>
      <c r="K7" s="152"/>
      <c r="L7" s="152"/>
      <c r="M7" s="152"/>
      <c r="N7" s="155"/>
      <c r="O7" s="150"/>
    </row>
    <row r="8" spans="1:15" s="40" customFormat="1" ht="14.25" customHeight="1">
      <c r="A8" s="161"/>
      <c r="B8" s="39" t="s">
        <v>237</v>
      </c>
      <c r="C8" s="312" t="s">
        <v>238</v>
      </c>
      <c r="D8" s="51" t="s">
        <v>241</v>
      </c>
      <c r="E8" s="166">
        <v>62</v>
      </c>
      <c r="F8" s="164">
        <v>10750000</v>
      </c>
      <c r="G8" s="313">
        <f>IFERROR(F8/E8,"")</f>
        <v>173387.09677419355</v>
      </c>
      <c r="H8" s="159" t="s">
        <v>106</v>
      </c>
      <c r="I8" s="314" t="s">
        <v>107</v>
      </c>
      <c r="J8" s="169"/>
    </row>
    <row r="9" spans="1:15" s="40" customFormat="1">
      <c r="B9" s="315" t="s">
        <v>67</v>
      </c>
      <c r="C9" s="168"/>
      <c r="D9" s="170">
        <f>SUMPRODUCT(D6:D8,$E$6:$E$8)/SUM($E$6:$E$8)</f>
        <v>0</v>
      </c>
      <c r="E9" s="216">
        <f>SUM(E6:E8)</f>
        <v>174</v>
      </c>
      <c r="F9" s="171">
        <f>SUM(F6:F8)</f>
        <v>33149600</v>
      </c>
      <c r="G9" s="171">
        <f>SUMPRODUCT(G6:G8,$E$6:$E$8)/SUM($E$6:$E$8)</f>
        <v>190514.94252873564</v>
      </c>
      <c r="H9" s="172" t="s">
        <v>106</v>
      </c>
      <c r="I9" s="316" t="s">
        <v>61</v>
      </c>
    </row>
    <row r="10" spans="1:15" s="40" customFormat="1">
      <c r="B10" s="190"/>
      <c r="C10" s="51"/>
      <c r="D10" s="51"/>
      <c r="E10" s="167"/>
      <c r="F10" s="164"/>
      <c r="G10" s="217"/>
      <c r="H10" s="157"/>
      <c r="I10" s="163"/>
    </row>
    <row r="11" spans="1:15" s="40" customFormat="1">
      <c r="B11" s="190"/>
      <c r="C11" s="51"/>
      <c r="D11" s="51"/>
      <c r="E11" s="166"/>
      <c r="F11" s="164"/>
      <c r="G11" s="164" t="str">
        <f>IFERROR(F11/E11,"")</f>
        <v/>
      </c>
      <c r="H11" s="159"/>
      <c r="I11" s="162"/>
    </row>
    <row r="12" spans="1:15" s="40" customFormat="1">
      <c r="B12" s="51"/>
      <c r="C12" s="51"/>
      <c r="D12" s="51"/>
      <c r="E12" s="166"/>
      <c r="F12" s="51"/>
      <c r="G12" s="157"/>
      <c r="H12" s="159"/>
      <c r="I12" s="162"/>
    </row>
    <row r="13" spans="1:15" s="40" customFormat="1">
      <c r="B13" s="51"/>
      <c r="C13" s="51"/>
      <c r="D13" s="51"/>
      <c r="E13" s="51"/>
      <c r="F13" s="51"/>
      <c r="G13" s="51"/>
      <c r="H13" s="159"/>
      <c r="I13" s="162"/>
    </row>
    <row r="14" spans="1:15" s="40" customFormat="1">
      <c r="B14" s="51"/>
      <c r="C14" s="51"/>
      <c r="D14" s="51"/>
      <c r="E14" s="51"/>
      <c r="F14" s="51"/>
      <c r="G14" s="51"/>
      <c r="H14" s="159"/>
      <c r="I14" s="51"/>
    </row>
    <row r="15" spans="1:15" s="40" customFormat="1">
      <c r="B15" s="191"/>
      <c r="C15" s="51"/>
      <c r="D15" s="51"/>
      <c r="E15" s="51"/>
      <c r="F15" s="51"/>
      <c r="G15" s="51"/>
      <c r="H15" s="159"/>
      <c r="I15" s="51"/>
    </row>
    <row r="16" spans="1:15" s="40" customFormat="1">
      <c r="B16" s="51"/>
      <c r="C16" s="51"/>
      <c r="D16" s="51"/>
      <c r="E16" s="165"/>
      <c r="F16" s="159"/>
      <c r="G16" s="51"/>
      <c r="H16" s="51"/>
      <c r="I16" s="51"/>
    </row>
    <row r="17" spans="5:6">
      <c r="E17" s="166"/>
      <c r="F17" s="159"/>
    </row>
    <row r="18" spans="5:6">
      <c r="E18" s="166"/>
      <c r="F18" s="159"/>
    </row>
    <row r="19" spans="5:6">
      <c r="E19" s="166"/>
      <c r="F19" s="159"/>
    </row>
    <row r="21" spans="5:6">
      <c r="F21" s="14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7334-6F1C-4DF9-A733-94D5F3C3668C}">
  <sheetPr>
    <tabColor theme="9" tint="-0.499984740745262"/>
    <pageSetUpPr fitToPage="1"/>
  </sheetPr>
  <dimension ref="B1:AA17"/>
  <sheetViews>
    <sheetView showGridLines="0" view="pageBreakPreview" zoomScale="85" zoomScaleNormal="80" zoomScaleSheetLayoutView="85" workbookViewId="0">
      <selection activeCell="G17" sqref="G17"/>
    </sheetView>
  </sheetViews>
  <sheetFormatPr defaultColWidth="9.140625" defaultRowHeight="15"/>
  <cols>
    <col min="1" max="1" width="3" style="24" customWidth="1"/>
    <col min="2" max="2" width="3.85546875" style="24" customWidth="1"/>
    <col min="3" max="3" width="42.5703125" style="24" customWidth="1"/>
    <col min="4" max="4" width="11.140625" style="24" customWidth="1"/>
    <col min="5" max="5" width="16" style="41" customWidth="1"/>
    <col min="6" max="6" width="9.85546875" style="27" customWidth="1"/>
    <col min="7" max="7" width="11.5703125" style="27" customWidth="1"/>
    <col min="8" max="11" width="11.5703125" style="27" hidden="1" customWidth="1"/>
    <col min="12" max="12" width="11.140625" style="27" hidden="1" customWidth="1"/>
    <col min="13" max="13" width="10.42578125" style="27" hidden="1" customWidth="1"/>
    <col min="14" max="14" width="11.85546875" style="27" hidden="1" customWidth="1"/>
    <col min="15" max="15" width="10" style="27" hidden="1" customWidth="1"/>
    <col min="16" max="16" width="10.5703125" style="27" hidden="1" customWidth="1"/>
    <col min="17" max="17" width="9.42578125" style="112" hidden="1" customWidth="1"/>
    <col min="18" max="18" width="10" style="27" hidden="1" customWidth="1"/>
    <col min="19" max="19" width="11.140625" style="24" hidden="1" customWidth="1"/>
    <col min="20" max="20" width="9.5703125" style="24" customWidth="1"/>
    <col min="21" max="21" width="10.5703125" style="24" customWidth="1"/>
    <col min="22" max="22" width="11.42578125" style="27" customWidth="1"/>
    <col min="23" max="23" width="8.5703125" style="24" customWidth="1"/>
    <col min="24" max="24" width="10.42578125" style="24" customWidth="1"/>
    <col min="25" max="25" width="13" style="24" customWidth="1"/>
    <col min="26" max="26" width="10.85546875" style="24" customWidth="1"/>
    <col min="27" max="27" width="10.42578125" style="24" customWidth="1"/>
    <col min="28" max="28" width="113.5703125" style="24" customWidth="1"/>
    <col min="29" max="16384" width="9.140625" style="24"/>
  </cols>
  <sheetData>
    <row r="1" spans="2:27">
      <c r="E1" s="24"/>
      <c r="Q1" s="27"/>
    </row>
    <row r="2" spans="2:27">
      <c r="C2" s="30"/>
      <c r="D2" s="30"/>
      <c r="E2" s="30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30"/>
      <c r="T2" s="30"/>
      <c r="U2" s="30"/>
    </row>
    <row r="3" spans="2:27">
      <c r="C3" s="84"/>
      <c r="D3" s="30"/>
      <c r="E3" s="24"/>
      <c r="Q3" s="27"/>
    </row>
    <row r="4" spans="2:27">
      <c r="B4" s="309"/>
      <c r="C4" s="97"/>
      <c r="D4" s="97"/>
      <c r="E4" s="98"/>
      <c r="F4" s="99"/>
      <c r="G4" s="100"/>
      <c r="H4" s="100"/>
      <c r="I4" s="100"/>
      <c r="J4" s="100"/>
      <c r="K4" s="100"/>
      <c r="L4" s="101"/>
      <c r="M4" s="102"/>
      <c r="N4" s="307"/>
      <c r="O4" s="66"/>
      <c r="P4" s="183"/>
      <c r="Q4" s="103"/>
      <c r="V4" s="24"/>
    </row>
    <row r="5" spans="2:27">
      <c r="B5" s="540" t="s">
        <v>65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2"/>
      <c r="X5" s="173"/>
      <c r="Y5" s="173"/>
      <c r="Z5" s="173"/>
      <c r="AA5" s="173"/>
    </row>
    <row r="6" spans="2:27">
      <c r="B6" s="85"/>
      <c r="C6" s="184" t="s">
        <v>32</v>
      </c>
      <c r="D6" s="543" t="s">
        <v>56</v>
      </c>
      <c r="E6" s="544"/>
      <c r="F6" s="544"/>
      <c r="G6" s="545"/>
      <c r="H6" s="546"/>
      <c r="I6" s="547"/>
      <c r="J6" s="547"/>
      <c r="K6" s="548"/>
      <c r="L6" s="546"/>
      <c r="M6" s="547"/>
      <c r="N6" s="547"/>
      <c r="O6" s="548"/>
      <c r="P6" s="546"/>
      <c r="Q6" s="547"/>
      <c r="R6" s="547"/>
      <c r="S6" s="548"/>
      <c r="T6" s="546" t="s">
        <v>57</v>
      </c>
      <c r="U6" s="547"/>
      <c r="V6" s="547"/>
      <c r="W6" s="548"/>
      <c r="X6" s="539"/>
      <c r="Y6" s="539"/>
      <c r="Z6" s="539"/>
      <c r="AA6" s="539"/>
    </row>
    <row r="7" spans="2:27" ht="29.25" customHeight="1">
      <c r="B7" s="104"/>
      <c r="C7" s="105"/>
      <c r="D7" s="106" t="s">
        <v>58</v>
      </c>
      <c r="E7" s="86" t="s">
        <v>33</v>
      </c>
      <c r="F7" s="86" t="s">
        <v>29</v>
      </c>
      <c r="G7" s="87" t="s">
        <v>34</v>
      </c>
      <c r="H7" s="107"/>
      <c r="I7" s="108"/>
      <c r="J7" s="109"/>
      <c r="K7" s="110"/>
      <c r="L7" s="107"/>
      <c r="M7" s="108"/>
      <c r="N7" s="109"/>
      <c r="O7" s="110"/>
      <c r="P7" s="107"/>
      <c r="Q7" s="108"/>
      <c r="R7" s="109"/>
      <c r="S7" s="110"/>
      <c r="T7" s="107" t="s">
        <v>45</v>
      </c>
      <c r="U7" s="108" t="s">
        <v>38</v>
      </c>
      <c r="V7" s="109" t="s">
        <v>14</v>
      </c>
      <c r="W7" s="110" t="s">
        <v>37</v>
      </c>
      <c r="X7" s="131"/>
      <c r="Y7" s="131"/>
      <c r="Z7" s="174"/>
      <c r="AA7" s="131"/>
    </row>
    <row r="8" spans="2:27">
      <c r="B8" s="94"/>
      <c r="C8" s="89" t="str">
        <f>'Loan Request'!C2</f>
        <v>Whispering Trace Apartments</v>
      </c>
      <c r="D8" s="189"/>
      <c r="E8" s="181">
        <f>'Loan Request'!C9</f>
        <v>1990</v>
      </c>
      <c r="F8" s="308">
        <f>'Loan Request'!C5</f>
        <v>40</v>
      </c>
      <c r="G8" s="182">
        <f>'Loan Request'!C6</f>
        <v>1</v>
      </c>
      <c r="H8" s="132"/>
      <c r="I8" s="133"/>
      <c r="J8" s="68"/>
      <c r="K8" s="91"/>
      <c r="L8" s="132"/>
      <c r="M8" s="133"/>
      <c r="N8" s="68"/>
      <c r="O8" s="91"/>
      <c r="P8" s="113"/>
      <c r="Q8" s="111"/>
      <c r="R8" s="68"/>
      <c r="S8" s="176"/>
      <c r="T8" s="132">
        <f>'Unit Mix Overview'!C10</f>
        <v>40</v>
      </c>
      <c r="U8" s="133">
        <f>'Unit Mix Overview'!J10</f>
        <v>1600</v>
      </c>
      <c r="V8" s="68">
        <f>'Unit Mix Overview'!E10</f>
        <v>1273</v>
      </c>
      <c r="W8" s="91">
        <f t="shared" ref="W8" si="0">IFERROR(U8/V8,"")</f>
        <v>1.2568735271013354</v>
      </c>
      <c r="X8" s="113"/>
      <c r="Y8" s="111"/>
      <c r="Z8" s="175"/>
      <c r="AA8" s="66"/>
    </row>
    <row r="9" spans="2:27">
      <c r="B9" s="203">
        <v>1</v>
      </c>
      <c r="C9" s="204" t="s">
        <v>231</v>
      </c>
      <c r="D9" s="203">
        <v>5.0599999999999996</v>
      </c>
      <c r="E9" s="205">
        <v>1989</v>
      </c>
      <c r="F9" s="205">
        <v>548</v>
      </c>
      <c r="G9" s="206">
        <v>0.95799999999999996</v>
      </c>
      <c r="H9" s="207"/>
      <c r="I9" s="208"/>
      <c r="J9" s="209"/>
      <c r="K9" s="210"/>
      <c r="L9" s="207"/>
      <c r="M9" s="208"/>
      <c r="N9" s="209"/>
      <c r="O9" s="210"/>
      <c r="P9" s="211"/>
      <c r="Q9" s="208"/>
      <c r="R9" s="209"/>
      <c r="S9" s="212"/>
      <c r="T9" s="207">
        <v>23</v>
      </c>
      <c r="U9" s="208">
        <v>2067</v>
      </c>
      <c r="V9" s="209">
        <v>1350</v>
      </c>
      <c r="W9" s="210">
        <f>IFERROR(U9/V9,"")</f>
        <v>1.5311111111111111</v>
      </c>
      <c r="X9" s="136"/>
      <c r="Y9" s="117"/>
      <c r="Z9" s="175"/>
      <c r="AA9" s="66"/>
    </row>
    <row r="10" spans="2:27">
      <c r="B10" s="92">
        <f>B9+1</f>
        <v>2</v>
      </c>
      <c r="C10" s="93" t="s">
        <v>232</v>
      </c>
      <c r="D10" s="67">
        <v>3.85</v>
      </c>
      <c r="E10" s="66">
        <v>1996</v>
      </c>
      <c r="F10" s="66">
        <v>112</v>
      </c>
      <c r="G10" s="136">
        <v>0.99099999999999999</v>
      </c>
      <c r="H10" s="116"/>
      <c r="I10" s="117"/>
      <c r="J10" s="137"/>
      <c r="K10" s="201"/>
      <c r="L10" s="116"/>
      <c r="M10" s="117"/>
      <c r="N10" s="137"/>
      <c r="O10" s="201"/>
      <c r="P10" s="118"/>
      <c r="Q10" s="117"/>
      <c r="R10" s="137"/>
      <c r="S10" s="114"/>
      <c r="T10" s="116">
        <v>26</v>
      </c>
      <c r="U10" s="117">
        <v>1770</v>
      </c>
      <c r="V10" s="137">
        <v>1176</v>
      </c>
      <c r="W10" s="201">
        <f>IFERROR(U10/V10,"")</f>
        <v>1.5051020408163265</v>
      </c>
      <c r="X10" s="118"/>
      <c r="Y10" s="117"/>
      <c r="Z10" s="175"/>
      <c r="AA10" s="66"/>
    </row>
    <row r="11" spans="2:27">
      <c r="B11" s="203">
        <f t="shared" ref="B11" si="1">B10+1</f>
        <v>3</v>
      </c>
      <c r="C11" s="204" t="s">
        <v>233</v>
      </c>
      <c r="D11" s="203">
        <v>1.94</v>
      </c>
      <c r="E11" s="205">
        <v>1996</v>
      </c>
      <c r="F11" s="205">
        <v>502</v>
      </c>
      <c r="G11" s="206">
        <v>0.93799999999999994</v>
      </c>
      <c r="H11" s="207"/>
      <c r="I11" s="208"/>
      <c r="J11" s="209"/>
      <c r="K11" s="210"/>
      <c r="L11" s="207"/>
      <c r="M11" s="208"/>
      <c r="N11" s="209"/>
      <c r="O11" s="210"/>
      <c r="P11" s="211"/>
      <c r="Q11" s="208"/>
      <c r="R11" s="209"/>
      <c r="S11" s="212"/>
      <c r="T11" s="207">
        <v>94</v>
      </c>
      <c r="U11" s="208">
        <v>1825</v>
      </c>
      <c r="V11" s="209">
        <v>1350</v>
      </c>
      <c r="W11" s="210">
        <f>IFERROR(U11/V11,"")</f>
        <v>1.3518518518518519</v>
      </c>
      <c r="X11" s="136"/>
      <c r="Y11" s="117"/>
      <c r="Z11" s="175"/>
      <c r="AA11" s="66"/>
    </row>
    <row r="12" spans="2:27">
      <c r="B12" s="92">
        <v>4</v>
      </c>
      <c r="C12" s="93" t="s">
        <v>234</v>
      </c>
      <c r="D12" s="67">
        <v>3.83</v>
      </c>
      <c r="E12" s="66">
        <v>2000</v>
      </c>
      <c r="F12" s="66">
        <v>272</v>
      </c>
      <c r="G12" s="136">
        <v>0.97399999999999998</v>
      </c>
      <c r="H12" s="116"/>
      <c r="I12" s="117"/>
      <c r="J12" s="137"/>
      <c r="K12" s="201"/>
      <c r="L12" s="116"/>
      <c r="M12" s="117"/>
      <c r="N12" s="137"/>
      <c r="O12" s="201"/>
      <c r="P12" s="118"/>
      <c r="Q12" s="117"/>
      <c r="R12" s="137"/>
      <c r="S12" s="114"/>
      <c r="T12" s="116">
        <v>40</v>
      </c>
      <c r="U12" s="117">
        <v>1650</v>
      </c>
      <c r="V12" s="137">
        <v>1350</v>
      </c>
      <c r="W12" s="201">
        <f>IFERROR(U12/V12,"")</f>
        <v>1.2222222222222223</v>
      </c>
      <c r="X12" s="118"/>
      <c r="Y12" s="117"/>
      <c r="Z12" s="175"/>
      <c r="AA12" s="66"/>
    </row>
    <row r="13" spans="2:27">
      <c r="B13" s="94"/>
      <c r="C13" s="119" t="s">
        <v>35</v>
      </c>
      <c r="D13" s="88"/>
      <c r="E13" s="95"/>
      <c r="F13" s="120"/>
      <c r="G13" s="121"/>
      <c r="H13" s="122"/>
      <c r="I13" s="90"/>
      <c r="J13" s="68"/>
      <c r="K13" s="69"/>
      <c r="L13" s="122"/>
      <c r="M13" s="90"/>
      <c r="N13" s="68"/>
      <c r="O13" s="69"/>
      <c r="P13" s="122"/>
      <c r="Q13" s="90"/>
      <c r="R13" s="68"/>
      <c r="S13" s="91"/>
      <c r="T13" s="122">
        <f>SUM(T8:T11)</f>
        <v>183</v>
      </c>
      <c r="U13" s="90">
        <f>SUMPRODUCT(U8:U11,$T$8:$T$11)/$T$13</f>
        <v>1798.4207650273224</v>
      </c>
      <c r="V13" s="123">
        <f>SUMPRODUCT(V8:V11,$T$8:$T$11)/$T$13</f>
        <v>1308.4480874316939</v>
      </c>
      <c r="W13" s="91">
        <f>SUMPRODUCT(W8:W11,T8:T11)/T13</f>
        <v>1.3753946654366533</v>
      </c>
      <c r="X13" s="139"/>
      <c r="Y13" s="134"/>
      <c r="Z13" s="175"/>
      <c r="AA13" s="176"/>
    </row>
    <row r="14" spans="2:27">
      <c r="B14" s="96"/>
      <c r="C14" s="124" t="s">
        <v>36</v>
      </c>
      <c r="D14" s="138"/>
      <c r="E14" s="98">
        <f>+SUMPRODUCT(E9:E11,F9:F11)/F14</f>
        <v>1992.698795180723</v>
      </c>
      <c r="F14" s="125">
        <f>+SUM(F9:F11)</f>
        <v>1162</v>
      </c>
      <c r="G14" s="126">
        <f>+SUMPRODUCT(G9:G11,F9:F11)/F14</f>
        <v>0.95254044750430278</v>
      </c>
      <c r="H14" s="127"/>
      <c r="I14" s="101"/>
      <c r="J14" s="128"/>
      <c r="K14" s="129"/>
      <c r="L14" s="127"/>
      <c r="M14" s="101"/>
      <c r="N14" s="128"/>
      <c r="O14" s="129"/>
      <c r="P14" s="127"/>
      <c r="Q14" s="101"/>
      <c r="R14" s="128"/>
      <c r="S14" s="129"/>
      <c r="T14" s="127">
        <f>SUM(T9:T11)</f>
        <v>143</v>
      </c>
      <c r="U14" s="101">
        <f>SUMPRODUCT(U9:U11,$T$9:$T$11)/$T$14</f>
        <v>1853.9230769230769</v>
      </c>
      <c r="V14" s="130">
        <f>SUMPRODUCT(V9:V11,$T$9:$T$11)/$T$14</f>
        <v>1318.3636363636363</v>
      </c>
      <c r="W14" s="129">
        <f>SUMPRODUCT(W9:W11,T9:T11)/T14</f>
        <v>1.4085474314045741</v>
      </c>
      <c r="X14" s="139"/>
      <c r="Y14" s="134"/>
      <c r="Z14" s="175"/>
      <c r="AA14" s="135"/>
    </row>
    <row r="15" spans="2:27" ht="17.25">
      <c r="B15" s="24" t="s">
        <v>108</v>
      </c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83"/>
      <c r="W15" s="202"/>
      <c r="Z15" s="115"/>
    </row>
    <row r="16" spans="2:27">
      <c r="C16" s="141"/>
      <c r="D16" s="141"/>
      <c r="E16" s="193"/>
      <c r="F16" s="41"/>
      <c r="G16" s="41"/>
      <c r="H16" s="41"/>
      <c r="I16" s="41"/>
      <c r="J16" s="41"/>
      <c r="K16" s="41"/>
      <c r="L16" s="140"/>
      <c r="M16" s="41"/>
      <c r="N16" s="41"/>
      <c r="O16" s="41"/>
      <c r="P16" s="149"/>
      <c r="Q16" s="142"/>
      <c r="R16" s="149"/>
      <c r="S16" s="143"/>
      <c r="T16" s="145"/>
      <c r="U16" s="143"/>
      <c r="V16" s="148"/>
      <c r="W16" s="41"/>
      <c r="X16" s="144"/>
      <c r="Y16" s="41"/>
      <c r="Z16" s="42"/>
      <c r="AA16" s="146"/>
    </row>
    <row r="17" spans="3:27">
      <c r="C17" s="141"/>
      <c r="D17" s="141"/>
      <c r="E17" s="193"/>
      <c r="F17" s="41"/>
      <c r="G17" s="41"/>
      <c r="H17" s="41"/>
      <c r="I17" s="41"/>
      <c r="J17" s="41"/>
      <c r="K17" s="41"/>
      <c r="L17" s="140"/>
      <c r="M17" s="41"/>
      <c r="N17" s="41"/>
      <c r="O17" s="41"/>
      <c r="P17" s="149"/>
      <c r="Q17" s="142"/>
      <c r="R17" s="149"/>
      <c r="S17" s="143"/>
      <c r="T17" s="145"/>
      <c r="U17" s="143"/>
      <c r="V17" s="148"/>
      <c r="W17" s="41"/>
      <c r="X17" s="144"/>
      <c r="Y17" s="41"/>
      <c r="Z17" s="42"/>
      <c r="AA17" s="146"/>
    </row>
  </sheetData>
  <mergeCells count="7">
    <mergeCell ref="X6:AA6"/>
    <mergeCell ref="B5:W5"/>
    <mergeCell ref="D6:G6"/>
    <mergeCell ref="L6:O6"/>
    <mergeCell ref="P6:S6"/>
    <mergeCell ref="T6:W6"/>
    <mergeCell ref="H6:K6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ED57-A726-4CD0-9BFA-CFA765F39EC4}">
  <sheetPr>
    <tabColor theme="9" tint="-0.499984740745262"/>
  </sheetPr>
  <dimension ref="A1:I49"/>
  <sheetViews>
    <sheetView showGridLines="0" workbookViewId="0">
      <selection activeCell="L4" sqref="L4"/>
    </sheetView>
  </sheetViews>
  <sheetFormatPr defaultRowHeight="15"/>
  <cols>
    <col min="1" max="1" width="9.140625" style="435"/>
    <col min="2" max="2" width="38.85546875" style="429" bestFit="1" customWidth="1"/>
    <col min="3" max="3" width="22" bestFit="1" customWidth="1"/>
  </cols>
  <sheetData>
    <row r="1" spans="1:9">
      <c r="A1" s="433" t="s">
        <v>134</v>
      </c>
      <c r="B1" s="432"/>
    </row>
    <row r="2" spans="1:9" ht="120">
      <c r="A2" s="434">
        <v>1</v>
      </c>
      <c r="B2" s="431" t="s">
        <v>212</v>
      </c>
      <c r="C2" s="427"/>
      <c r="D2" s="427"/>
      <c r="E2" s="427"/>
      <c r="F2" s="427"/>
      <c r="G2" s="427"/>
      <c r="H2" s="427"/>
      <c r="I2" s="427"/>
    </row>
    <row r="3" spans="1:9" ht="75">
      <c r="A3" s="434">
        <v>2</v>
      </c>
      <c r="B3" s="431" t="s">
        <v>211</v>
      </c>
      <c r="C3" s="427"/>
      <c r="D3" s="427"/>
      <c r="E3" s="427"/>
      <c r="F3" s="427"/>
      <c r="G3" s="427"/>
      <c r="H3" s="427"/>
      <c r="I3" s="427"/>
    </row>
    <row r="4" spans="1:9">
      <c r="A4" s="434">
        <v>3</v>
      </c>
      <c r="B4" s="431" t="s">
        <v>213</v>
      </c>
      <c r="C4" s="427"/>
      <c r="D4" s="427"/>
      <c r="E4" s="427"/>
      <c r="F4" s="427"/>
      <c r="G4" s="427"/>
      <c r="H4" s="427"/>
      <c r="I4" s="427"/>
    </row>
    <row r="5" spans="1:9" ht="60">
      <c r="A5" s="434"/>
      <c r="B5" s="431" t="s">
        <v>230</v>
      </c>
      <c r="C5" s="427"/>
      <c r="D5" s="427"/>
      <c r="E5" s="427"/>
      <c r="F5" s="427"/>
      <c r="G5" s="427"/>
      <c r="H5" s="427"/>
      <c r="I5" s="427"/>
    </row>
    <row r="6" spans="1:9" ht="45">
      <c r="A6" s="434">
        <v>4</v>
      </c>
      <c r="B6" s="431" t="s">
        <v>214</v>
      </c>
      <c r="C6" s="427"/>
      <c r="D6" s="427"/>
      <c r="E6" s="427"/>
      <c r="F6" s="427"/>
      <c r="G6" s="427"/>
      <c r="H6" s="427"/>
      <c r="I6" s="427"/>
    </row>
    <row r="7" spans="1:9" ht="75">
      <c r="A7" s="434">
        <v>7</v>
      </c>
      <c r="B7" s="431" t="s">
        <v>133</v>
      </c>
      <c r="C7" s="427"/>
      <c r="D7" s="427"/>
      <c r="E7" s="427"/>
      <c r="F7" s="427"/>
      <c r="G7" s="427"/>
      <c r="H7" s="427"/>
      <c r="I7" s="427"/>
    </row>
    <row r="8" spans="1:9">
      <c r="B8" s="400"/>
      <c r="C8" s="427"/>
      <c r="D8" s="427"/>
      <c r="E8" s="427"/>
      <c r="F8" s="427"/>
      <c r="G8" s="427"/>
      <c r="H8" s="427"/>
      <c r="I8" s="427"/>
    </row>
    <row r="9" spans="1:9">
      <c r="B9" s="400"/>
      <c r="C9" s="427"/>
      <c r="D9" s="427"/>
      <c r="E9" s="427"/>
      <c r="F9" s="427"/>
      <c r="G9" s="427"/>
      <c r="H9" s="427"/>
      <c r="I9" s="427"/>
    </row>
    <row r="10" spans="1:9">
      <c r="B10" s="400"/>
      <c r="C10" s="427"/>
      <c r="D10" s="427"/>
      <c r="E10" s="427"/>
      <c r="F10" s="427"/>
      <c r="G10" s="427"/>
      <c r="H10" s="427"/>
      <c r="I10" s="427"/>
    </row>
    <row r="11" spans="1:9">
      <c r="B11" s="400"/>
      <c r="C11" s="427"/>
      <c r="D11" s="427"/>
      <c r="E11" s="427"/>
      <c r="F11" s="427"/>
      <c r="G11" s="427"/>
      <c r="H11" s="427"/>
      <c r="I11" s="427"/>
    </row>
    <row r="12" spans="1:9">
      <c r="B12" s="400"/>
      <c r="C12" s="427"/>
      <c r="D12" s="427"/>
      <c r="E12" s="427"/>
      <c r="F12" s="427"/>
      <c r="G12" s="427"/>
      <c r="H12" s="427"/>
      <c r="I12" s="427"/>
    </row>
    <row r="13" spans="1:9">
      <c r="B13" s="400"/>
      <c r="C13" s="427"/>
      <c r="D13" s="427"/>
      <c r="E13" s="427"/>
      <c r="F13" s="427"/>
      <c r="G13" s="427"/>
      <c r="H13" s="427"/>
      <c r="I13" s="427"/>
    </row>
    <row r="14" spans="1:9">
      <c r="B14" s="400"/>
      <c r="C14" s="427"/>
      <c r="D14" s="427"/>
      <c r="E14" s="427"/>
      <c r="F14" s="427"/>
      <c r="G14" s="427"/>
      <c r="H14" s="427"/>
      <c r="I14" s="427"/>
    </row>
    <row r="15" spans="1:9">
      <c r="B15" s="400"/>
      <c r="C15" s="427"/>
      <c r="D15" s="427"/>
      <c r="E15" s="427"/>
      <c r="F15" s="427"/>
      <c r="G15" s="427"/>
      <c r="H15" s="427"/>
      <c r="I15" s="427"/>
    </row>
    <row r="18" spans="1:2" s="40" customFormat="1">
      <c r="A18" s="436"/>
      <c r="B18" s="430"/>
    </row>
    <row r="19" spans="1:2" s="40" customFormat="1">
      <c r="A19" s="436"/>
      <c r="B19" s="430"/>
    </row>
    <row r="20" spans="1:2" s="40" customFormat="1">
      <c r="A20" s="436"/>
      <c r="B20" s="430"/>
    </row>
    <row r="21" spans="1:2" s="40" customFormat="1">
      <c r="A21" s="436"/>
      <c r="B21" s="430"/>
    </row>
    <row r="22" spans="1:2" s="40" customFormat="1">
      <c r="A22" s="436"/>
      <c r="B22" s="430"/>
    </row>
    <row r="23" spans="1:2" s="40" customFormat="1">
      <c r="A23" s="436"/>
      <c r="B23" s="430"/>
    </row>
    <row r="24" spans="1:2" s="40" customFormat="1">
      <c r="A24" s="436"/>
      <c r="B24" s="430"/>
    </row>
    <row r="25" spans="1:2" s="40" customFormat="1">
      <c r="A25" s="436"/>
      <c r="B25" s="430"/>
    </row>
    <row r="26" spans="1:2" s="40" customFormat="1">
      <c r="A26" s="436"/>
      <c r="B26" s="430"/>
    </row>
    <row r="27" spans="1:2" s="40" customFormat="1">
      <c r="A27" s="436"/>
      <c r="B27" s="430"/>
    </row>
    <row r="28" spans="1:2" s="40" customFormat="1">
      <c r="A28" s="436"/>
      <c r="B28" s="430"/>
    </row>
    <row r="29" spans="1:2" s="40" customFormat="1">
      <c r="A29" s="436"/>
      <c r="B29" s="430"/>
    </row>
    <row r="30" spans="1:2" s="40" customFormat="1">
      <c r="A30" s="436"/>
      <c r="B30" s="430"/>
    </row>
    <row r="31" spans="1:2" s="40" customFormat="1">
      <c r="A31" s="436"/>
      <c r="B31" s="430"/>
    </row>
    <row r="32" spans="1:2" s="40" customFormat="1">
      <c r="A32" s="436"/>
      <c r="B32" s="430"/>
    </row>
    <row r="33" spans="1:2" s="40" customFormat="1">
      <c r="A33" s="436"/>
      <c r="B33" s="430"/>
    </row>
    <row r="34" spans="1:2" s="40" customFormat="1">
      <c r="A34" s="436"/>
      <c r="B34" s="430"/>
    </row>
    <row r="35" spans="1:2" s="40" customFormat="1">
      <c r="A35" s="436"/>
      <c r="B35" s="430"/>
    </row>
    <row r="36" spans="1:2" s="40" customFormat="1">
      <c r="A36" s="436"/>
      <c r="B36" s="430"/>
    </row>
    <row r="37" spans="1:2" s="40" customFormat="1">
      <c r="A37" s="436"/>
      <c r="B37" s="430"/>
    </row>
    <row r="38" spans="1:2" s="40" customFormat="1">
      <c r="A38" s="436"/>
      <c r="B38" s="430"/>
    </row>
    <row r="39" spans="1:2" s="40" customFormat="1">
      <c r="A39" s="436"/>
      <c r="B39" s="430"/>
    </row>
    <row r="40" spans="1:2" s="40" customFormat="1">
      <c r="A40" s="436"/>
      <c r="B40" s="430"/>
    </row>
    <row r="41" spans="1:2" s="40" customFormat="1">
      <c r="A41" s="436"/>
      <c r="B41" s="430"/>
    </row>
    <row r="42" spans="1:2" s="40" customFormat="1">
      <c r="A42" s="436"/>
      <c r="B42" s="430"/>
    </row>
    <row r="43" spans="1:2" s="40" customFormat="1">
      <c r="A43" s="436"/>
      <c r="B43" s="430"/>
    </row>
    <row r="44" spans="1:2" s="40" customFormat="1">
      <c r="A44" s="436"/>
      <c r="B44" s="430"/>
    </row>
    <row r="45" spans="1:2" s="40" customFormat="1">
      <c r="A45" s="436"/>
      <c r="B45" s="430"/>
    </row>
    <row r="46" spans="1:2" s="40" customFormat="1">
      <c r="A46" s="436"/>
      <c r="B46" s="430"/>
    </row>
    <row r="47" spans="1:2" s="40" customFormat="1">
      <c r="A47" s="436"/>
      <c r="B47" s="430"/>
    </row>
    <row r="48" spans="1:2" s="40" customFormat="1">
      <c r="A48" s="436"/>
      <c r="B48" s="430"/>
    </row>
    <row r="49" spans="1:2" s="40" customFormat="1">
      <c r="A49" s="436"/>
      <c r="B49" s="4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B2B7-8D6A-412E-AC7F-BE3184ECA021}">
  <sheetPr>
    <tabColor theme="9" tint="-0.499984740745262"/>
  </sheetPr>
  <dimension ref="B4:I24"/>
  <sheetViews>
    <sheetView showGridLines="0" workbookViewId="0">
      <selection activeCell="G10" sqref="G10"/>
    </sheetView>
  </sheetViews>
  <sheetFormatPr defaultColWidth="9.140625" defaultRowHeight="15"/>
  <cols>
    <col min="1" max="1" width="9.140625" style="24"/>
    <col min="2" max="2" width="26" style="24" bestFit="1" customWidth="1"/>
    <col min="3" max="3" width="11.5703125" style="24" bestFit="1" customWidth="1"/>
    <col min="4" max="4" width="10.5703125" style="24" bestFit="1" customWidth="1"/>
    <col min="5" max="5" width="25" style="24" bestFit="1" customWidth="1"/>
    <col min="6" max="6" width="12.5703125" style="24" bestFit="1" customWidth="1"/>
    <col min="7" max="7" width="12" style="24" bestFit="1" customWidth="1"/>
    <col min="8" max="8" width="9.7109375" style="24" bestFit="1" customWidth="1"/>
    <col min="9" max="9" width="12.42578125" style="24" bestFit="1" customWidth="1"/>
    <col min="10" max="16384" width="9.140625" style="24"/>
  </cols>
  <sheetData>
    <row r="4" spans="2:9">
      <c r="B4" s="261" t="s">
        <v>100</v>
      </c>
      <c r="C4" s="262"/>
      <c r="D4" s="276"/>
      <c r="E4" s="263"/>
      <c r="F4" s="263"/>
      <c r="G4" s="263"/>
      <c r="H4" s="264"/>
    </row>
    <row r="5" spans="2:9">
      <c r="B5" s="265" t="s">
        <v>98</v>
      </c>
      <c r="C5" s="251" t="s">
        <v>101</v>
      </c>
      <c r="D5" s="277" t="s">
        <v>15</v>
      </c>
      <c r="E5" s="251" t="s">
        <v>99</v>
      </c>
      <c r="F5" s="251"/>
      <c r="G5" s="251" t="s">
        <v>101</v>
      </c>
      <c r="H5" s="266" t="s">
        <v>15</v>
      </c>
    </row>
    <row r="6" spans="2:9">
      <c r="B6" s="252" t="s">
        <v>199</v>
      </c>
      <c r="C6" s="253">
        <v>7100000</v>
      </c>
      <c r="D6" s="280">
        <v>1</v>
      </c>
      <c r="E6" s="254" t="s">
        <v>193</v>
      </c>
      <c r="F6" s="254"/>
      <c r="G6" s="289">
        <v>5400000</v>
      </c>
      <c r="H6" s="273">
        <f>G6/$C$9</f>
        <v>0.76056338028169013</v>
      </c>
      <c r="I6" s="397"/>
    </row>
    <row r="7" spans="2:9">
      <c r="B7" s="255"/>
      <c r="C7" s="256"/>
      <c r="D7" s="260"/>
      <c r="E7" s="267" t="s">
        <v>196</v>
      </c>
      <c r="F7" s="267"/>
      <c r="G7" s="256">
        <f>+C6-G6-G8</f>
        <v>1300000</v>
      </c>
      <c r="H7" s="274">
        <f>G7/$C$9</f>
        <v>0.18309859154929578</v>
      </c>
    </row>
    <row r="8" spans="2:9">
      <c r="B8" s="75"/>
      <c r="C8" s="257"/>
      <c r="D8" s="278"/>
      <c r="E8" s="267" t="s">
        <v>1</v>
      </c>
      <c r="F8" s="267"/>
      <c r="G8" s="256">
        <v>400000</v>
      </c>
      <c r="H8" s="275">
        <f>G8/$C$9</f>
        <v>5.6338028169014086E-2</v>
      </c>
    </row>
    <row r="9" spans="2:9">
      <c r="B9" s="270" t="s">
        <v>0</v>
      </c>
      <c r="C9" s="258">
        <f>SUM(C6:C8)</f>
        <v>7100000</v>
      </c>
      <c r="D9" s="279"/>
      <c r="E9" s="271"/>
      <c r="F9" s="271"/>
      <c r="G9" s="258">
        <f>SUM(G6:G8)</f>
        <v>7100000</v>
      </c>
      <c r="H9" s="272"/>
    </row>
    <row r="11" spans="2:9">
      <c r="B11" s="3"/>
      <c r="C11" s="3"/>
      <c r="D11" s="278"/>
      <c r="E11" s="3"/>
      <c r="F11" s="3"/>
      <c r="G11" s="3"/>
      <c r="H11" s="3"/>
    </row>
    <row r="12" spans="2:9" hidden="1">
      <c r="B12" s="261"/>
      <c r="C12" s="262"/>
      <c r="D12" s="276"/>
      <c r="E12" s="263"/>
      <c r="F12" s="263"/>
      <c r="G12" s="263"/>
      <c r="H12" s="264"/>
    </row>
    <row r="13" spans="2:9" hidden="1">
      <c r="B13" s="265"/>
      <c r="C13" s="251"/>
      <c r="D13" s="277"/>
      <c r="E13" s="251"/>
      <c r="F13" s="251"/>
      <c r="G13" s="251"/>
      <c r="H13" s="266"/>
    </row>
    <row r="14" spans="2:9" hidden="1">
      <c r="B14" s="252"/>
      <c r="C14" s="253"/>
      <c r="D14" s="259"/>
      <c r="E14" s="254"/>
      <c r="F14" s="254"/>
      <c r="G14" s="253"/>
      <c r="H14" s="273"/>
    </row>
    <row r="15" spans="2:9" hidden="1">
      <c r="B15" s="255"/>
      <c r="C15" s="256"/>
      <c r="D15" s="260"/>
      <c r="E15" s="267"/>
      <c r="F15" s="267"/>
      <c r="G15" s="256"/>
      <c r="H15" s="274"/>
    </row>
    <row r="16" spans="2:9" hidden="1">
      <c r="B16" s="75"/>
      <c r="C16" s="257"/>
      <c r="D16" s="278"/>
      <c r="E16" s="267"/>
      <c r="F16" s="267"/>
      <c r="G16" s="256"/>
      <c r="H16" s="275"/>
    </row>
    <row r="17" spans="2:8" hidden="1">
      <c r="B17" s="270"/>
      <c r="C17" s="258"/>
      <c r="D17" s="279"/>
      <c r="E17" s="271"/>
      <c r="F17" s="271"/>
      <c r="G17" s="258"/>
      <c r="H17" s="272"/>
    </row>
    <row r="18" spans="2:8" hidden="1"/>
    <row r="19" spans="2:8" hidden="1">
      <c r="B19" s="3"/>
      <c r="C19" s="3"/>
      <c r="D19" s="278"/>
      <c r="E19" s="3"/>
      <c r="F19" s="3"/>
      <c r="G19" s="3"/>
      <c r="H19" s="3"/>
    </row>
    <row r="20" spans="2:8" hidden="1">
      <c r="B20" s="261"/>
      <c r="C20" s="262"/>
      <c r="D20" s="276"/>
      <c r="E20" s="263"/>
      <c r="F20" s="263"/>
      <c r="G20" s="263"/>
      <c r="H20" s="264"/>
    </row>
    <row r="21" spans="2:8" hidden="1">
      <c r="B21" s="265"/>
      <c r="C21" s="251"/>
      <c r="D21" s="277"/>
      <c r="E21" s="251"/>
      <c r="F21" s="251"/>
      <c r="G21" s="251"/>
      <c r="H21" s="266"/>
    </row>
    <row r="22" spans="2:8" hidden="1">
      <c r="B22" s="252"/>
      <c r="C22" s="253"/>
      <c r="D22" s="259"/>
      <c r="E22" s="267"/>
      <c r="F22" s="254"/>
      <c r="G22" s="253"/>
      <c r="H22" s="268"/>
    </row>
    <row r="23" spans="2:8" hidden="1">
      <c r="B23" s="255"/>
      <c r="C23" s="256"/>
      <c r="D23" s="260"/>
      <c r="E23" s="267"/>
      <c r="F23" s="267"/>
      <c r="G23" s="256"/>
      <c r="H23" s="269"/>
    </row>
    <row r="24" spans="2:8" hidden="1">
      <c r="B24" s="270"/>
      <c r="C24" s="258"/>
      <c r="D24" s="279"/>
      <c r="E24" s="271"/>
      <c r="F24" s="271"/>
      <c r="G24" s="258"/>
      <c r="H24" s="27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420F-BEF1-4F29-B960-C6EC498FA90D}">
  <sheetPr>
    <tabColor theme="9" tint="-0.499984740745262"/>
    <pageSetUpPr autoPageBreaks="0"/>
  </sheetPr>
  <dimension ref="A1:W62"/>
  <sheetViews>
    <sheetView showGridLines="0" topLeftCell="A17" zoomScale="80" zoomScaleNormal="80" workbookViewId="0">
      <selection activeCell="A22" sqref="A1:XFD1048576"/>
    </sheetView>
  </sheetViews>
  <sheetFormatPr defaultColWidth="0" defaultRowHeight="0" customHeight="1" zeroHeight="1"/>
  <cols>
    <col min="1" max="1" width="9.85546875" style="383" customWidth="1"/>
    <col min="2" max="22" width="9.85546875" style="377" customWidth="1"/>
    <col min="23" max="23" width="9.85546875" style="378" customWidth="1"/>
    <col min="24" max="16384" width="9.85546875" style="377" hidden="1"/>
  </cols>
  <sheetData>
    <row r="1" spans="1:23" ht="0" hidden="1" customHeight="1">
      <c r="A1" s="377"/>
    </row>
    <row r="2" spans="1:23" ht="0" hidden="1" customHeight="1">
      <c r="A2" s="377"/>
    </row>
    <row r="3" spans="1:23" ht="15">
      <c r="A3" s="379"/>
      <c r="B3" s="380"/>
      <c r="C3" s="379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/>
    </row>
    <row r="4" spans="1:23" ht="15"/>
    <row r="5" spans="1:23" ht="15"/>
    <row r="6" spans="1:23" ht="15"/>
    <row r="7" spans="1:23" ht="15"/>
    <row r="8" spans="1:23" ht="15"/>
    <row r="9" spans="1:23" ht="15"/>
    <row r="10" spans="1:23" ht="15"/>
    <row r="11" spans="1:23" ht="15">
      <c r="D11" s="384"/>
      <c r="H11" s="385"/>
    </row>
    <row r="12" spans="1:23" ht="15"/>
    <row r="13" spans="1:23" ht="15">
      <c r="T13" s="385"/>
    </row>
    <row r="14" spans="1:23" ht="15">
      <c r="J14" s="384"/>
    </row>
    <row r="15" spans="1:23" ht="15"/>
    <row r="16" spans="1:23" ht="15">
      <c r="L16" s="384"/>
    </row>
    <row r="17" spans="2:23" ht="15"/>
    <row r="18" spans="2:23" ht="15"/>
    <row r="19" spans="2:23" s="383" customFormat="1" ht="15"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8"/>
    </row>
    <row r="20" spans="2:23" s="383" customFormat="1" ht="15"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8"/>
    </row>
    <row r="21" spans="2:23" s="383" customFormat="1" ht="15"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8"/>
    </row>
    <row r="22" spans="2:23" s="383" customFormat="1" ht="15">
      <c r="B22" s="377"/>
      <c r="C22" s="377"/>
      <c r="D22" s="377"/>
      <c r="E22" s="377"/>
      <c r="F22" s="377"/>
      <c r="G22" s="377"/>
      <c r="H22" s="377"/>
      <c r="I22" s="377"/>
      <c r="J22" s="384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8"/>
    </row>
    <row r="23" spans="2:23" s="383" customFormat="1" ht="15"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8"/>
    </row>
    <row r="24" spans="2:23" s="383" customFormat="1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8"/>
    </row>
    <row r="25" spans="2:23" s="383" customFormat="1" ht="15"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8"/>
    </row>
    <row r="26" spans="2:23" s="383" customFormat="1" ht="15"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8"/>
    </row>
    <row r="27" spans="2:23" s="383" customFormat="1" ht="15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8"/>
    </row>
    <row r="28" spans="2:23" s="383" customFormat="1" ht="15"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8"/>
    </row>
    <row r="29" spans="2:23" s="383" customFormat="1" ht="15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8"/>
    </row>
    <row r="30" spans="2:23" s="383" customFormat="1" ht="15"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8"/>
    </row>
    <row r="31" spans="2:23" s="383" customFormat="1" ht="15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8"/>
    </row>
    <row r="32" spans="2:23" s="383" customFormat="1" ht="15"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8"/>
    </row>
    <row r="33" spans="2:23" s="383" customFormat="1" ht="15"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8"/>
    </row>
    <row r="34" spans="2:23" s="383" customFormat="1" ht="15"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8"/>
    </row>
    <row r="35" spans="2:23" s="383" customFormat="1" ht="15"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8"/>
    </row>
    <row r="36" spans="2:23" s="383" customFormat="1" ht="15"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8"/>
    </row>
    <row r="37" spans="2:23" s="383" customFormat="1" ht="15"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8"/>
    </row>
    <row r="38" spans="2:23" s="383" customFormat="1" ht="15"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84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8"/>
    </row>
    <row r="39" spans="2:23" s="383" customFormat="1" ht="15"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8"/>
    </row>
    <row r="40" spans="2:23" s="383" customFormat="1" ht="15"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8"/>
    </row>
    <row r="41" spans="2:23" s="383" customFormat="1" ht="15"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84"/>
      <c r="R41" s="377"/>
      <c r="S41" s="377"/>
      <c r="T41" s="377"/>
      <c r="U41" s="377"/>
      <c r="V41" s="377"/>
      <c r="W41" s="378"/>
    </row>
    <row r="42" spans="2:23" s="383" customFormat="1" ht="15"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84"/>
      <c r="O42" s="377"/>
      <c r="P42" s="377"/>
      <c r="Q42" s="377"/>
      <c r="R42" s="377"/>
      <c r="S42" s="377"/>
      <c r="T42" s="377"/>
      <c r="U42" s="377"/>
      <c r="V42" s="377"/>
      <c r="W42" s="378"/>
    </row>
    <row r="43" spans="2:23" s="383" customFormat="1" ht="15"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8"/>
    </row>
    <row r="44" spans="2:23" s="383" customFormat="1" ht="15"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</row>
    <row r="45" spans="2:23" ht="15"/>
    <row r="46" spans="2:23" ht="15"/>
    <row r="47" spans="2:23" ht="15"/>
    <row r="48" spans="2:23" ht="15" customHeight="1">
      <c r="W48" s="538"/>
    </row>
    <row r="49" spans="2:23" ht="15" customHeight="1">
      <c r="W49" s="538"/>
    </row>
    <row r="50" spans="2:23" ht="15" customHeight="1">
      <c r="W50" s="538"/>
    </row>
    <row r="51" spans="2:23" ht="15" hidden="1"/>
    <row r="52" spans="2:23" ht="15" hidden="1"/>
    <row r="53" spans="2:23" ht="15" hidden="1"/>
    <row r="54" spans="2:23" ht="15" hidden="1"/>
    <row r="55" spans="2:23" ht="15" hidden="1"/>
    <row r="56" spans="2:23" ht="15" hidden="1"/>
    <row r="57" spans="2:23" s="383" customFormat="1" ht="14.1" hidden="1" customHeight="1"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8"/>
    </row>
    <row r="58" spans="2:23" s="383" customFormat="1" ht="14.1" hidden="1" customHeight="1"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8"/>
    </row>
    <row r="59" spans="2:23" s="383" customFormat="1" ht="14.1" hidden="1" customHeight="1"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8"/>
    </row>
    <row r="60" spans="2:23" s="383" customFormat="1" ht="14.1" hidden="1" customHeight="1"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8"/>
    </row>
    <row r="61" spans="2:23" s="383" customFormat="1" ht="14.1" hidden="1" customHeight="1"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8"/>
    </row>
    <row r="62" spans="2:23" s="383" customFormat="1" ht="14.1" hidden="1" customHeight="1"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8"/>
    </row>
  </sheetData>
  <mergeCells count="1">
    <mergeCell ref="W48:W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298C-DEC8-4018-9873-F4A2EB29C558}">
  <sheetPr>
    <tabColor theme="9" tint="-0.499984740745262"/>
  </sheetPr>
  <dimension ref="B1:N27"/>
  <sheetViews>
    <sheetView showGridLines="0" topLeftCell="A6" zoomScaleNormal="100" workbookViewId="0">
      <selection activeCell="H26" sqref="H26:H27"/>
    </sheetView>
  </sheetViews>
  <sheetFormatPr defaultColWidth="9.140625" defaultRowHeight="15"/>
  <cols>
    <col min="1" max="1" width="9.140625" style="24"/>
    <col min="2" max="2" width="31.28515625" style="24" customWidth="1"/>
    <col min="3" max="3" width="30.5703125" style="24" bestFit="1" customWidth="1"/>
    <col min="4" max="4" width="14.42578125" style="24" bestFit="1" customWidth="1"/>
    <col min="5" max="5" width="18.28515625" style="24" bestFit="1" customWidth="1"/>
    <col min="6" max="6" width="27.140625" style="24" hidden="1" customWidth="1"/>
    <col min="7" max="7" width="18.28515625" style="24" bestFit="1" customWidth="1"/>
    <col min="8" max="8" width="23.42578125" style="24" bestFit="1" customWidth="1"/>
    <col min="9" max="9" width="15.140625" style="24" bestFit="1" customWidth="1"/>
    <col min="10" max="10" width="18.7109375" style="24" bestFit="1" customWidth="1"/>
    <col min="11" max="11" width="23.42578125" style="24" bestFit="1" customWidth="1"/>
    <col min="12" max="12" width="17.28515625" style="24" bestFit="1" customWidth="1"/>
    <col min="13" max="13" width="25.85546875" style="24" bestFit="1" customWidth="1"/>
    <col min="14" max="14" width="9.140625" style="24"/>
    <col min="15" max="15" width="9.140625" style="24" customWidth="1"/>
    <col min="16" max="16384" width="9.140625" style="24"/>
  </cols>
  <sheetData>
    <row r="1" spans="2:14" hidden="1"/>
    <row r="2" spans="2:14" hidden="1">
      <c r="B2" s="335" t="s">
        <v>94</v>
      </c>
      <c r="C2" s="336"/>
      <c r="D2" s="337"/>
      <c r="E2" s="336"/>
      <c r="F2" s="336"/>
      <c r="G2" s="338"/>
      <c r="H2" s="338"/>
      <c r="I2" s="338"/>
      <c r="J2" s="338"/>
      <c r="K2" s="338"/>
      <c r="L2" s="338"/>
      <c r="M2" s="339"/>
      <c r="N2" s="340"/>
    </row>
    <row r="3" spans="2:14" hidden="1">
      <c r="B3" s="341" t="s">
        <v>32</v>
      </c>
      <c r="C3" s="342" t="s">
        <v>66</v>
      </c>
      <c r="D3" s="342">
        <v>1</v>
      </c>
      <c r="E3" s="342">
        <v>2</v>
      </c>
      <c r="F3" s="342">
        <v>3</v>
      </c>
      <c r="G3" s="343" t="s">
        <v>31</v>
      </c>
      <c r="H3" s="343" t="s">
        <v>15</v>
      </c>
      <c r="I3" s="344" t="s">
        <v>88</v>
      </c>
      <c r="J3" s="344" t="s">
        <v>89</v>
      </c>
      <c r="K3" s="343" t="s">
        <v>90</v>
      </c>
      <c r="L3" s="343" t="s">
        <v>2</v>
      </c>
      <c r="M3" s="343" t="s">
        <v>95</v>
      </c>
      <c r="N3" s="345" t="s">
        <v>92</v>
      </c>
    </row>
    <row r="4" spans="2:14" hidden="1">
      <c r="B4" s="346" t="s">
        <v>82</v>
      </c>
      <c r="C4" s="347">
        <f>+COUNTIFS('Rent Roll'!$A:$A,$B4,'Rent Roll'!$E:$E,C$3)</f>
        <v>0</v>
      </c>
      <c r="D4" s="347">
        <f>+COUNTIFS('Rent Roll'!$A:$A,$B4,'Rent Roll'!$E:$E,D$3)</f>
        <v>0</v>
      </c>
      <c r="E4" s="347">
        <f>+COUNTIFS('Rent Roll'!$A:$A,$B4,'Rent Roll'!$E:$E,E$3)</f>
        <v>0</v>
      </c>
      <c r="F4" s="347">
        <f>+COUNTIFS('Rent Roll'!$A:$A,$B4,'Rent Roll'!$E:$E,F$3)</f>
        <v>0</v>
      </c>
      <c r="G4" s="348">
        <f>+SUM(C4:F4)</f>
        <v>0</v>
      </c>
      <c r="H4" s="349" t="e">
        <f>+G4/$G$5</f>
        <v>#DIV/0!</v>
      </c>
      <c r="I4" s="348">
        <f>+SUMIFS('Rent Roll'!F:F,'Rent Roll'!A:A,B4)</f>
        <v>0</v>
      </c>
      <c r="J4" s="115" t="e">
        <f>+I4/G4</f>
        <v>#DIV/0!</v>
      </c>
      <c r="K4" s="34">
        <f>+COUNTIFS('Rent Roll'!$A:$A,$B4,'Rent Roll'!G:G,"Vacant")</f>
        <v>0</v>
      </c>
      <c r="L4" s="350" t="e">
        <f>1-(K4/G4)</f>
        <v>#DIV/0!</v>
      </c>
      <c r="M4" s="351" t="e">
        <f>+SUMIFS('Rent Roll'!S:S,'Rent Roll'!A:A,B4)/(G4-K4)</f>
        <v>#DIV/0!</v>
      </c>
      <c r="N4" s="352" t="e">
        <f>+'Unit Mix Overview'!M4/'Unit Mix Overview'!J4</f>
        <v>#DIV/0!</v>
      </c>
    </row>
    <row r="5" spans="2:14" hidden="1">
      <c r="B5" s="341" t="s">
        <v>91</v>
      </c>
      <c r="C5" s="353">
        <f>+SUM(C4:C4)</f>
        <v>0</v>
      </c>
      <c r="D5" s="353">
        <f>+SUM(D4:D4)</f>
        <v>0</v>
      </c>
      <c r="E5" s="353">
        <f>+SUM(E4:E4)</f>
        <v>0</v>
      </c>
      <c r="F5" s="353">
        <f>+SUM(F4:F4)</f>
        <v>0</v>
      </c>
      <c r="G5" s="354">
        <f>+SUM(G4:G4)</f>
        <v>0</v>
      </c>
      <c r="H5" s="355" t="e">
        <f>+G5/$G$5</f>
        <v>#DIV/0!</v>
      </c>
      <c r="I5" s="356">
        <f>+SUM(I4:I4)</f>
        <v>0</v>
      </c>
      <c r="J5" s="357" t="e">
        <f>+I5/G5</f>
        <v>#DIV/0!</v>
      </c>
      <c r="K5" s="354">
        <f>+SUM(K4:K4)</f>
        <v>0</v>
      </c>
      <c r="L5" s="358" t="e">
        <f>1-(K5/G5)</f>
        <v>#DIV/0!</v>
      </c>
      <c r="M5" s="359" t="e">
        <f>+SUM('Rent Roll'!S:S)/(G5-K5)</f>
        <v>#DIV/0!</v>
      </c>
      <c r="N5" s="360" t="e">
        <f>+'Unit Mix Overview'!M5/'Unit Mix Overview'!J5</f>
        <v>#DIV/0!</v>
      </c>
    </row>
    <row r="6" spans="2:14">
      <c r="B6" s="333"/>
      <c r="D6" s="115"/>
    </row>
    <row r="7" spans="2:14">
      <c r="B7" s="335" t="s">
        <v>94</v>
      </c>
      <c r="C7" s="338"/>
      <c r="D7" s="361"/>
      <c r="E7" s="338"/>
      <c r="F7" s="338"/>
      <c r="G7" s="338"/>
      <c r="H7" s="338"/>
      <c r="I7" s="338"/>
      <c r="J7" s="338"/>
      <c r="K7" s="340"/>
    </row>
    <row r="8" spans="2:14">
      <c r="B8" s="362"/>
      <c r="C8" s="363"/>
      <c r="D8" s="364"/>
      <c r="E8" s="363"/>
      <c r="F8" s="363"/>
      <c r="G8" s="363"/>
      <c r="H8" s="363" t="s">
        <v>63</v>
      </c>
      <c r="I8" s="363"/>
      <c r="J8" s="363" t="s">
        <v>20</v>
      </c>
      <c r="K8" s="365"/>
      <c r="L8" s="34"/>
      <c r="M8" s="34"/>
    </row>
    <row r="9" spans="2:14">
      <c r="B9" s="366" t="s">
        <v>3</v>
      </c>
      <c r="C9" s="367" t="s">
        <v>4</v>
      </c>
      <c r="D9" s="368" t="s">
        <v>88</v>
      </c>
      <c r="E9" s="367" t="s">
        <v>89</v>
      </c>
      <c r="F9" s="367" t="s">
        <v>90</v>
      </c>
      <c r="G9" s="367" t="s">
        <v>2</v>
      </c>
      <c r="H9" s="367" t="s">
        <v>93</v>
      </c>
      <c r="I9" s="367" t="s">
        <v>92</v>
      </c>
      <c r="J9" s="367" t="s">
        <v>93</v>
      </c>
      <c r="K9" s="369" t="s">
        <v>92</v>
      </c>
      <c r="L9" s="34"/>
      <c r="M9" s="34"/>
    </row>
    <row r="10" spans="2:14">
      <c r="B10" s="346" t="s">
        <v>141</v>
      </c>
      <c r="C10" s="34">
        <f>+COUNTIFS('Rent Roll'!E:E,B10)</f>
        <v>40</v>
      </c>
      <c r="D10" s="348">
        <f>+SUMIFS('Rent Roll'!F:F,'Rent Roll'!E:E,B10)</f>
        <v>50920</v>
      </c>
      <c r="E10" s="370">
        <f>+D10/C10</f>
        <v>1273</v>
      </c>
      <c r="F10" s="34">
        <f>+COUNTIFS('Rent Roll'!E:E,B10,'Rent Roll'!G:G,"Vacant")</f>
        <v>0</v>
      </c>
      <c r="G10" s="350">
        <f>1-(F10/C10)</f>
        <v>1</v>
      </c>
      <c r="H10" s="351">
        <f>+SUMIFS('Rent Roll'!S:S,'Rent Roll'!E:E,B10)/(C10-F10)</f>
        <v>1442.6</v>
      </c>
      <c r="I10" s="371">
        <f>+H10/E10</f>
        <v>1.1332285938727416</v>
      </c>
      <c r="J10" s="351">
        <f>+SUMIFS('Rent Roll'!Q:Q,'Rent Roll'!E:E,B10)/C10</f>
        <v>1600</v>
      </c>
      <c r="K10" s="352">
        <f>+J10/E10</f>
        <v>1.2568735271013354</v>
      </c>
      <c r="L10" s="34"/>
      <c r="M10" s="372"/>
    </row>
    <row r="11" spans="2:14">
      <c r="B11" s="341" t="s">
        <v>91</v>
      </c>
      <c r="C11" s="354">
        <f>+SUM(C10:C10)</f>
        <v>40</v>
      </c>
      <c r="D11" s="354">
        <f>+SUM(D10:D10)</f>
        <v>50920</v>
      </c>
      <c r="E11" s="373">
        <f>+D11/C11</f>
        <v>1273</v>
      </c>
      <c r="F11" s="343">
        <f>+SUM(F10:F10)</f>
        <v>0</v>
      </c>
      <c r="G11" s="358">
        <f>1-(F11/C11)</f>
        <v>1</v>
      </c>
      <c r="H11" s="359">
        <f>+SUM('Rent Roll'!S:S)/(C11-F11)</f>
        <v>1442.6</v>
      </c>
      <c r="I11" s="374">
        <f>+H11/E11</f>
        <v>1.1332285938727416</v>
      </c>
      <c r="J11" s="359">
        <f>+SUM('Rent Roll'!Q:Q)/C11</f>
        <v>1600</v>
      </c>
      <c r="K11" s="360">
        <f>+J11/E11</f>
        <v>1.2568735271013354</v>
      </c>
      <c r="L11" s="34"/>
      <c r="M11" s="34"/>
    </row>
    <row r="12" spans="2:14">
      <c r="B12" s="34"/>
      <c r="C12" s="34"/>
      <c r="D12" s="334"/>
      <c r="E12" s="394"/>
      <c r="F12" s="394"/>
      <c r="G12" s="34"/>
      <c r="H12" s="34"/>
      <c r="I12" s="34"/>
      <c r="J12" s="34"/>
      <c r="K12" s="34"/>
      <c r="L12" s="34"/>
      <c r="M12" s="34"/>
    </row>
    <row r="13" spans="2:14" hidden="1">
      <c r="B13" s="335"/>
      <c r="C13" s="338"/>
      <c r="D13" s="361"/>
      <c r="E13" s="338"/>
      <c r="F13" s="338"/>
      <c r="G13" s="338"/>
      <c r="H13" s="338"/>
      <c r="I13" s="338"/>
      <c r="J13" s="338"/>
      <c r="K13" s="338"/>
      <c r="L13" s="338"/>
      <c r="M13" s="340"/>
    </row>
    <row r="14" spans="2:14" hidden="1">
      <c r="B14" s="362"/>
      <c r="C14" s="363"/>
      <c r="D14" s="364"/>
      <c r="E14" s="363"/>
      <c r="F14" s="363"/>
      <c r="G14" s="363"/>
      <c r="H14" s="363"/>
      <c r="I14" s="363"/>
      <c r="J14" s="363"/>
      <c r="K14" s="363"/>
      <c r="L14" s="363"/>
      <c r="M14" s="365"/>
    </row>
    <row r="15" spans="2:14" hidden="1">
      <c r="B15" s="366"/>
      <c r="C15" s="367"/>
      <c r="D15" s="368"/>
      <c r="E15" s="367"/>
      <c r="F15" s="367"/>
      <c r="G15" s="367"/>
      <c r="H15" s="367"/>
      <c r="I15" s="367"/>
      <c r="J15" s="367"/>
      <c r="K15" s="367"/>
      <c r="L15" s="367"/>
      <c r="M15" s="369"/>
    </row>
    <row r="16" spans="2:14" hidden="1">
      <c r="B16" s="346"/>
      <c r="C16" s="34"/>
      <c r="D16" s="350"/>
      <c r="E16" s="348"/>
      <c r="F16" s="350"/>
      <c r="G16" s="348"/>
      <c r="H16" s="34"/>
      <c r="I16" s="350"/>
      <c r="J16" s="351"/>
      <c r="K16" s="371"/>
      <c r="L16" s="351"/>
      <c r="M16" s="352"/>
    </row>
    <row r="17" spans="2:13" hidden="1">
      <c r="B17" s="341"/>
      <c r="C17" s="343"/>
      <c r="D17" s="358"/>
      <c r="E17" s="354"/>
      <c r="F17" s="358"/>
      <c r="G17" s="375"/>
      <c r="H17" s="343"/>
      <c r="I17" s="358"/>
      <c r="J17" s="359"/>
      <c r="K17" s="374"/>
      <c r="L17" s="359"/>
      <c r="M17" s="360"/>
    </row>
    <row r="18" spans="2:13" hidden="1">
      <c r="B18" s="333"/>
      <c r="D18" s="115"/>
    </row>
    <row r="19" spans="2:13" hidden="1">
      <c r="B19" s="335"/>
      <c r="C19" s="338"/>
      <c r="D19" s="361"/>
      <c r="E19" s="338"/>
      <c r="F19" s="338"/>
      <c r="G19" s="338"/>
      <c r="H19" s="338"/>
      <c r="I19" s="338"/>
      <c r="J19" s="338"/>
      <c r="K19" s="338"/>
      <c r="L19" s="338"/>
      <c r="M19" s="340"/>
    </row>
    <row r="20" spans="2:13" hidden="1">
      <c r="B20" s="362"/>
      <c r="C20" s="363"/>
      <c r="D20" s="364"/>
      <c r="E20" s="363"/>
      <c r="F20" s="363"/>
      <c r="G20" s="363"/>
      <c r="H20" s="363"/>
      <c r="I20" s="363"/>
      <c r="J20" s="363"/>
      <c r="K20" s="363"/>
      <c r="L20" s="363"/>
      <c r="M20" s="365"/>
    </row>
    <row r="21" spans="2:13" hidden="1">
      <c r="B21" s="366"/>
      <c r="C21" s="367"/>
      <c r="D21" s="376"/>
      <c r="E21" s="367"/>
      <c r="F21" s="367"/>
      <c r="G21" s="367"/>
      <c r="H21" s="367"/>
      <c r="I21" s="367"/>
      <c r="J21" s="367"/>
      <c r="K21" s="367"/>
      <c r="L21" s="367"/>
      <c r="M21" s="369"/>
    </row>
    <row r="22" spans="2:13" hidden="1">
      <c r="B22" s="346"/>
      <c r="C22" s="34"/>
      <c r="D22" s="350"/>
      <c r="E22" s="348"/>
      <c r="F22" s="350"/>
      <c r="G22" s="348"/>
      <c r="H22" s="34"/>
      <c r="I22" s="350"/>
      <c r="J22" s="351"/>
      <c r="K22" s="371"/>
      <c r="L22" s="351"/>
      <c r="M22" s="352"/>
    </row>
    <row r="23" spans="2:13" hidden="1">
      <c r="B23" s="341"/>
      <c r="C23" s="343"/>
      <c r="D23" s="358"/>
      <c r="E23" s="354"/>
      <c r="F23" s="358"/>
      <c r="G23" s="375"/>
      <c r="H23" s="343"/>
      <c r="I23" s="358"/>
      <c r="J23" s="359"/>
      <c r="K23" s="374"/>
      <c r="L23" s="359"/>
      <c r="M23" s="360"/>
    </row>
    <row r="24" spans="2:13" hidden="1"/>
    <row r="25" spans="2:13" hidden="1"/>
    <row r="26" spans="2:13">
      <c r="H26" s="395"/>
    </row>
    <row r="27" spans="2:13">
      <c r="H27" s="39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5624-ECA4-4D00-9A0F-9E281555F828}">
  <sheetPr>
    <tabColor theme="9" tint="-0.499984740745262"/>
  </sheetPr>
  <dimension ref="C7:C16"/>
  <sheetViews>
    <sheetView showGridLines="0" zoomScale="70" zoomScaleNormal="70" workbookViewId="0">
      <selection activeCell="C15" sqref="C15"/>
    </sheetView>
  </sheetViews>
  <sheetFormatPr defaultRowHeight="15"/>
  <cols>
    <col min="3" max="3" width="32.7109375" customWidth="1"/>
  </cols>
  <sheetData>
    <row r="7" spans="3:3" ht="43.5">
      <c r="C7" s="480" t="s">
        <v>136</v>
      </c>
    </row>
    <row r="8" spans="3:3" ht="21.75">
      <c r="C8" s="481" t="s">
        <v>215</v>
      </c>
    </row>
    <row r="9" spans="3:3" ht="21.75">
      <c r="C9" s="481" t="s">
        <v>216</v>
      </c>
    </row>
    <row r="10" spans="3:3" ht="21.75">
      <c r="C10" s="481" t="s">
        <v>217</v>
      </c>
    </row>
    <row r="11" spans="3:3" ht="21.75">
      <c r="C11" s="481" t="s">
        <v>218</v>
      </c>
    </row>
    <row r="12" spans="3:3" ht="21.75">
      <c r="C12" s="481" t="s">
        <v>219</v>
      </c>
    </row>
    <row r="13" spans="3:3" ht="21.75">
      <c r="C13" s="481" t="s">
        <v>220</v>
      </c>
    </row>
    <row r="14" spans="3:3" ht="21.75">
      <c r="C14" s="481" t="s">
        <v>221</v>
      </c>
    </row>
    <row r="15" spans="3:3" ht="43.5">
      <c r="C15" s="481" t="s">
        <v>222</v>
      </c>
    </row>
    <row r="16" spans="3:3" ht="21.75">
      <c r="C16" s="481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F91F-406D-42CD-A548-87C539BA6050}">
  <sheetPr>
    <tabColor theme="9" tint="-0.499984740745262"/>
  </sheetPr>
  <dimension ref="D8:D23"/>
  <sheetViews>
    <sheetView showGridLines="0" topLeftCell="C4" zoomScale="85" zoomScaleNormal="85" workbookViewId="0">
      <selection activeCell="D19" sqref="D19:D23"/>
    </sheetView>
  </sheetViews>
  <sheetFormatPr defaultRowHeight="15"/>
  <cols>
    <col min="4" max="4" width="33" bestFit="1" customWidth="1"/>
  </cols>
  <sheetData>
    <row r="8" spans="4:4" ht="21.75">
      <c r="D8" s="478" t="s">
        <v>135</v>
      </c>
    </row>
    <row r="9" spans="4:4">
      <c r="D9" s="428"/>
    </row>
    <row r="10" spans="4:4" ht="75">
      <c r="D10" s="534" t="s">
        <v>224</v>
      </c>
    </row>
    <row r="11" spans="4:4">
      <c r="D11" s="534" t="s">
        <v>137</v>
      </c>
    </row>
    <row r="12" spans="4:4" ht="45">
      <c r="D12" s="534" t="s">
        <v>225</v>
      </c>
    </row>
    <row r="13" spans="4:4">
      <c r="D13" s="534" t="s">
        <v>137</v>
      </c>
    </row>
    <row r="14" spans="4:4">
      <c r="D14" s="534" t="s">
        <v>226</v>
      </c>
    </row>
    <row r="15" spans="4:4">
      <c r="D15" s="534" t="s">
        <v>137</v>
      </c>
    </row>
    <row r="16" spans="4:4">
      <c r="D16" s="534" t="s">
        <v>227</v>
      </c>
    </row>
    <row r="17" spans="4:4">
      <c r="D17" s="534"/>
    </row>
    <row r="18" spans="4:4">
      <c r="D18" s="534" t="s">
        <v>228</v>
      </c>
    </row>
    <row r="19" spans="4:4" ht="21.75">
      <c r="D19" s="479"/>
    </row>
    <row r="20" spans="4:4" ht="21.75">
      <c r="D20" s="479"/>
    </row>
    <row r="21" spans="4:4" ht="21.75">
      <c r="D21" s="479"/>
    </row>
    <row r="23" spans="4:4" ht="21.75">
      <c r="D23" s="39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</sheetPr>
  <dimension ref="B1:BO49"/>
  <sheetViews>
    <sheetView topLeftCell="A14" zoomScale="90" zoomScaleNormal="90" workbookViewId="0">
      <selection activeCell="B15" sqref="B15"/>
    </sheetView>
  </sheetViews>
  <sheetFormatPr defaultColWidth="9.140625" defaultRowHeight="15"/>
  <cols>
    <col min="1" max="1" width="9.140625" style="40"/>
    <col min="2" max="2" width="39.5703125" style="40" bestFit="1" customWidth="1"/>
    <col min="3" max="3" width="13.7109375" style="40" bestFit="1" customWidth="1"/>
    <col min="4" max="5" width="12.42578125" style="40" customWidth="1"/>
    <col min="6" max="6" width="25.85546875" style="43" bestFit="1" customWidth="1"/>
    <col min="7" max="7" width="12.7109375" style="43" bestFit="1" customWidth="1"/>
    <col min="8" max="8" width="126.7109375" style="43" bestFit="1" customWidth="1"/>
    <col min="9" max="10" width="11.7109375" style="40" bestFit="1" customWidth="1"/>
    <col min="11" max="40" width="11.5703125" style="40" bestFit="1" customWidth="1"/>
    <col min="41" max="41" width="10.7109375" style="40" bestFit="1" customWidth="1"/>
    <col min="42" max="46" width="10.5703125" style="40" bestFit="1" customWidth="1"/>
    <col min="47" max="61" width="10.5703125" style="40" customWidth="1"/>
    <col min="62" max="62" width="11.7109375" style="40" bestFit="1" customWidth="1"/>
    <col min="63" max="63" width="10.5703125" style="40" bestFit="1" customWidth="1"/>
    <col min="64" max="64" width="10.42578125" style="40" bestFit="1" customWidth="1"/>
    <col min="65" max="67" width="10.5703125" style="40" bestFit="1" customWidth="1"/>
    <col min="68" max="16384" width="9.140625" style="40"/>
  </cols>
  <sheetData>
    <row r="1" spans="2:67" hidden="1"/>
    <row r="2" spans="2:67" hidden="1"/>
    <row r="3" spans="2:67" ht="15.75" hidden="1" thickBot="1">
      <c r="B3" s="45"/>
    </row>
    <row r="4" spans="2:67" hidden="1">
      <c r="B4" s="287"/>
      <c r="C4" s="288"/>
      <c r="D4" s="288"/>
      <c r="E4" s="288"/>
      <c r="F4" s="437"/>
      <c r="G4" s="437"/>
      <c r="H4" s="438">
        <v>1</v>
      </c>
      <c r="I4" s="281">
        <v>2</v>
      </c>
      <c r="J4" s="281">
        <v>3</v>
      </c>
      <c r="K4" s="281">
        <v>4</v>
      </c>
      <c r="L4" s="281">
        <v>5</v>
      </c>
      <c r="M4" s="281">
        <v>6</v>
      </c>
      <c r="N4" s="281">
        <v>7</v>
      </c>
      <c r="O4" s="281">
        <v>8</v>
      </c>
      <c r="P4" s="281">
        <v>9</v>
      </c>
      <c r="Q4" s="281">
        <v>10</v>
      </c>
      <c r="R4" s="281">
        <v>11</v>
      </c>
      <c r="S4" s="281">
        <v>12</v>
      </c>
      <c r="T4" s="281">
        <v>13</v>
      </c>
      <c r="U4" s="281">
        <v>14</v>
      </c>
      <c r="V4" s="281">
        <v>15</v>
      </c>
      <c r="W4" s="281">
        <v>16</v>
      </c>
      <c r="X4" s="281">
        <v>17</v>
      </c>
      <c r="Y4" s="281">
        <v>18</v>
      </c>
      <c r="Z4" s="281">
        <v>19</v>
      </c>
      <c r="AA4" s="281">
        <v>20</v>
      </c>
      <c r="AB4" s="281">
        <v>21</v>
      </c>
      <c r="AC4" s="281">
        <v>22</v>
      </c>
      <c r="AD4" s="281">
        <v>23</v>
      </c>
      <c r="AE4" s="281">
        <v>24</v>
      </c>
      <c r="AF4" s="281">
        <v>25</v>
      </c>
      <c r="AG4" s="281">
        <v>26</v>
      </c>
      <c r="AH4" s="281">
        <v>27</v>
      </c>
      <c r="AI4" s="281">
        <v>28</v>
      </c>
      <c r="AJ4" s="281">
        <v>29</v>
      </c>
      <c r="AK4" s="281">
        <v>30</v>
      </c>
      <c r="AL4" s="281">
        <v>31</v>
      </c>
      <c r="AM4" s="281">
        <v>32</v>
      </c>
      <c r="AN4" s="281">
        <v>33</v>
      </c>
      <c r="AO4" s="281">
        <v>34</v>
      </c>
      <c r="AP4" s="281">
        <v>35</v>
      </c>
      <c r="AQ4" s="281">
        <v>36</v>
      </c>
      <c r="AR4" s="281">
        <v>37</v>
      </c>
      <c r="AS4" s="281">
        <v>38</v>
      </c>
      <c r="AT4" s="281">
        <v>39</v>
      </c>
      <c r="AU4" s="281">
        <v>40</v>
      </c>
      <c r="AV4" s="281">
        <v>41</v>
      </c>
      <c r="AW4" s="281">
        <v>42</v>
      </c>
      <c r="AX4" s="281">
        <v>43</v>
      </c>
      <c r="AY4" s="281">
        <v>44</v>
      </c>
      <c r="AZ4" s="281">
        <v>45</v>
      </c>
      <c r="BA4" s="281">
        <v>46</v>
      </c>
      <c r="BB4" s="281">
        <v>47</v>
      </c>
      <c r="BC4" s="281">
        <v>48</v>
      </c>
      <c r="BD4" s="281">
        <v>49</v>
      </c>
      <c r="BE4" s="281">
        <v>50</v>
      </c>
      <c r="BF4" s="281">
        <v>51</v>
      </c>
      <c r="BG4" s="281">
        <v>52</v>
      </c>
      <c r="BH4" s="281">
        <v>53</v>
      </c>
      <c r="BI4" s="281">
        <v>54</v>
      </c>
      <c r="BJ4" s="281">
        <v>55</v>
      </c>
      <c r="BK4" s="281">
        <v>56</v>
      </c>
      <c r="BL4" s="281">
        <v>57</v>
      </c>
      <c r="BM4" s="281">
        <v>58</v>
      </c>
      <c r="BN4" s="281">
        <v>59</v>
      </c>
      <c r="BO4" s="282">
        <v>60</v>
      </c>
    </row>
    <row r="5" spans="2:67" ht="15.75" hidden="1" thickBot="1">
      <c r="B5" s="283"/>
      <c r="C5" s="284"/>
      <c r="D5" s="284"/>
      <c r="E5" s="284"/>
      <c r="F5" s="439"/>
      <c r="G5" s="440" t="s">
        <v>43</v>
      </c>
      <c r="H5" s="441">
        <v>45596</v>
      </c>
      <c r="I5" s="285">
        <v>45626</v>
      </c>
      <c r="J5" s="285">
        <v>45657</v>
      </c>
      <c r="K5" s="285">
        <v>45688</v>
      </c>
      <c r="L5" s="285">
        <v>45716</v>
      </c>
      <c r="M5" s="285">
        <v>45747</v>
      </c>
      <c r="N5" s="285">
        <v>45777</v>
      </c>
      <c r="O5" s="285">
        <v>45808</v>
      </c>
      <c r="P5" s="285">
        <v>45838</v>
      </c>
      <c r="Q5" s="285">
        <v>45869</v>
      </c>
      <c r="R5" s="285">
        <v>45900</v>
      </c>
      <c r="S5" s="285">
        <v>45930</v>
      </c>
      <c r="T5" s="285">
        <v>45961</v>
      </c>
      <c r="U5" s="285">
        <v>45991</v>
      </c>
      <c r="V5" s="285">
        <v>46022</v>
      </c>
      <c r="W5" s="285">
        <v>46053</v>
      </c>
      <c r="X5" s="285">
        <v>46081</v>
      </c>
      <c r="Y5" s="285">
        <v>46112</v>
      </c>
      <c r="Z5" s="285">
        <v>46142</v>
      </c>
      <c r="AA5" s="285">
        <v>46173</v>
      </c>
      <c r="AB5" s="285">
        <v>46203</v>
      </c>
      <c r="AC5" s="285">
        <v>46234</v>
      </c>
      <c r="AD5" s="285">
        <v>46265</v>
      </c>
      <c r="AE5" s="285">
        <v>46295</v>
      </c>
      <c r="AF5" s="285">
        <v>46326</v>
      </c>
      <c r="AG5" s="285">
        <v>46356</v>
      </c>
      <c r="AH5" s="285">
        <v>46387</v>
      </c>
      <c r="AI5" s="285">
        <v>46418</v>
      </c>
      <c r="AJ5" s="285">
        <v>46446</v>
      </c>
      <c r="AK5" s="285">
        <v>46477</v>
      </c>
      <c r="AL5" s="285">
        <v>46507</v>
      </c>
      <c r="AM5" s="285">
        <v>46538</v>
      </c>
      <c r="AN5" s="285">
        <v>46568</v>
      </c>
      <c r="AO5" s="285">
        <v>46599</v>
      </c>
      <c r="AP5" s="285">
        <v>46630</v>
      </c>
      <c r="AQ5" s="285">
        <v>46660</v>
      </c>
      <c r="AR5" s="285">
        <v>46691</v>
      </c>
      <c r="AS5" s="285">
        <v>46721</v>
      </c>
      <c r="AT5" s="285">
        <v>46752</v>
      </c>
      <c r="AU5" s="285">
        <v>46783</v>
      </c>
      <c r="AV5" s="285">
        <v>46812</v>
      </c>
      <c r="AW5" s="285">
        <v>46843</v>
      </c>
      <c r="AX5" s="285">
        <v>46873</v>
      </c>
      <c r="AY5" s="285">
        <v>46904</v>
      </c>
      <c r="AZ5" s="285">
        <v>46934</v>
      </c>
      <c r="BA5" s="285">
        <v>46965</v>
      </c>
      <c r="BB5" s="285">
        <v>46996</v>
      </c>
      <c r="BC5" s="285">
        <v>47026</v>
      </c>
      <c r="BD5" s="285">
        <v>47057</v>
      </c>
      <c r="BE5" s="285">
        <v>47087</v>
      </c>
      <c r="BF5" s="285">
        <v>47118</v>
      </c>
      <c r="BG5" s="285">
        <v>47149</v>
      </c>
      <c r="BH5" s="285">
        <v>47177</v>
      </c>
      <c r="BI5" s="285">
        <v>47208</v>
      </c>
      <c r="BJ5" s="285">
        <v>47238</v>
      </c>
      <c r="BK5" s="285">
        <v>47269</v>
      </c>
      <c r="BL5" s="285">
        <v>47299</v>
      </c>
      <c r="BM5" s="285">
        <v>47330</v>
      </c>
      <c r="BN5" s="285">
        <v>47361</v>
      </c>
      <c r="BO5" s="286">
        <v>47391</v>
      </c>
    </row>
    <row r="6" spans="2:67" hidden="1">
      <c r="B6" s="76" t="s">
        <v>49</v>
      </c>
      <c r="C6" s="77" t="s">
        <v>47</v>
      </c>
      <c r="D6" s="77" t="s">
        <v>46</v>
      </c>
      <c r="E6" s="77" t="s">
        <v>54</v>
      </c>
      <c r="F6" s="442" t="s">
        <v>17</v>
      </c>
      <c r="G6" s="443" t="s">
        <v>41</v>
      </c>
      <c r="H6" s="444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80"/>
    </row>
    <row r="7" spans="2:67" hidden="1">
      <c r="B7" s="49" t="s">
        <v>111</v>
      </c>
      <c r="C7" s="50"/>
      <c r="D7" s="50"/>
      <c r="E7" s="51" t="s">
        <v>62</v>
      </c>
      <c r="F7" s="445"/>
      <c r="G7" s="446">
        <v>5000000</v>
      </c>
      <c r="H7" s="447" t="s">
        <v>62</v>
      </c>
      <c r="I7" s="53" t="s">
        <v>62</v>
      </c>
      <c r="J7" s="53" t="s">
        <v>62</v>
      </c>
      <c r="K7" s="53" t="s">
        <v>62</v>
      </c>
      <c r="L7" s="53" t="s">
        <v>62</v>
      </c>
      <c r="M7" s="53" t="s">
        <v>62</v>
      </c>
      <c r="N7" s="53" t="s">
        <v>62</v>
      </c>
      <c r="O7" s="53" t="s">
        <v>62</v>
      </c>
      <c r="P7" s="53" t="s">
        <v>62</v>
      </c>
      <c r="Q7" s="53" t="s">
        <v>62</v>
      </c>
      <c r="R7" s="53" t="s">
        <v>62</v>
      </c>
      <c r="S7" s="53" t="s">
        <v>62</v>
      </c>
      <c r="T7" s="53" t="s">
        <v>62</v>
      </c>
      <c r="U7" s="53" t="s">
        <v>62</v>
      </c>
      <c r="V7" s="53" t="s">
        <v>62</v>
      </c>
      <c r="W7" s="53" t="s">
        <v>62</v>
      </c>
      <c r="X7" s="53" t="s">
        <v>62</v>
      </c>
      <c r="Y7" s="53" t="s">
        <v>62</v>
      </c>
      <c r="Z7" s="53" t="s">
        <v>62</v>
      </c>
      <c r="AA7" s="53" t="s">
        <v>62</v>
      </c>
      <c r="AB7" s="53" t="s">
        <v>62</v>
      </c>
      <c r="AC7" s="53" t="s">
        <v>62</v>
      </c>
      <c r="AD7" s="53" t="s">
        <v>62</v>
      </c>
      <c r="AE7" s="53" t="s">
        <v>62</v>
      </c>
      <c r="AF7" s="53" t="s">
        <v>62</v>
      </c>
      <c r="AG7" s="53" t="s">
        <v>62</v>
      </c>
      <c r="AH7" s="53" t="s">
        <v>62</v>
      </c>
      <c r="AI7" s="53" t="s">
        <v>62</v>
      </c>
      <c r="AJ7" s="53" t="s">
        <v>62</v>
      </c>
      <c r="AK7" s="53" t="s">
        <v>62</v>
      </c>
      <c r="AL7" s="53" t="s">
        <v>62</v>
      </c>
      <c r="AM7" s="53" t="s">
        <v>62</v>
      </c>
      <c r="AN7" s="53" t="s">
        <v>62</v>
      </c>
      <c r="AO7" s="53" t="s">
        <v>62</v>
      </c>
      <c r="AP7" s="53" t="s">
        <v>62</v>
      </c>
      <c r="AQ7" s="53" t="s">
        <v>62</v>
      </c>
      <c r="AR7" s="53" t="s">
        <v>62</v>
      </c>
      <c r="AS7" s="53" t="s">
        <v>62</v>
      </c>
      <c r="AT7" s="53" t="s">
        <v>62</v>
      </c>
      <c r="AU7" s="53" t="s">
        <v>62</v>
      </c>
      <c r="AV7" s="53" t="s">
        <v>62</v>
      </c>
      <c r="AW7" s="53" t="s">
        <v>62</v>
      </c>
      <c r="AX7" s="53" t="s">
        <v>62</v>
      </c>
      <c r="AY7" s="53" t="s">
        <v>62</v>
      </c>
      <c r="AZ7" s="53" t="s">
        <v>62</v>
      </c>
      <c r="BA7" s="53" t="s">
        <v>62</v>
      </c>
      <c r="BB7" s="53" t="s">
        <v>62</v>
      </c>
      <c r="BC7" s="53" t="s">
        <v>62</v>
      </c>
      <c r="BD7" s="53" t="s">
        <v>62</v>
      </c>
      <c r="BE7" s="53" t="s">
        <v>62</v>
      </c>
      <c r="BF7" s="53" t="s">
        <v>62</v>
      </c>
      <c r="BG7" s="53" t="s">
        <v>62</v>
      </c>
      <c r="BH7" s="53" t="s">
        <v>62</v>
      </c>
      <c r="BI7" s="53" t="s">
        <v>62</v>
      </c>
      <c r="BJ7" s="53" t="s">
        <v>62</v>
      </c>
      <c r="BK7" s="53" t="s">
        <v>62</v>
      </c>
      <c r="BL7" s="53" t="s">
        <v>62</v>
      </c>
      <c r="BM7" s="53" t="s">
        <v>62</v>
      </c>
      <c r="BN7" s="53" t="s">
        <v>62</v>
      </c>
      <c r="BO7" s="54" t="s">
        <v>62</v>
      </c>
    </row>
    <row r="8" spans="2:67" hidden="1">
      <c r="B8" s="55" t="s">
        <v>48</v>
      </c>
      <c r="C8" s="56"/>
      <c r="D8" s="56"/>
      <c r="E8" s="56"/>
      <c r="F8" s="448"/>
      <c r="G8" s="449">
        <v>5000000</v>
      </c>
      <c r="H8" s="450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9">
        <v>0</v>
      </c>
    </row>
    <row r="9" spans="2:67" hidden="1">
      <c r="B9" s="60"/>
      <c r="C9" s="51"/>
      <c r="D9" s="51"/>
      <c r="E9" s="51"/>
      <c r="F9" s="445"/>
      <c r="G9" s="451"/>
      <c r="H9" s="445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61"/>
    </row>
    <row r="10" spans="2:67" hidden="1">
      <c r="B10" s="47" t="s">
        <v>44</v>
      </c>
      <c r="C10" s="48" t="s">
        <v>47</v>
      </c>
      <c r="D10" s="48" t="s">
        <v>46</v>
      </c>
      <c r="E10" s="48" t="s">
        <v>54</v>
      </c>
      <c r="F10" s="452" t="s">
        <v>29</v>
      </c>
      <c r="G10" s="453" t="s">
        <v>41</v>
      </c>
      <c r="H10" s="454">
        <v>45596</v>
      </c>
      <c r="I10" s="62">
        <v>45626</v>
      </c>
      <c r="J10" s="62">
        <v>45657</v>
      </c>
      <c r="K10" s="62">
        <v>45688</v>
      </c>
      <c r="L10" s="62">
        <v>45716</v>
      </c>
      <c r="M10" s="62">
        <v>45747</v>
      </c>
      <c r="N10" s="62">
        <v>45777</v>
      </c>
      <c r="O10" s="62">
        <v>45808</v>
      </c>
      <c r="P10" s="62">
        <v>45838</v>
      </c>
      <c r="Q10" s="62">
        <v>45869</v>
      </c>
      <c r="R10" s="62">
        <v>45900</v>
      </c>
      <c r="S10" s="63">
        <v>45930</v>
      </c>
      <c r="T10" s="63">
        <v>45961</v>
      </c>
      <c r="U10" s="63">
        <v>45991</v>
      </c>
      <c r="V10" s="63">
        <v>46022</v>
      </c>
      <c r="W10" s="63">
        <v>46053</v>
      </c>
      <c r="X10" s="63">
        <v>46081</v>
      </c>
      <c r="Y10" s="63">
        <v>46112</v>
      </c>
      <c r="Z10" s="63">
        <v>46142</v>
      </c>
      <c r="AA10" s="63">
        <v>46173</v>
      </c>
      <c r="AB10" s="63">
        <v>46203</v>
      </c>
      <c r="AC10" s="63">
        <v>46234</v>
      </c>
      <c r="AD10" s="63">
        <v>46265</v>
      </c>
      <c r="AE10" s="63">
        <v>46295</v>
      </c>
      <c r="AF10" s="63">
        <v>46326</v>
      </c>
      <c r="AG10" s="63">
        <v>46356</v>
      </c>
      <c r="AH10" s="63">
        <v>46387</v>
      </c>
      <c r="AI10" s="63">
        <v>46418</v>
      </c>
      <c r="AJ10" s="63">
        <v>46446</v>
      </c>
      <c r="AK10" s="63">
        <v>46477</v>
      </c>
      <c r="AL10" s="63">
        <v>46507</v>
      </c>
      <c r="AM10" s="63">
        <v>46538</v>
      </c>
      <c r="AN10" s="63">
        <v>46568</v>
      </c>
      <c r="AO10" s="63">
        <v>46599</v>
      </c>
      <c r="AP10" s="63">
        <v>46630</v>
      </c>
      <c r="AQ10" s="63">
        <v>46660</v>
      </c>
      <c r="AR10" s="63">
        <v>46691</v>
      </c>
      <c r="AS10" s="63">
        <v>46721</v>
      </c>
      <c r="AT10" s="63">
        <v>46752</v>
      </c>
      <c r="AU10" s="63">
        <v>46783</v>
      </c>
      <c r="AV10" s="63">
        <v>46812</v>
      </c>
      <c r="AW10" s="63">
        <v>46843</v>
      </c>
      <c r="AX10" s="63">
        <v>46873</v>
      </c>
      <c r="AY10" s="63">
        <v>46904</v>
      </c>
      <c r="AZ10" s="63">
        <v>46934</v>
      </c>
      <c r="BA10" s="63">
        <v>46965</v>
      </c>
      <c r="BB10" s="63">
        <v>46996</v>
      </c>
      <c r="BC10" s="63">
        <v>47026</v>
      </c>
      <c r="BD10" s="63">
        <v>47057</v>
      </c>
      <c r="BE10" s="63">
        <v>47087</v>
      </c>
      <c r="BF10" s="63">
        <v>47118</v>
      </c>
      <c r="BG10" s="63">
        <v>47149</v>
      </c>
      <c r="BH10" s="63">
        <v>47177</v>
      </c>
      <c r="BI10" s="63">
        <v>47208</v>
      </c>
      <c r="BJ10" s="63">
        <v>47238</v>
      </c>
      <c r="BK10" s="63">
        <v>47269</v>
      </c>
      <c r="BL10" s="63">
        <v>47299</v>
      </c>
      <c r="BM10" s="63">
        <v>47330</v>
      </c>
      <c r="BN10" s="63">
        <v>47361</v>
      </c>
      <c r="BO10" s="64">
        <v>47391</v>
      </c>
    </row>
    <row r="11" spans="2:67" hidden="1">
      <c r="B11" s="60" t="s">
        <v>44</v>
      </c>
      <c r="C11" s="51">
        <v>13</v>
      </c>
      <c r="D11" s="65">
        <v>56</v>
      </c>
      <c r="E11" s="65">
        <v>69</v>
      </c>
      <c r="F11" s="455">
        <v>831</v>
      </c>
      <c r="G11" s="456">
        <v>9972000</v>
      </c>
      <c r="H11" s="447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178071.42857142858</v>
      </c>
      <c r="V11" s="53">
        <v>178071.42857142858</v>
      </c>
      <c r="W11" s="53">
        <v>178071.42857142858</v>
      </c>
      <c r="X11" s="53">
        <v>178071.42857142858</v>
      </c>
      <c r="Y11" s="53">
        <v>178071.42857142858</v>
      </c>
      <c r="Z11" s="53">
        <v>178071.42857142858</v>
      </c>
      <c r="AA11" s="53">
        <v>178071.42857142858</v>
      </c>
      <c r="AB11" s="53">
        <v>178071.42857142858</v>
      </c>
      <c r="AC11" s="53">
        <v>178071.42857142858</v>
      </c>
      <c r="AD11" s="53">
        <v>178071.42857142858</v>
      </c>
      <c r="AE11" s="53">
        <v>178071.42857142858</v>
      </c>
      <c r="AF11" s="53">
        <v>178071.42857142858</v>
      </c>
      <c r="AG11" s="53">
        <v>178071.42857142858</v>
      </c>
      <c r="AH11" s="53">
        <v>178071.42857142858</v>
      </c>
      <c r="AI11" s="53">
        <v>178071.42857142858</v>
      </c>
      <c r="AJ11" s="53">
        <v>178071.42857142858</v>
      </c>
      <c r="AK11" s="53">
        <v>178071.42857142858</v>
      </c>
      <c r="AL11" s="53">
        <v>178071.42857142858</v>
      </c>
      <c r="AM11" s="53">
        <v>178071.42857142858</v>
      </c>
      <c r="AN11" s="53">
        <v>178071.42857142858</v>
      </c>
      <c r="AO11" s="53">
        <v>178071.42857142858</v>
      </c>
      <c r="AP11" s="53">
        <v>178071.42857142858</v>
      </c>
      <c r="AQ11" s="53">
        <v>178071.42857142858</v>
      </c>
      <c r="AR11" s="53">
        <v>178071.42857142858</v>
      </c>
      <c r="AS11" s="53">
        <v>178071.42857142858</v>
      </c>
      <c r="AT11" s="53">
        <v>178071.42857142858</v>
      </c>
      <c r="AU11" s="53">
        <v>178071.42857142858</v>
      </c>
      <c r="AV11" s="53">
        <v>178071.42857142858</v>
      </c>
      <c r="AW11" s="53">
        <v>178071.42857142858</v>
      </c>
      <c r="AX11" s="53">
        <v>178071.42857142858</v>
      </c>
      <c r="AY11" s="53">
        <v>178071.42857142858</v>
      </c>
      <c r="AZ11" s="53">
        <v>178071.42857142858</v>
      </c>
      <c r="BA11" s="53">
        <v>178071.42857142858</v>
      </c>
      <c r="BB11" s="53">
        <v>178071.42857142858</v>
      </c>
      <c r="BC11" s="53">
        <v>178071.42857142858</v>
      </c>
      <c r="BD11" s="53">
        <v>178071.42857142858</v>
      </c>
      <c r="BE11" s="53">
        <v>178071.42857142858</v>
      </c>
      <c r="BF11" s="53">
        <v>178071.42857142858</v>
      </c>
      <c r="BG11" s="53">
        <v>178071.42857142858</v>
      </c>
      <c r="BH11" s="53">
        <v>178071.42857142858</v>
      </c>
      <c r="BI11" s="53">
        <v>178071.42857142858</v>
      </c>
      <c r="BJ11" s="53">
        <v>178071.42857142858</v>
      </c>
      <c r="BK11" s="53">
        <v>178071.42857142858</v>
      </c>
      <c r="BL11" s="53">
        <v>178071.42857142858</v>
      </c>
      <c r="BM11" s="53">
        <v>178071.42857142858</v>
      </c>
      <c r="BN11" s="53">
        <v>178071.42857142858</v>
      </c>
      <c r="BO11" s="54">
        <v>178071.42857142858</v>
      </c>
    </row>
    <row r="12" spans="2:67" ht="15.75" hidden="1" thickBot="1">
      <c r="B12" s="81"/>
      <c r="C12" s="70"/>
      <c r="D12" s="70"/>
      <c r="E12" s="70"/>
      <c r="F12" s="457"/>
      <c r="G12" s="457"/>
      <c r="H12" s="457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82"/>
    </row>
    <row r="13" spans="2:67" s="46" customFormat="1" ht="15.75" hidden="1" thickBot="1">
      <c r="B13" s="417" t="s">
        <v>16</v>
      </c>
      <c r="C13" s="418"/>
      <c r="D13" s="418"/>
      <c r="E13" s="418"/>
      <c r="F13" s="458"/>
      <c r="G13" s="459">
        <v>8369357.1428571343</v>
      </c>
      <c r="H13" s="460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178071.42857142858</v>
      </c>
      <c r="V13" s="73">
        <v>178071.42857142858</v>
      </c>
      <c r="W13" s="73">
        <v>178071.42857142858</v>
      </c>
      <c r="X13" s="73">
        <v>178071.42857142858</v>
      </c>
      <c r="Y13" s="73">
        <v>178071.42857142858</v>
      </c>
      <c r="Z13" s="73">
        <v>178071.42857142858</v>
      </c>
      <c r="AA13" s="73">
        <v>178071.42857142858</v>
      </c>
      <c r="AB13" s="73">
        <v>178071.42857142858</v>
      </c>
      <c r="AC13" s="73">
        <v>178071.42857142858</v>
      </c>
      <c r="AD13" s="73">
        <v>178071.42857142858</v>
      </c>
      <c r="AE13" s="73">
        <v>178071.42857142858</v>
      </c>
      <c r="AF13" s="73">
        <v>178071.42857142858</v>
      </c>
      <c r="AG13" s="73">
        <v>178071.42857142858</v>
      </c>
      <c r="AH13" s="73">
        <v>178071.42857142858</v>
      </c>
      <c r="AI13" s="73">
        <v>178071.42857142858</v>
      </c>
      <c r="AJ13" s="73">
        <v>178071.42857142858</v>
      </c>
      <c r="AK13" s="73">
        <v>178071.42857142858</v>
      </c>
      <c r="AL13" s="73">
        <v>178071.42857142858</v>
      </c>
      <c r="AM13" s="73">
        <v>178071.42857142858</v>
      </c>
      <c r="AN13" s="73">
        <v>178071.42857142858</v>
      </c>
      <c r="AO13" s="73">
        <v>178071.42857142858</v>
      </c>
      <c r="AP13" s="73">
        <v>178071.42857142858</v>
      </c>
      <c r="AQ13" s="73">
        <v>178071.42857142858</v>
      </c>
      <c r="AR13" s="73">
        <v>178071.42857142858</v>
      </c>
      <c r="AS13" s="73">
        <v>178071.42857142858</v>
      </c>
      <c r="AT13" s="73">
        <v>178071.42857142858</v>
      </c>
      <c r="AU13" s="73">
        <v>178071.42857142858</v>
      </c>
      <c r="AV13" s="73">
        <v>178071.42857142858</v>
      </c>
      <c r="AW13" s="73">
        <v>178071.42857142858</v>
      </c>
      <c r="AX13" s="73">
        <v>178071.42857142858</v>
      </c>
      <c r="AY13" s="73">
        <v>178071.42857142858</v>
      </c>
      <c r="AZ13" s="73">
        <v>178071.42857142858</v>
      </c>
      <c r="BA13" s="73">
        <v>178071.42857142858</v>
      </c>
      <c r="BB13" s="73">
        <v>178071.42857142858</v>
      </c>
      <c r="BC13" s="73">
        <v>178071.42857142858</v>
      </c>
      <c r="BD13" s="73">
        <v>178071.42857142858</v>
      </c>
      <c r="BE13" s="73">
        <v>178071.42857142858</v>
      </c>
      <c r="BF13" s="73">
        <v>178071.42857142858</v>
      </c>
      <c r="BG13" s="73">
        <v>178071.42857142858</v>
      </c>
      <c r="BH13" s="73">
        <v>178071.42857142858</v>
      </c>
      <c r="BI13" s="73">
        <v>178071.42857142858</v>
      </c>
      <c r="BJ13" s="73">
        <v>178071.42857142858</v>
      </c>
      <c r="BK13" s="73">
        <v>178071.42857142858</v>
      </c>
      <c r="BL13" s="73">
        <v>178071.42857142858</v>
      </c>
      <c r="BM13" s="73">
        <v>178071.42857142858</v>
      </c>
      <c r="BN13" s="73">
        <v>178071.42857142858</v>
      </c>
      <c r="BO13" s="74">
        <v>178071.42857142858</v>
      </c>
    </row>
    <row r="14" spans="2:67">
      <c r="B14" s="419" t="s">
        <v>229</v>
      </c>
      <c r="C14" s="336"/>
      <c r="D14" s="336"/>
      <c r="E14" s="420"/>
    </row>
    <row r="15" spans="2:67">
      <c r="B15" s="39" t="s">
        <v>132</v>
      </c>
      <c r="C15" s="40" t="s">
        <v>101</v>
      </c>
      <c r="D15" s="40" t="s">
        <v>113</v>
      </c>
      <c r="E15" s="421" t="s">
        <v>15</v>
      </c>
    </row>
    <row r="16" spans="2:67">
      <c r="B16" s="39" t="s">
        <v>139</v>
      </c>
      <c r="C16" s="415">
        <v>260000</v>
      </c>
      <c r="D16" s="416">
        <f>+C16/'Loan Request'!$C$5</f>
        <v>6500</v>
      </c>
      <c r="E16" s="425">
        <f>+C16/$C$18</f>
        <v>0.23636363636363636</v>
      </c>
      <c r="F16" s="461"/>
    </row>
    <row r="17" spans="2:8">
      <c r="B17" s="39" t="s">
        <v>140</v>
      </c>
      <c r="C17" s="415">
        <v>840000</v>
      </c>
      <c r="D17" s="416">
        <f>+C17/'Loan Request'!$C$5</f>
        <v>21000</v>
      </c>
      <c r="E17" s="425">
        <f>+C17/$C$18</f>
        <v>0.76363636363636367</v>
      </c>
    </row>
    <row r="18" spans="2:8">
      <c r="B18" s="422" t="s">
        <v>0</v>
      </c>
      <c r="C18" s="423">
        <f>+SUM(C16:C17)</f>
        <v>1100000</v>
      </c>
      <c r="D18" s="424">
        <f>+C18/'Loan Request'!$C$5</f>
        <v>27500</v>
      </c>
      <c r="E18" s="426">
        <f>+C18/$C$18</f>
        <v>1</v>
      </c>
    </row>
    <row r="19" spans="2:8" ht="15.75" hidden="1" thickBot="1">
      <c r="F19" s="474"/>
      <c r="G19" s="474"/>
      <c r="H19" s="474"/>
    </row>
    <row r="20" spans="2:8" ht="15.75" hidden="1" thickBot="1">
      <c r="F20" s="471"/>
      <c r="G20" s="472"/>
      <c r="H20" s="473"/>
    </row>
    <row r="21" spans="2:8" hidden="1">
      <c r="F21" s="462"/>
      <c r="G21" s="463"/>
      <c r="H21" s="464"/>
    </row>
    <row r="22" spans="2:8" hidden="1">
      <c r="F22" s="465"/>
      <c r="G22" s="466"/>
      <c r="H22" s="467"/>
    </row>
    <row r="23" spans="2:8" hidden="1">
      <c r="F23" s="465"/>
      <c r="G23" s="466"/>
      <c r="H23" s="467"/>
    </row>
    <row r="24" spans="2:8" hidden="1">
      <c r="F24" s="465"/>
      <c r="G24" s="466"/>
      <c r="H24" s="467"/>
    </row>
    <row r="25" spans="2:8" hidden="1">
      <c r="F25" s="465"/>
      <c r="G25" s="466"/>
      <c r="H25" s="467"/>
    </row>
    <row r="26" spans="2:8" hidden="1">
      <c r="F26" s="465"/>
      <c r="G26" s="466"/>
      <c r="H26" s="467"/>
    </row>
    <row r="27" spans="2:8" hidden="1">
      <c r="F27" s="465"/>
      <c r="G27" s="466"/>
      <c r="H27" s="467"/>
    </row>
    <row r="28" spans="2:8" hidden="1">
      <c r="F28" s="465"/>
      <c r="G28" s="466"/>
      <c r="H28" s="467"/>
    </row>
    <row r="29" spans="2:8" hidden="1">
      <c r="F29" s="465"/>
      <c r="G29" s="466"/>
      <c r="H29" s="467"/>
    </row>
    <row r="30" spans="2:8" hidden="1">
      <c r="F30" s="465"/>
      <c r="G30" s="466"/>
      <c r="H30" s="467"/>
    </row>
    <row r="31" spans="2:8" hidden="1">
      <c r="F31" s="465"/>
      <c r="G31" s="466"/>
      <c r="H31" s="467"/>
    </row>
    <row r="32" spans="2:8" hidden="1">
      <c r="F32" s="465"/>
      <c r="G32" s="466"/>
      <c r="H32" s="467"/>
    </row>
    <row r="33" spans="6:8" hidden="1">
      <c r="F33" s="465"/>
      <c r="G33" s="466"/>
      <c r="H33" s="467"/>
    </row>
    <row r="34" spans="6:8" hidden="1">
      <c r="F34" s="465"/>
      <c r="G34" s="466"/>
      <c r="H34" s="467"/>
    </row>
    <row r="35" spans="6:8" hidden="1">
      <c r="F35" s="465"/>
      <c r="G35" s="466"/>
      <c r="H35" s="467"/>
    </row>
    <row r="36" spans="6:8" hidden="1">
      <c r="F36" s="465"/>
      <c r="G36" s="466"/>
      <c r="H36" s="467"/>
    </row>
    <row r="37" spans="6:8" ht="15.75" hidden="1" thickBot="1">
      <c r="F37" s="468"/>
      <c r="G37" s="469"/>
      <c r="H37" s="470"/>
    </row>
    <row r="38" spans="6:8" ht="15.75" hidden="1" thickBot="1">
      <c r="F38" s="475"/>
      <c r="G38" s="476"/>
      <c r="H38" s="477"/>
    </row>
    <row r="39" spans="6:8" hidden="1">
      <c r="F39" s="462"/>
      <c r="G39" s="463"/>
      <c r="H39" s="464"/>
    </row>
    <row r="40" spans="6:8" hidden="1">
      <c r="F40" s="465"/>
      <c r="G40" s="466"/>
      <c r="H40" s="467"/>
    </row>
    <row r="41" spans="6:8" hidden="1">
      <c r="F41" s="465"/>
      <c r="G41" s="466"/>
      <c r="H41" s="467"/>
    </row>
    <row r="42" spans="6:8" hidden="1">
      <c r="F42" s="465"/>
      <c r="G42" s="466"/>
      <c r="H42" s="467"/>
    </row>
    <row r="43" spans="6:8" ht="15.75" hidden="1" thickBot="1">
      <c r="F43" s="465"/>
      <c r="G43" s="466"/>
      <c r="H43" s="467"/>
    </row>
    <row r="44" spans="6:8" ht="15.75" hidden="1" thickBot="1">
      <c r="F44" s="475"/>
      <c r="G44" s="476"/>
      <c r="H44" s="477"/>
    </row>
    <row r="45" spans="6:8" hidden="1"/>
    <row r="46" spans="6:8" hidden="1"/>
    <row r="47" spans="6:8" hidden="1"/>
    <row r="48" spans="6:8" hidden="1"/>
    <row r="49" hidden="1"/>
  </sheetData>
  <conditionalFormatting sqref="H7:BO7">
    <cfRule type="cellIs" dxfId="0" priority="2" operator="between">
      <formula>0.01</formula>
      <formula>10000000000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B44"/>
  <sheetViews>
    <sheetView showGridLines="0" tabSelected="1" topLeftCell="A4" zoomScale="85" zoomScaleNormal="85" zoomScaleSheetLayoutView="100" zoomScalePageLayoutView="70" workbookViewId="0">
      <selection activeCell="J48" sqref="J48"/>
    </sheetView>
  </sheetViews>
  <sheetFormatPr defaultColWidth="8.85546875" defaultRowHeight="13.5" outlineLevelCol="1"/>
  <cols>
    <col min="1" max="1" width="2.140625" style="11" customWidth="1"/>
    <col min="2" max="2" width="21.85546875" style="11" customWidth="1"/>
    <col min="3" max="3" width="24.5703125" style="11" customWidth="1"/>
    <col min="4" max="4" width="2.42578125" style="11" hidden="1" customWidth="1"/>
    <col min="5" max="5" width="16.42578125" style="11" hidden="1" customWidth="1" outlineLevel="1"/>
    <col min="6" max="6" width="13.42578125" style="11" hidden="1" customWidth="1" outlineLevel="1"/>
    <col min="7" max="7" width="16.42578125" style="11" hidden="1" customWidth="1" outlineLevel="1"/>
    <col min="8" max="8" width="13.42578125" style="11" hidden="1" customWidth="1" outlineLevel="1"/>
    <col min="9" max="9" width="22" style="11" bestFit="1" customWidth="1" collapsed="1"/>
    <col min="10" max="10" width="16.5703125" style="11" bestFit="1" customWidth="1"/>
    <col min="11" max="11" width="13" style="11" bestFit="1" customWidth="1"/>
    <col min="12" max="12" width="13.140625" style="11" bestFit="1" customWidth="1"/>
    <col min="13" max="13" width="13" style="11" customWidth="1"/>
    <col min="14" max="14" width="13" style="11" bestFit="1" customWidth="1"/>
    <col min="15" max="15" width="13.140625" style="11" bestFit="1" customWidth="1"/>
    <col min="16" max="16" width="12.85546875" style="11" hidden="1" customWidth="1" outlineLevel="1"/>
    <col min="17" max="17" width="13.140625" style="11" hidden="1" customWidth="1" outlineLevel="1"/>
    <col min="18" max="18" width="12.5703125" style="11" hidden="1" customWidth="1" outlineLevel="1"/>
    <col min="19" max="20" width="12.42578125" style="11" hidden="1" customWidth="1" outlineLevel="1"/>
    <col min="21" max="21" width="13.140625" style="11" hidden="1" customWidth="1" outlineLevel="1"/>
    <col min="22" max="22" width="2.140625" style="11" customWidth="1" collapsed="1"/>
    <col min="23" max="23" width="15.7109375" style="11" bestFit="1" customWidth="1"/>
    <col min="24" max="24" width="10.5703125" style="11" bestFit="1" customWidth="1"/>
    <col min="25" max="25" width="13.85546875" style="11" bestFit="1" customWidth="1"/>
    <col min="26" max="26" width="9.7109375" style="11" bestFit="1" customWidth="1"/>
    <col min="27" max="27" width="12.42578125" style="11" bestFit="1" customWidth="1"/>
    <col min="28" max="16384" width="8.85546875" style="11"/>
  </cols>
  <sheetData>
    <row r="1" spans="1:25" s="1" customFormat="1" ht="42.95" hidden="1" customHeight="1" thickBot="1">
      <c r="A1" s="194"/>
      <c r="B1" s="224" t="e">
        <f>#REF!</f>
        <v>#REF!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37"/>
    </row>
    <row r="2" spans="1:25" s="1" customFormat="1" hidden="1">
      <c r="B2" s="5" t="e">
        <f>#REF!</f>
        <v>#REF!</v>
      </c>
      <c r="I2" s="6"/>
      <c r="J2" s="6"/>
      <c r="K2" s="6"/>
      <c r="L2" s="6"/>
      <c r="M2" s="6"/>
      <c r="N2" s="6"/>
      <c r="O2" s="6"/>
    </row>
    <row r="3" spans="1:25" s="1" customFormat="1" hidden="1">
      <c r="A3" s="5"/>
      <c r="I3" s="72"/>
      <c r="J3" s="72"/>
      <c r="K3" s="72"/>
      <c r="L3" s="72"/>
      <c r="M3" s="72"/>
      <c r="N3" s="72"/>
      <c r="O3" s="72"/>
    </row>
    <row r="4" spans="1:25" s="1" customFormat="1">
      <c r="A4" s="5"/>
      <c r="I4" s="9"/>
      <c r="J4" s="9"/>
      <c r="K4" s="9"/>
      <c r="L4" s="9"/>
      <c r="M4" s="9"/>
      <c r="N4" s="9"/>
      <c r="O4" s="9"/>
    </row>
    <row r="5" spans="1:25" s="1" customFormat="1" ht="12" customHeight="1">
      <c r="B5" s="247" t="s">
        <v>18</v>
      </c>
      <c r="C5" s="248"/>
      <c r="D5" s="248"/>
      <c r="E5" s="482">
        <v>2019</v>
      </c>
      <c r="F5" s="482">
        <v>2020</v>
      </c>
      <c r="G5" s="482">
        <v>2021</v>
      </c>
      <c r="H5" s="482">
        <v>2022</v>
      </c>
      <c r="I5" s="249" t="s">
        <v>138</v>
      </c>
      <c r="J5" s="249" t="s">
        <v>19</v>
      </c>
      <c r="K5" s="249">
        <v>1</v>
      </c>
      <c r="L5" s="249">
        <f>+K5+1</f>
        <v>2</v>
      </c>
      <c r="M5" s="249">
        <f t="shared" ref="M5:U5" si="0">+L5+1</f>
        <v>3</v>
      </c>
      <c r="N5" s="249">
        <f t="shared" si="0"/>
        <v>4</v>
      </c>
      <c r="O5" s="250">
        <f t="shared" si="0"/>
        <v>5</v>
      </c>
      <c r="P5" s="250">
        <f t="shared" si="0"/>
        <v>6</v>
      </c>
      <c r="Q5" s="31">
        <f t="shared" si="0"/>
        <v>7</v>
      </c>
      <c r="R5" s="31">
        <f t="shared" si="0"/>
        <v>8</v>
      </c>
      <c r="S5" s="31">
        <f t="shared" si="0"/>
        <v>9</v>
      </c>
      <c r="T5" s="31">
        <f t="shared" si="0"/>
        <v>10</v>
      </c>
      <c r="U5" s="31">
        <f t="shared" si="0"/>
        <v>11</v>
      </c>
    </row>
    <row r="6" spans="1:25" s="1" customFormat="1" ht="14.25" customHeight="1">
      <c r="B6" s="506"/>
      <c r="C6" s="507"/>
      <c r="D6" s="507"/>
      <c r="E6" s="508"/>
      <c r="F6" s="508"/>
      <c r="G6" s="508"/>
      <c r="H6" s="508"/>
      <c r="I6" s="509"/>
      <c r="J6" s="509"/>
      <c r="K6" s="509"/>
      <c r="L6" s="509"/>
      <c r="M6" s="509"/>
      <c r="N6" s="509"/>
      <c r="O6" s="492"/>
      <c r="P6" s="492"/>
      <c r="Q6" s="38"/>
      <c r="R6" s="38"/>
      <c r="S6" s="38"/>
      <c r="T6" s="38"/>
      <c r="U6" s="38"/>
    </row>
    <row r="7" spans="1:25" s="1" customFormat="1">
      <c r="B7" s="36"/>
      <c r="E7" s="226"/>
      <c r="F7" s="226"/>
      <c r="G7" s="226"/>
      <c r="H7" s="226"/>
      <c r="I7" s="29"/>
      <c r="J7" s="29"/>
      <c r="K7" s="29"/>
      <c r="L7" s="29"/>
      <c r="M7" s="29"/>
      <c r="N7" s="29"/>
      <c r="O7" s="510"/>
      <c r="P7" s="493"/>
    </row>
    <row r="8" spans="1:25" s="1" customFormat="1">
      <c r="B8" s="36"/>
      <c r="E8" s="227"/>
      <c r="F8" s="227"/>
      <c r="G8" s="227"/>
      <c r="H8" s="227"/>
      <c r="I8" s="26"/>
      <c r="J8" s="26"/>
      <c r="K8" s="26"/>
      <c r="L8" s="29"/>
      <c r="M8" s="29"/>
      <c r="N8" s="29"/>
      <c r="O8" s="510"/>
      <c r="P8" s="493"/>
    </row>
    <row r="9" spans="1:25" s="1" customFormat="1">
      <c r="B9" s="35" t="s">
        <v>20</v>
      </c>
      <c r="C9" s="14"/>
      <c r="D9" s="10"/>
      <c r="E9" s="227"/>
      <c r="F9" s="227"/>
      <c r="G9" s="227"/>
      <c r="H9" s="227"/>
      <c r="I9" s="9">
        <v>668260.94999999995</v>
      </c>
      <c r="J9" s="9">
        <f>+'Unit Mix Overview'!J10*'Unit Mix Overview'!C10*12</f>
        <v>768000</v>
      </c>
      <c r="K9" s="9">
        <f>+J9*1.05</f>
        <v>806400</v>
      </c>
      <c r="L9" s="9">
        <f>+K9*1.05</f>
        <v>846720</v>
      </c>
      <c r="M9" s="9">
        <f>+L9*1.03</f>
        <v>872121.6</v>
      </c>
      <c r="N9" s="9">
        <f>+M9*1.03</f>
        <v>898285.24800000002</v>
      </c>
      <c r="O9" s="484">
        <f>+N9*1.03</f>
        <v>925233.80544000003</v>
      </c>
      <c r="P9" s="494" t="e">
        <f>SUMIF(#REF!,'Annual Cash Flows'!P5,#REF!)</f>
        <v>#REF!</v>
      </c>
      <c r="Q9" s="7" t="e">
        <f>SUMIF(#REF!,'Annual Cash Flows'!Q5,#REF!)</f>
        <v>#REF!</v>
      </c>
      <c r="R9" s="7" t="e">
        <f>SUMIF(#REF!,'Annual Cash Flows'!R5,#REF!)</f>
        <v>#REF!</v>
      </c>
      <c r="S9" s="7" t="e">
        <f>SUMIF(#REF!,'Annual Cash Flows'!S5,#REF!)</f>
        <v>#REF!</v>
      </c>
      <c r="T9" s="7" t="e">
        <f>SUMIF(#REF!,'Annual Cash Flows'!T5,#REF!)</f>
        <v>#REF!</v>
      </c>
      <c r="U9" s="7" t="e">
        <f>SUMIF(#REF!,'Annual Cash Flows'!U5,#REF!)</f>
        <v>#REF!</v>
      </c>
    </row>
    <row r="10" spans="1:25" s="1" customFormat="1">
      <c r="B10" s="35" t="s">
        <v>42</v>
      </c>
      <c r="C10" s="14"/>
      <c r="D10" s="10"/>
      <c r="E10" s="227"/>
      <c r="F10" s="227"/>
      <c r="G10" s="227"/>
      <c r="H10" s="227"/>
      <c r="I10" s="9">
        <v>0</v>
      </c>
      <c r="J10" s="9">
        <f>(+'Unit Mix Overview'!H10*'Unit Mix Overview'!C10*12)-J9</f>
        <v>-75552</v>
      </c>
      <c r="K10" s="9">
        <f>-K9*0.05</f>
        <v>-40320</v>
      </c>
      <c r="L10" s="9">
        <v>0</v>
      </c>
      <c r="M10" s="9">
        <v>0</v>
      </c>
      <c r="N10" s="9">
        <v>0</v>
      </c>
      <c r="O10" s="484">
        <v>0</v>
      </c>
      <c r="P10" s="494" t="e">
        <f>SUM(#REF!)</f>
        <v>#REF!</v>
      </c>
      <c r="Q10" s="7" t="e">
        <f>SUM(#REF!)</f>
        <v>#REF!</v>
      </c>
      <c r="R10" s="7" t="e">
        <f>SUM(#REF!)</f>
        <v>#REF!</v>
      </c>
      <c r="S10" s="7" t="e">
        <f>SUM(#REF!)</f>
        <v>#REF!</v>
      </c>
      <c r="T10" s="7" t="e">
        <f>SUM(#REF!)</f>
        <v>#REF!</v>
      </c>
      <c r="U10" s="7" t="e">
        <f>SUM(#REF!)</f>
        <v>#REF!</v>
      </c>
    </row>
    <row r="11" spans="1:25" s="1" customFormat="1">
      <c r="B11" s="35" t="s">
        <v>194</v>
      </c>
      <c r="C11" s="14"/>
      <c r="D11" s="10"/>
      <c r="E11" s="227"/>
      <c r="F11" s="227"/>
      <c r="G11" s="227"/>
      <c r="H11" s="227"/>
      <c r="I11" s="9"/>
      <c r="J11" s="511">
        <f>-J10/J9</f>
        <v>9.8375000000000004E-2</v>
      </c>
      <c r="K11" s="511">
        <f>-K10/K9</f>
        <v>0.05</v>
      </c>
      <c r="L11" s="511">
        <f t="shared" ref="L11:O11" si="1">-L10/L9</f>
        <v>0</v>
      </c>
      <c r="M11" s="511">
        <f t="shared" si="1"/>
        <v>0</v>
      </c>
      <c r="N11" s="511">
        <f t="shared" si="1"/>
        <v>0</v>
      </c>
      <c r="O11" s="512">
        <f t="shared" si="1"/>
        <v>0</v>
      </c>
      <c r="P11" s="494"/>
      <c r="Q11" s="7"/>
      <c r="R11" s="7"/>
      <c r="S11" s="7"/>
      <c r="T11" s="7"/>
      <c r="U11" s="7"/>
    </row>
    <row r="12" spans="1:25" s="1" customFormat="1" hidden="1">
      <c r="B12" s="236" t="s">
        <v>96</v>
      </c>
      <c r="E12" s="238"/>
      <c r="F12" s="238"/>
      <c r="G12" s="238"/>
      <c r="H12" s="238"/>
      <c r="I12" s="237"/>
      <c r="J12" s="242" t="e">
        <f>+SUMIFS(#REF!,#REF!,'Annual Cash Flows'!J5)</f>
        <v>#REF!</v>
      </c>
      <c r="K12" s="242" t="e">
        <f>+SUMIFS(#REF!,#REF!,'Annual Cash Flows'!K5)</f>
        <v>#REF!</v>
      </c>
      <c r="L12" s="242" t="e">
        <f>+SUMIFS(#REF!,#REF!,'Annual Cash Flows'!L5)+K12</f>
        <v>#REF!</v>
      </c>
      <c r="M12" s="242" t="e">
        <f>+SUMIFS(#REF!,#REF!,'Annual Cash Flows'!M5)+L12</f>
        <v>#REF!</v>
      </c>
      <c r="N12" s="242" t="e">
        <f>+SUMIFS(#REF!,#REF!,'Annual Cash Flows'!N5)+M12</f>
        <v>#REF!</v>
      </c>
      <c r="O12" s="495" t="e">
        <f>+SUMIFS(#REF!,#REF!,'Annual Cash Flows'!O5)+N12</f>
        <v>#REF!</v>
      </c>
      <c r="P12" s="495" t="e">
        <f>+SUMIFS(#REF!,#REF!,'Annual Cash Flows'!P5)+O12</f>
        <v>#REF!</v>
      </c>
      <c r="Q12" s="237"/>
      <c r="R12" s="237"/>
      <c r="S12" s="237"/>
      <c r="T12" s="237"/>
      <c r="U12" s="237"/>
      <c r="Y12" s="12"/>
    </row>
    <row r="13" spans="1:25" s="1" customFormat="1" hidden="1">
      <c r="B13" s="236" t="s">
        <v>0</v>
      </c>
      <c r="E13" s="238"/>
      <c r="F13" s="238"/>
      <c r="G13" s="238"/>
      <c r="H13" s="238"/>
      <c r="I13" s="237"/>
      <c r="J13" s="242" t="e">
        <f t="shared" ref="J13:P13" si="2">+SUM(J12:J12)</f>
        <v>#REF!</v>
      </c>
      <c r="K13" s="242" t="e">
        <f t="shared" si="2"/>
        <v>#REF!</v>
      </c>
      <c r="L13" s="242" t="e">
        <f t="shared" si="2"/>
        <v>#REF!</v>
      </c>
      <c r="M13" s="242" t="e">
        <f t="shared" si="2"/>
        <v>#REF!</v>
      </c>
      <c r="N13" s="242" t="e">
        <f t="shared" si="2"/>
        <v>#REF!</v>
      </c>
      <c r="O13" s="495" t="e">
        <f t="shared" si="2"/>
        <v>#REF!</v>
      </c>
      <c r="P13" s="495" t="e">
        <f t="shared" si="2"/>
        <v>#REF!</v>
      </c>
      <c r="Q13" s="237"/>
      <c r="R13" s="237"/>
      <c r="S13" s="237"/>
      <c r="T13" s="237"/>
      <c r="U13" s="237"/>
      <c r="Y13" s="12"/>
    </row>
    <row r="14" spans="1:25" s="1" customFormat="1" hidden="1">
      <c r="B14" s="236" t="s">
        <v>97</v>
      </c>
      <c r="E14" s="238"/>
      <c r="F14" s="238"/>
      <c r="G14" s="238"/>
      <c r="H14" s="238"/>
      <c r="I14" s="237"/>
      <c r="J14" s="243" t="e">
        <f>+J13/'Unit Mix Overview'!$C$11</f>
        <v>#REF!</v>
      </c>
      <c r="K14" s="243" t="e">
        <f>+K13/'Unit Mix Overview'!$C$11</f>
        <v>#REF!</v>
      </c>
      <c r="L14" s="243" t="e">
        <f>+L13/'Unit Mix Overview'!$C$11</f>
        <v>#REF!</v>
      </c>
      <c r="M14" s="243" t="e">
        <f>+M13/'Unit Mix Overview'!$C$11</f>
        <v>#REF!</v>
      </c>
      <c r="N14" s="243" t="e">
        <f>+N13/'Unit Mix Overview'!$C$11</f>
        <v>#REF!</v>
      </c>
      <c r="O14" s="496" t="e">
        <f>+O13/'Unit Mix Overview'!$C$11</f>
        <v>#REF!</v>
      </c>
      <c r="P14" s="496" t="e">
        <f>+P13/'Unit Mix Overview'!$C$11</f>
        <v>#REF!</v>
      </c>
      <c r="Q14" s="237"/>
      <c r="R14" s="237"/>
      <c r="S14" s="237"/>
      <c r="T14" s="237"/>
      <c r="U14" s="237"/>
      <c r="Y14" s="12"/>
    </row>
    <row r="15" spans="1:25" s="1" customFormat="1" hidden="1">
      <c r="B15" s="513" t="s">
        <v>21</v>
      </c>
      <c r="C15" s="514"/>
      <c r="D15" s="515"/>
      <c r="E15" s="229"/>
      <c r="F15" s="229"/>
      <c r="G15" s="229"/>
      <c r="H15" s="229"/>
      <c r="I15" s="9"/>
      <c r="J15" s="9"/>
      <c r="K15" s="9" t="e">
        <f>SUMIF(#REF!,'Annual Cash Flows'!K5,#REF!)</f>
        <v>#REF!</v>
      </c>
      <c r="L15" s="9" t="e">
        <f>SUMIF(#REF!,'Annual Cash Flows'!L5,#REF!)</f>
        <v>#REF!</v>
      </c>
      <c r="M15" s="9" t="e">
        <f>SUMIF(#REF!,'Annual Cash Flows'!M5,#REF!)</f>
        <v>#REF!</v>
      </c>
      <c r="N15" s="9" t="e">
        <f>SUMIF(#REF!,'Annual Cash Flows'!N5,#REF!)</f>
        <v>#REF!</v>
      </c>
      <c r="O15" s="484" t="e">
        <f>SUMIF(#REF!,'Annual Cash Flows'!O5,#REF!)</f>
        <v>#REF!</v>
      </c>
      <c r="P15" s="485" t="e">
        <f>SUMIF(#REF!,'Annual Cash Flows'!P5,#REF!)</f>
        <v>#REF!</v>
      </c>
      <c r="Q15" s="15" t="e">
        <f>SUMIF(#REF!,'Annual Cash Flows'!Q5,#REF!)</f>
        <v>#REF!</v>
      </c>
      <c r="R15" s="15" t="e">
        <f>SUMIF(#REF!,'Annual Cash Flows'!R5,#REF!)</f>
        <v>#REF!</v>
      </c>
      <c r="S15" s="15" t="e">
        <f>SUMIF(#REF!,'Annual Cash Flows'!S5,#REF!)</f>
        <v>#REF!</v>
      </c>
      <c r="T15" s="15" t="e">
        <f>SUMIF(#REF!,'Annual Cash Flows'!T5,#REF!)</f>
        <v>#REF!</v>
      </c>
      <c r="U15" s="15" t="e">
        <f>SUMIF(#REF!,'Annual Cash Flows'!U5,#REF!)</f>
        <v>#REF!</v>
      </c>
      <c r="Y15" s="12"/>
    </row>
    <row r="16" spans="1:25" s="1" customFormat="1">
      <c r="B16" s="44" t="s">
        <v>22</v>
      </c>
      <c r="E16" s="228"/>
      <c r="F16" s="228"/>
      <c r="G16" s="228"/>
      <c r="H16" s="228"/>
      <c r="I16" s="179">
        <f>+SUM(I9:I10)</f>
        <v>668260.94999999995</v>
      </c>
      <c r="J16" s="179">
        <f t="shared" ref="J16:O16" si="3">+SUM(J9:J10)</f>
        <v>692448</v>
      </c>
      <c r="K16" s="179">
        <f t="shared" si="3"/>
        <v>766080</v>
      </c>
      <c r="L16" s="179">
        <f t="shared" si="3"/>
        <v>846720</v>
      </c>
      <c r="M16" s="179">
        <f t="shared" si="3"/>
        <v>872121.6</v>
      </c>
      <c r="N16" s="179">
        <f t="shared" si="3"/>
        <v>898285.24800000002</v>
      </c>
      <c r="O16" s="218">
        <f t="shared" si="3"/>
        <v>925233.80544000003</v>
      </c>
      <c r="P16" s="218" t="e">
        <f>#REF!+P15</f>
        <v>#REF!</v>
      </c>
      <c r="Q16" s="179" t="e">
        <f>#REF!+Q15</f>
        <v>#REF!</v>
      </c>
      <c r="R16" s="179" t="e">
        <f>#REF!+R15</f>
        <v>#REF!</v>
      </c>
      <c r="S16" s="179" t="e">
        <f>#REF!+S15</f>
        <v>#REF!</v>
      </c>
      <c r="T16" s="179" t="e">
        <f>#REF!+T15</f>
        <v>#REF!</v>
      </c>
      <c r="U16" s="179" t="e">
        <f>#REF!+U15</f>
        <v>#REF!</v>
      </c>
      <c r="Y16" s="393"/>
    </row>
    <row r="17" spans="2:25" s="1" customFormat="1">
      <c r="B17" s="236" t="s">
        <v>23</v>
      </c>
      <c r="C17" s="17"/>
      <c r="D17" s="17"/>
      <c r="E17" s="230"/>
      <c r="F17" s="230"/>
      <c r="G17" s="230"/>
      <c r="H17" s="230"/>
      <c r="I17" s="516">
        <f t="shared" ref="I17:U17" si="4">-I18/(I16-I10)</f>
        <v>0</v>
      </c>
      <c r="J17" s="516">
        <f t="shared" si="4"/>
        <v>0</v>
      </c>
      <c r="K17" s="516">
        <f t="shared" si="4"/>
        <v>1.9E-2</v>
      </c>
      <c r="L17" s="516">
        <f t="shared" si="4"/>
        <v>0.02</v>
      </c>
      <c r="M17" s="516">
        <f t="shared" si="4"/>
        <v>0.02</v>
      </c>
      <c r="N17" s="516">
        <f t="shared" si="4"/>
        <v>1.9999999999999997E-2</v>
      </c>
      <c r="O17" s="517">
        <f t="shared" si="4"/>
        <v>0.02</v>
      </c>
      <c r="P17" s="497" t="e">
        <f t="shared" si="4"/>
        <v>#REF!</v>
      </c>
      <c r="Q17" s="178" t="e">
        <f t="shared" si="4"/>
        <v>#REF!</v>
      </c>
      <c r="R17" s="178" t="e">
        <f t="shared" si="4"/>
        <v>#REF!</v>
      </c>
      <c r="S17" s="178" t="e">
        <f t="shared" si="4"/>
        <v>#REF!</v>
      </c>
      <c r="T17" s="178" t="e">
        <f t="shared" si="4"/>
        <v>#REF!</v>
      </c>
      <c r="U17" s="178" t="e">
        <f t="shared" si="4"/>
        <v>#REF!</v>
      </c>
    </row>
    <row r="18" spans="2:25" s="1" customFormat="1">
      <c r="B18" s="35" t="s">
        <v>195</v>
      </c>
      <c r="C18" s="18"/>
      <c r="D18" s="10"/>
      <c r="E18" s="227"/>
      <c r="F18" s="227"/>
      <c r="G18" s="227"/>
      <c r="H18" s="227"/>
      <c r="I18" s="9">
        <v>0</v>
      </c>
      <c r="J18" s="9">
        <f>-SUMIFS('Rent Roll'!Q:Q,'Rent Roll'!G:G,"vacant")*12</f>
        <v>0</v>
      </c>
      <c r="K18" s="9">
        <f>-0.02*K16</f>
        <v>-15321.6</v>
      </c>
      <c r="L18" s="9">
        <f t="shared" ref="L18:O18" si="5">-0.02*L16</f>
        <v>-16934.400000000001</v>
      </c>
      <c r="M18" s="9">
        <f t="shared" si="5"/>
        <v>-17442.432000000001</v>
      </c>
      <c r="N18" s="9">
        <f t="shared" si="5"/>
        <v>-17965.704959999999</v>
      </c>
      <c r="O18" s="484">
        <f t="shared" si="5"/>
        <v>-18504.676108800002</v>
      </c>
      <c r="P18" s="485" t="e">
        <f>SUMIF(#REF!,'Annual Cash Flows'!P5,#REF!)</f>
        <v>#REF!</v>
      </c>
      <c r="Q18" s="15" t="e">
        <f>SUMIF(#REF!,'Annual Cash Flows'!Q5,#REF!)</f>
        <v>#REF!</v>
      </c>
      <c r="R18" s="15" t="e">
        <f>SUMIF(#REF!,'Annual Cash Flows'!R5,#REF!)</f>
        <v>#REF!</v>
      </c>
      <c r="S18" s="15" t="e">
        <f>SUMIF(#REF!,'Annual Cash Flows'!S5,#REF!)</f>
        <v>#REF!</v>
      </c>
      <c r="T18" s="15" t="e">
        <f>SUMIF(#REF!,'Annual Cash Flows'!T5,#REF!)</f>
        <v>#REF!</v>
      </c>
      <c r="U18" s="15" t="e">
        <f>SUMIF(#REF!,'Annual Cash Flows'!U5,#REF!)</f>
        <v>#REF!</v>
      </c>
    </row>
    <row r="19" spans="2:25" s="1" customFormat="1">
      <c r="B19" s="44" t="s">
        <v>24</v>
      </c>
      <c r="C19" s="16"/>
      <c r="D19" s="518"/>
      <c r="E19" s="228"/>
      <c r="F19" s="228"/>
      <c r="G19" s="228"/>
      <c r="H19" s="228"/>
      <c r="I19" s="179">
        <f t="shared" ref="I19:U19" si="6">I16+SUM(I18:I18)</f>
        <v>668260.94999999995</v>
      </c>
      <c r="J19" s="179">
        <f t="shared" si="6"/>
        <v>692448</v>
      </c>
      <c r="K19" s="179">
        <f t="shared" si="6"/>
        <v>750758.40000000002</v>
      </c>
      <c r="L19" s="179">
        <f t="shared" si="6"/>
        <v>829785.59999999998</v>
      </c>
      <c r="M19" s="179">
        <f t="shared" si="6"/>
        <v>854679.16799999995</v>
      </c>
      <c r="N19" s="179">
        <f t="shared" si="6"/>
        <v>880319.54304000002</v>
      </c>
      <c r="O19" s="218">
        <f t="shared" si="6"/>
        <v>906729.12933120003</v>
      </c>
      <c r="P19" s="245" t="e">
        <f t="shared" si="6"/>
        <v>#REF!</v>
      </c>
      <c r="Q19" s="32" t="e">
        <f t="shared" si="6"/>
        <v>#REF!</v>
      </c>
      <c r="R19" s="32" t="e">
        <f t="shared" si="6"/>
        <v>#REF!</v>
      </c>
      <c r="S19" s="32" t="e">
        <f t="shared" si="6"/>
        <v>#REF!</v>
      </c>
      <c r="T19" s="32" t="e">
        <f t="shared" si="6"/>
        <v>#REF!</v>
      </c>
      <c r="U19" s="32" t="e">
        <f t="shared" si="6"/>
        <v>#REF!</v>
      </c>
    </row>
    <row r="20" spans="2:25" s="1" customFormat="1">
      <c r="B20" s="35" t="s">
        <v>5</v>
      </c>
      <c r="C20" s="10"/>
      <c r="D20" s="10"/>
      <c r="E20" s="227"/>
      <c r="F20" s="227"/>
      <c r="G20" s="227"/>
      <c r="H20" s="227"/>
      <c r="I20" s="9">
        <v>16272.78</v>
      </c>
      <c r="J20" s="9">
        <f>1680*12</f>
        <v>20160</v>
      </c>
      <c r="K20" s="9">
        <f>+J20*1.05</f>
        <v>21168</v>
      </c>
      <c r="L20" s="9">
        <f>+K20*1.05</f>
        <v>22226.400000000001</v>
      </c>
      <c r="M20" s="519">
        <f>+L20*1.05</f>
        <v>23337.72</v>
      </c>
      <c r="N20" s="519">
        <f>+M20*1.05</f>
        <v>24504.606000000003</v>
      </c>
      <c r="O20" s="520">
        <f>+N20*1.05</f>
        <v>25729.836300000006</v>
      </c>
      <c r="P20" s="498" t="e">
        <f>+SUMIFS(#REF!,#REF!,'Annual Cash Flows'!P$5)</f>
        <v>#REF!</v>
      </c>
      <c r="Q20" s="33" t="e">
        <f>P20*(1+#REF!)</f>
        <v>#REF!</v>
      </c>
      <c r="R20" s="33" t="e">
        <f>Q20*(1+#REF!)</f>
        <v>#REF!</v>
      </c>
      <c r="S20" s="33" t="e">
        <f>R20*(1+#REF!)</f>
        <v>#REF!</v>
      </c>
      <c r="T20" s="33" t="e">
        <f>S20*(1+#REF!)</f>
        <v>#REF!</v>
      </c>
      <c r="U20" s="33" t="e">
        <f>T20*(1+#REF!)</f>
        <v>#REF!</v>
      </c>
      <c r="W20" s="6"/>
    </row>
    <row r="21" spans="2:25" s="1" customFormat="1">
      <c r="B21" s="44" t="s">
        <v>25</v>
      </c>
      <c r="C21" s="16"/>
      <c r="D21" s="16"/>
      <c r="E21" s="228"/>
      <c r="F21" s="228"/>
      <c r="G21" s="228"/>
      <c r="H21" s="228"/>
      <c r="I21" s="179">
        <f t="shared" ref="I21:U21" si="7">SUM(I20:I20)+I19</f>
        <v>684533.73</v>
      </c>
      <c r="J21" s="179">
        <f t="shared" si="7"/>
        <v>712608</v>
      </c>
      <c r="K21" s="179">
        <f t="shared" si="7"/>
        <v>771926.4</v>
      </c>
      <c r="L21" s="179">
        <f t="shared" si="7"/>
        <v>852012</v>
      </c>
      <c r="M21" s="219">
        <f t="shared" si="7"/>
        <v>878016.88799999992</v>
      </c>
      <c r="N21" s="219">
        <f t="shared" si="7"/>
        <v>904824.14904000005</v>
      </c>
      <c r="O21" s="220">
        <f t="shared" si="7"/>
        <v>932458.9656312</v>
      </c>
      <c r="P21" s="246" t="e">
        <f t="shared" si="7"/>
        <v>#REF!</v>
      </c>
      <c r="Q21" s="71" t="e">
        <f t="shared" si="7"/>
        <v>#REF!</v>
      </c>
      <c r="R21" s="71" t="e">
        <f t="shared" si="7"/>
        <v>#REF!</v>
      </c>
      <c r="S21" s="71" t="e">
        <f t="shared" si="7"/>
        <v>#REF!</v>
      </c>
      <c r="T21" s="71" t="e">
        <f t="shared" si="7"/>
        <v>#REF!</v>
      </c>
      <c r="U21" s="71" t="e">
        <f t="shared" si="7"/>
        <v>#REF!</v>
      </c>
    </row>
    <row r="22" spans="2:25" s="1" customFormat="1">
      <c r="B22" s="44"/>
      <c r="C22" s="16"/>
      <c r="D22" s="16"/>
      <c r="E22" s="231"/>
      <c r="F22" s="231"/>
      <c r="G22" s="231"/>
      <c r="H22" s="231"/>
      <c r="I22" s="221"/>
      <c r="J22" s="221"/>
      <c r="K22" s="221"/>
      <c r="L22" s="221"/>
      <c r="M22" s="221"/>
      <c r="N22" s="221"/>
      <c r="O22" s="521"/>
      <c r="P22" s="499"/>
      <c r="Q22" s="19"/>
      <c r="R22" s="19"/>
      <c r="S22" s="19"/>
      <c r="T22" s="19"/>
      <c r="U22" s="19"/>
    </row>
    <row r="23" spans="2:25" s="1" customFormat="1">
      <c r="B23" s="35" t="s">
        <v>68</v>
      </c>
      <c r="C23" s="10"/>
      <c r="D23" s="16"/>
      <c r="E23" s="227"/>
      <c r="F23" s="227"/>
      <c r="G23" s="227"/>
      <c r="H23" s="227"/>
      <c r="I23" s="9">
        <v>-1669</v>
      </c>
      <c r="J23" s="9">
        <f t="shared" ref="J23:J27" si="8">+I23</f>
        <v>-1669</v>
      </c>
      <c r="K23" s="9">
        <f>+J23*1.03</f>
        <v>-1719.07</v>
      </c>
      <c r="L23" s="9">
        <f t="shared" ref="L23:O23" si="9">+K23*1.03</f>
        <v>-1770.6421</v>
      </c>
      <c r="M23" s="9">
        <f t="shared" si="9"/>
        <v>-1823.7613630000001</v>
      </c>
      <c r="N23" s="9">
        <f t="shared" si="9"/>
        <v>-1878.4742038900001</v>
      </c>
      <c r="O23" s="484">
        <f t="shared" si="9"/>
        <v>-1934.8284300067003</v>
      </c>
      <c r="P23" s="485" t="e">
        <f>-SUMIFS(#REF!,#REF!,'Annual Cash Flows'!P$5)</f>
        <v>#REF!</v>
      </c>
      <c r="Q23" s="15" t="e">
        <f>+(1+INDEX(#REF!,Q$5))*P23</f>
        <v>#REF!</v>
      </c>
      <c r="R23" s="15" t="e">
        <f>+(1+INDEX(#REF!,R$5))*Q23</f>
        <v>#REF!</v>
      </c>
      <c r="S23" s="15" t="e">
        <f>+(1+INDEX(#REF!,S$5))*R23</f>
        <v>#REF!</v>
      </c>
      <c r="T23" s="15" t="e">
        <f>+(1+INDEX(#REF!,T$5))*S23</f>
        <v>#REF!</v>
      </c>
      <c r="U23" s="15" t="e">
        <f>+(1+INDEX(#REF!,U$5))*T23</f>
        <v>#REF!</v>
      </c>
      <c r="V23" s="4"/>
      <c r="W23" s="4"/>
      <c r="X23" s="4"/>
    </row>
    <row r="24" spans="2:25" s="1" customFormat="1">
      <c r="B24" s="35" t="s">
        <v>6</v>
      </c>
      <c r="C24" s="10"/>
      <c r="D24" s="16"/>
      <c r="E24" s="227"/>
      <c r="F24" s="227"/>
      <c r="G24" s="227"/>
      <c r="H24" s="227"/>
      <c r="I24" s="9">
        <v>-15099</v>
      </c>
      <c r="J24" s="9">
        <f t="shared" si="8"/>
        <v>-15099</v>
      </c>
      <c r="K24" s="9">
        <f t="shared" ref="K24:O24" si="10">+J24*1.03</f>
        <v>-15551.970000000001</v>
      </c>
      <c r="L24" s="9">
        <f t="shared" si="10"/>
        <v>-16018.529100000002</v>
      </c>
      <c r="M24" s="9">
        <f t="shared" si="10"/>
        <v>-16499.084973000001</v>
      </c>
      <c r="N24" s="9">
        <f t="shared" si="10"/>
        <v>-16994.05752219</v>
      </c>
      <c r="O24" s="484">
        <f t="shared" si="10"/>
        <v>-17503.879247855701</v>
      </c>
      <c r="P24" s="485" t="e">
        <f>SUMIFS(#REF!,#REF!,'Annual Cash Flows'!P$5)</f>
        <v>#REF!</v>
      </c>
      <c r="Q24" s="15" t="e">
        <f>+(1+INDEX(#REF!,Q$5))*P24</f>
        <v>#REF!</v>
      </c>
      <c r="R24" s="15" t="e">
        <f>+(1+INDEX(#REF!,R$5))*Q24</f>
        <v>#REF!</v>
      </c>
      <c r="S24" s="15" t="e">
        <f>+(1+INDEX(#REF!,S$5))*R24</f>
        <v>#REF!</v>
      </c>
      <c r="T24" s="15" t="e">
        <f>+(1+INDEX(#REF!,T$5))*S24</f>
        <v>#REF!</v>
      </c>
      <c r="U24" s="15" t="e">
        <f>+(1+INDEX(#REF!,U$5))*T24</f>
        <v>#REF!</v>
      </c>
      <c r="V24" s="4"/>
      <c r="W24" s="4"/>
      <c r="X24" s="4"/>
    </row>
    <row r="25" spans="2:25" s="1" customFormat="1">
      <c r="B25" s="35" t="s">
        <v>7</v>
      </c>
      <c r="C25" s="10"/>
      <c r="D25" s="16"/>
      <c r="E25" s="227"/>
      <c r="F25" s="227"/>
      <c r="G25" s="227"/>
      <c r="H25" s="227"/>
      <c r="I25" s="9">
        <f>-(11400+7190+2624)</f>
        <v>-21214</v>
      </c>
      <c r="J25" s="9">
        <f t="shared" si="8"/>
        <v>-21214</v>
      </c>
      <c r="K25" s="9">
        <f t="shared" ref="K25:O25" si="11">+J25*1.03</f>
        <v>-21850.420000000002</v>
      </c>
      <c r="L25" s="9">
        <f t="shared" si="11"/>
        <v>-22505.932600000004</v>
      </c>
      <c r="M25" s="9">
        <f t="shared" si="11"/>
        <v>-23181.110578000003</v>
      </c>
      <c r="N25" s="9">
        <f t="shared" si="11"/>
        <v>-23876.543895340004</v>
      </c>
      <c r="O25" s="484">
        <f t="shared" si="11"/>
        <v>-24592.840212200204</v>
      </c>
      <c r="P25" s="485" t="e">
        <f>SUMIFS(#REF!,#REF!,'Annual Cash Flows'!P$5)</f>
        <v>#REF!</v>
      </c>
      <c r="Q25" s="15" t="e">
        <f>+(1+INDEX(#REF!,Q$5))*P25</f>
        <v>#REF!</v>
      </c>
      <c r="R25" s="15" t="e">
        <f>+(1+INDEX(#REF!,R$5))*Q25</f>
        <v>#REF!</v>
      </c>
      <c r="S25" s="15" t="e">
        <f>+(1+INDEX(#REF!,S$5))*R25</f>
        <v>#REF!</v>
      </c>
      <c r="T25" s="15" t="e">
        <f>+(1+INDEX(#REF!,T$5))*S25</f>
        <v>#REF!</v>
      </c>
      <c r="U25" s="15" t="e">
        <f>+(1+INDEX(#REF!,U$5))*T25</f>
        <v>#REF!</v>
      </c>
      <c r="V25" s="4"/>
      <c r="W25" s="4"/>
      <c r="X25" s="4"/>
    </row>
    <row r="26" spans="2:25" s="1" customFormat="1">
      <c r="B26" s="35" t="s">
        <v>8</v>
      </c>
      <c r="C26" s="10"/>
      <c r="D26" s="16"/>
      <c r="E26" s="227"/>
      <c r="F26" s="227"/>
      <c r="G26" s="227"/>
      <c r="H26" s="227"/>
      <c r="I26" s="9">
        <f>-8265-310</f>
        <v>-8575</v>
      </c>
      <c r="J26" s="9">
        <f t="shared" si="8"/>
        <v>-8575</v>
      </c>
      <c r="K26" s="9">
        <f t="shared" ref="K26:O26" si="12">+J26*1.03</f>
        <v>-8832.25</v>
      </c>
      <c r="L26" s="9">
        <f t="shared" si="12"/>
        <v>-9097.2175000000007</v>
      </c>
      <c r="M26" s="9">
        <f t="shared" si="12"/>
        <v>-9370.1340250000012</v>
      </c>
      <c r="N26" s="9">
        <f t="shared" si="12"/>
        <v>-9651.2380457500021</v>
      </c>
      <c r="O26" s="484">
        <f t="shared" si="12"/>
        <v>-9940.7751871225028</v>
      </c>
      <c r="P26" s="485" t="e">
        <f>SUMIFS(#REF!,#REF!,'Annual Cash Flows'!P$5)</f>
        <v>#REF!</v>
      </c>
      <c r="Q26" s="15" t="e">
        <f>+(1+INDEX(#REF!,Q$5))*P26</f>
        <v>#REF!</v>
      </c>
      <c r="R26" s="15" t="e">
        <f>+(1+INDEX(#REF!,R$5))*Q26</f>
        <v>#REF!</v>
      </c>
      <c r="S26" s="15" t="e">
        <f>+(1+INDEX(#REF!,S$5))*R26</f>
        <v>#REF!</v>
      </c>
      <c r="T26" s="15" t="e">
        <f>+(1+INDEX(#REF!,T$5))*S26</f>
        <v>#REF!</v>
      </c>
      <c r="U26" s="15" t="e">
        <f>+(1+INDEX(#REF!,U$5))*T26</f>
        <v>#REF!</v>
      </c>
      <c r="V26" s="4"/>
      <c r="W26" s="4"/>
      <c r="X26" s="4"/>
    </row>
    <row r="27" spans="2:25" s="1" customFormat="1">
      <c r="B27" s="35" t="s">
        <v>9</v>
      </c>
      <c r="C27" s="10"/>
      <c r="D27" s="16"/>
      <c r="E27" s="227"/>
      <c r="F27" s="227"/>
      <c r="G27" s="227"/>
      <c r="H27" s="227"/>
      <c r="I27" s="9">
        <v>-2933</v>
      </c>
      <c r="J27" s="9">
        <f t="shared" si="8"/>
        <v>-2933</v>
      </c>
      <c r="K27" s="9">
        <f t="shared" ref="K27:O27" si="13">+J27*1.03</f>
        <v>-3020.9900000000002</v>
      </c>
      <c r="L27" s="9">
        <f t="shared" si="13"/>
        <v>-3111.6197000000002</v>
      </c>
      <c r="M27" s="9">
        <f t="shared" si="13"/>
        <v>-3204.9682910000001</v>
      </c>
      <c r="N27" s="9">
        <f t="shared" si="13"/>
        <v>-3301.1173397300004</v>
      </c>
      <c r="O27" s="484">
        <f t="shared" si="13"/>
        <v>-3400.1508599219005</v>
      </c>
      <c r="P27" s="485" t="e">
        <f>SUMIFS(#REF!,#REF!,'Annual Cash Flows'!P$5)</f>
        <v>#REF!</v>
      </c>
      <c r="Q27" s="15" t="e">
        <f>+(1+INDEX(#REF!,Q$5))*P27</f>
        <v>#REF!</v>
      </c>
      <c r="R27" s="15" t="e">
        <f>+(1+INDEX(#REF!,R$5))*Q27</f>
        <v>#REF!</v>
      </c>
      <c r="S27" s="15" t="e">
        <f>+(1+INDEX(#REF!,S$5))*R27</f>
        <v>#REF!</v>
      </c>
      <c r="T27" s="15" t="e">
        <f>+(1+INDEX(#REF!,T$5))*S27</f>
        <v>#REF!</v>
      </c>
      <c r="U27" s="15" t="e">
        <f>+(1+INDEX(#REF!,U$5))*T27</f>
        <v>#REF!</v>
      </c>
      <c r="V27" s="4"/>
      <c r="W27" s="4"/>
      <c r="X27" s="4"/>
    </row>
    <row r="28" spans="2:25" s="1" customFormat="1">
      <c r="B28" s="44" t="s">
        <v>10</v>
      </c>
      <c r="C28" s="16"/>
      <c r="D28" s="16"/>
      <c r="E28" s="228"/>
      <c r="F28" s="228"/>
      <c r="G28" s="228"/>
      <c r="H28" s="228"/>
      <c r="I28" s="179">
        <f t="shared" ref="I28:U28" si="14">+SUM(I23:I27)</f>
        <v>-49490</v>
      </c>
      <c r="J28" s="179">
        <f t="shared" si="14"/>
        <v>-49490</v>
      </c>
      <c r="K28" s="179">
        <f t="shared" si="14"/>
        <v>-50974.700000000004</v>
      </c>
      <c r="L28" s="179">
        <f t="shared" si="14"/>
        <v>-52503.941000000006</v>
      </c>
      <c r="M28" s="179">
        <f t="shared" si="14"/>
        <v>-54079.059230000006</v>
      </c>
      <c r="N28" s="179">
        <f t="shared" si="14"/>
        <v>-55701.431006900013</v>
      </c>
      <c r="O28" s="218">
        <f t="shared" si="14"/>
        <v>-57372.47393710701</v>
      </c>
      <c r="P28" s="245" t="e">
        <f t="shared" si="14"/>
        <v>#REF!</v>
      </c>
      <c r="Q28" s="32" t="e">
        <f t="shared" si="14"/>
        <v>#REF!</v>
      </c>
      <c r="R28" s="32" t="e">
        <f t="shared" si="14"/>
        <v>#REF!</v>
      </c>
      <c r="S28" s="32" t="e">
        <f t="shared" si="14"/>
        <v>#REF!</v>
      </c>
      <c r="T28" s="32" t="e">
        <f t="shared" si="14"/>
        <v>#REF!</v>
      </c>
      <c r="U28" s="32" t="e">
        <f t="shared" si="14"/>
        <v>#REF!</v>
      </c>
    </row>
    <row r="29" spans="2:25" s="1" customFormat="1">
      <c r="B29" s="44"/>
      <c r="C29" s="16"/>
      <c r="D29" s="16"/>
      <c r="E29" s="232"/>
      <c r="F29" s="232"/>
      <c r="G29" s="232"/>
      <c r="H29" s="232"/>
      <c r="I29" s="221"/>
      <c r="J29" s="221"/>
      <c r="K29" s="221"/>
      <c r="L29" s="25"/>
      <c r="M29" s="221"/>
      <c r="N29" s="221"/>
      <c r="O29" s="521"/>
      <c r="P29" s="500"/>
      <c r="Q29" s="21"/>
      <c r="R29" s="21"/>
      <c r="S29" s="21"/>
      <c r="T29" s="21"/>
      <c r="U29" s="21"/>
    </row>
    <row r="30" spans="2:25" s="1" customFormat="1">
      <c r="B30" s="35" t="s">
        <v>26</v>
      </c>
      <c r="C30" s="10"/>
      <c r="D30" s="10"/>
      <c r="E30" s="227"/>
      <c r="F30" s="227"/>
      <c r="G30" s="227"/>
      <c r="H30" s="227"/>
      <c r="I30" s="9">
        <v>-35676</v>
      </c>
      <c r="J30" s="9">
        <f>+I30</f>
        <v>-35676</v>
      </c>
      <c r="K30" s="9">
        <f>+J30*1.03</f>
        <v>-36746.28</v>
      </c>
      <c r="L30" s="9">
        <f t="shared" ref="L30:O30" si="15">+K30*1.03</f>
        <v>-37848.668400000002</v>
      </c>
      <c r="M30" s="9">
        <f t="shared" si="15"/>
        <v>-38984.128452000004</v>
      </c>
      <c r="N30" s="9">
        <f t="shared" si="15"/>
        <v>-40153.652305560005</v>
      </c>
      <c r="O30" s="484">
        <f t="shared" si="15"/>
        <v>-41358.261874726806</v>
      </c>
      <c r="P30" s="485" t="e">
        <f>SUMIFS(#REF!,#REF!,'Annual Cash Flows'!P$5)</f>
        <v>#REF!</v>
      </c>
      <c r="Q30" s="15" t="e">
        <f>-#REF!</f>
        <v>#REF!</v>
      </c>
      <c r="R30" s="15" t="e">
        <f>-#REF!</f>
        <v>#REF!</v>
      </c>
      <c r="S30" s="15" t="e">
        <f>-#REF!</f>
        <v>#REF!</v>
      </c>
      <c r="T30" s="15" t="e">
        <f>-#REF!</f>
        <v>#REF!</v>
      </c>
      <c r="U30" s="15" t="e">
        <f>-#REF!</f>
        <v>#REF!</v>
      </c>
      <c r="V30" s="4"/>
      <c r="W30" s="4"/>
      <c r="X30" s="4"/>
    </row>
    <row r="31" spans="2:25" s="1" customFormat="1">
      <c r="B31" s="35" t="s">
        <v>11</v>
      </c>
      <c r="C31" s="10"/>
      <c r="D31" s="10"/>
      <c r="E31" s="227"/>
      <c r="F31" s="227"/>
      <c r="G31" s="227"/>
      <c r="H31" s="227"/>
      <c r="I31" s="9">
        <v>-20172</v>
      </c>
      <c r="J31" s="9">
        <f t="shared" ref="J31:J32" si="16">+I31</f>
        <v>-20172</v>
      </c>
      <c r="K31" s="9">
        <f t="shared" ref="K31:O32" si="17">+J31*1.03</f>
        <v>-20777.16</v>
      </c>
      <c r="L31" s="9">
        <f t="shared" si="17"/>
        <v>-21400.4748</v>
      </c>
      <c r="M31" s="9">
        <f t="shared" si="17"/>
        <v>-22042.489044000002</v>
      </c>
      <c r="N31" s="9">
        <f t="shared" si="17"/>
        <v>-22703.763715320001</v>
      </c>
      <c r="O31" s="484">
        <f t="shared" si="17"/>
        <v>-23384.876626779602</v>
      </c>
      <c r="P31" s="485" t="e">
        <f>SUMIFS(#REF!,#REF!,'Annual Cash Flows'!P$5)</f>
        <v>#REF!</v>
      </c>
      <c r="Q31" s="15" t="e">
        <f>+(1+INDEX(#REF!,Q$5))*P31</f>
        <v>#REF!</v>
      </c>
      <c r="R31" s="15" t="e">
        <f>+(1+INDEX(#REF!,R$5))*Q31</f>
        <v>#REF!</v>
      </c>
      <c r="S31" s="15" t="e">
        <f>+(1+INDEX(#REF!,S$5))*R31</f>
        <v>#REF!</v>
      </c>
      <c r="T31" s="15" t="e">
        <f>+(1+INDEX(#REF!,T$5))*S31</f>
        <v>#REF!</v>
      </c>
      <c r="U31" s="15" t="e">
        <f>+(1+INDEX(#REF!,U$5))*T31</f>
        <v>#REF!</v>
      </c>
      <c r="V31" s="4"/>
      <c r="W31" s="4"/>
      <c r="X31" s="4"/>
      <c r="Y31" s="6"/>
    </row>
    <row r="32" spans="2:25" s="1" customFormat="1">
      <c r="B32" s="513" t="s">
        <v>12</v>
      </c>
      <c r="C32" s="522"/>
      <c r="D32" s="522"/>
      <c r="E32" s="227"/>
      <c r="F32" s="227"/>
      <c r="G32" s="227"/>
      <c r="H32" s="227"/>
      <c r="I32" s="9">
        <v>-28500</v>
      </c>
      <c r="J32" s="9">
        <f t="shared" si="16"/>
        <v>-28500</v>
      </c>
      <c r="K32" s="9">
        <f t="shared" si="17"/>
        <v>-29355</v>
      </c>
      <c r="L32" s="9">
        <f t="shared" si="17"/>
        <v>-30235.65</v>
      </c>
      <c r="M32" s="9">
        <f t="shared" si="17"/>
        <v>-31142.719500000003</v>
      </c>
      <c r="N32" s="9">
        <f t="shared" si="17"/>
        <v>-32077.001085000004</v>
      </c>
      <c r="O32" s="484">
        <f t="shared" si="17"/>
        <v>-33039.311117550002</v>
      </c>
      <c r="P32" s="485" t="e">
        <f>SUMIFS(#REF!,#REF!,'Annual Cash Flows'!P$5)</f>
        <v>#REF!</v>
      </c>
      <c r="Q32" s="15" t="e">
        <f>IF(Q5&lt;=#REF!,#REF!*- Q21,#REF!*- Q21)</f>
        <v>#REF!</v>
      </c>
      <c r="R32" s="15" t="e">
        <f>IF(R5&lt;=#REF!,#REF!*- R21,#REF!*- R21)</f>
        <v>#REF!</v>
      </c>
      <c r="S32" s="15" t="e">
        <f>IF(S5&lt;=#REF!,#REF!*- S21,#REF!*- S21)</f>
        <v>#REF!</v>
      </c>
      <c r="T32" s="15" t="e">
        <f>IF(T5&lt;=#REF!,#REF!*- T21,#REF!*- T21)</f>
        <v>#REF!</v>
      </c>
      <c r="U32" s="15" t="e">
        <f>IF(U5&lt;=#REF!,#REF!*- U21,#REF!*- U21)</f>
        <v>#REF!</v>
      </c>
      <c r="V32" s="4"/>
      <c r="W32" s="4"/>
      <c r="X32" s="4"/>
      <c r="Y32" s="6"/>
    </row>
    <row r="33" spans="2:28" s="1" customFormat="1">
      <c r="B33" s="44" t="s">
        <v>13</v>
      </c>
      <c r="C33" s="16"/>
      <c r="D33" s="10"/>
      <c r="E33" s="228"/>
      <c r="F33" s="228"/>
      <c r="G33" s="228"/>
      <c r="H33" s="228"/>
      <c r="I33" s="179">
        <f>+SUM(I30:I32)</f>
        <v>-84348</v>
      </c>
      <c r="J33" s="179">
        <f>+SUM(J30:J32)</f>
        <v>-84348</v>
      </c>
      <c r="K33" s="179">
        <f t="shared" ref="K33:U33" si="18">+SUM(K30:K32)</f>
        <v>-86878.44</v>
      </c>
      <c r="L33" s="179">
        <f t="shared" si="18"/>
        <v>-89484.793200000015</v>
      </c>
      <c r="M33" s="179">
        <f t="shared" si="18"/>
        <v>-92169.336996000013</v>
      </c>
      <c r="N33" s="179">
        <f t="shared" si="18"/>
        <v>-94934.417105880013</v>
      </c>
      <c r="O33" s="218">
        <f t="shared" si="18"/>
        <v>-97782.44961905641</v>
      </c>
      <c r="P33" s="245" t="e">
        <f t="shared" si="18"/>
        <v>#REF!</v>
      </c>
      <c r="Q33" s="32" t="e">
        <f t="shared" si="18"/>
        <v>#REF!</v>
      </c>
      <c r="R33" s="32" t="e">
        <f t="shared" si="18"/>
        <v>#REF!</v>
      </c>
      <c r="S33" s="32" t="e">
        <f t="shared" si="18"/>
        <v>#REF!</v>
      </c>
      <c r="T33" s="32" t="e">
        <f t="shared" si="18"/>
        <v>#REF!</v>
      </c>
      <c r="U33" s="32" t="e">
        <f t="shared" si="18"/>
        <v>#REF!</v>
      </c>
      <c r="V33" s="4"/>
      <c r="W33" s="4"/>
      <c r="X33" s="13"/>
      <c r="Y33" s="13"/>
    </row>
    <row r="34" spans="2:28" s="1" customFormat="1">
      <c r="B34" s="523"/>
      <c r="C34" s="524"/>
      <c r="D34" s="522"/>
      <c r="E34" s="233"/>
      <c r="F34" s="233"/>
      <c r="G34" s="233"/>
      <c r="H34" s="233"/>
      <c r="I34" s="222"/>
      <c r="J34" s="222"/>
      <c r="K34" s="222"/>
      <c r="L34" s="25"/>
      <c r="M34" s="25"/>
      <c r="N34" s="25"/>
      <c r="O34" s="525"/>
      <c r="P34" s="501"/>
      <c r="Q34" s="8"/>
      <c r="R34" s="8"/>
      <c r="S34" s="8"/>
      <c r="T34" s="8"/>
      <c r="U34" s="8"/>
      <c r="AA34" s="6"/>
    </row>
    <row r="35" spans="2:28" s="1" customFormat="1">
      <c r="B35" s="44" t="s">
        <v>27</v>
      </c>
      <c r="C35" s="16"/>
      <c r="D35" s="10"/>
      <c r="E35" s="228"/>
      <c r="F35" s="228"/>
      <c r="G35" s="228"/>
      <c r="H35" s="228"/>
      <c r="I35" s="179">
        <f>+I28+I33</f>
        <v>-133838</v>
      </c>
      <c r="J35" s="179">
        <f>+J28+J33</f>
        <v>-133838</v>
      </c>
      <c r="K35" s="179">
        <f t="shared" ref="K35:U35" si="19">+K28+K33</f>
        <v>-137853.14000000001</v>
      </c>
      <c r="L35" s="179">
        <f t="shared" si="19"/>
        <v>-141988.73420000001</v>
      </c>
      <c r="M35" s="179">
        <f t="shared" si="19"/>
        <v>-146248.39622600001</v>
      </c>
      <c r="N35" s="179">
        <f t="shared" si="19"/>
        <v>-150635.84811278002</v>
      </c>
      <c r="O35" s="218">
        <f t="shared" si="19"/>
        <v>-155154.92355616341</v>
      </c>
      <c r="P35" s="245" t="e">
        <f t="shared" si="19"/>
        <v>#REF!</v>
      </c>
      <c r="Q35" s="32" t="e">
        <f t="shared" si="19"/>
        <v>#REF!</v>
      </c>
      <c r="R35" s="32" t="e">
        <f t="shared" si="19"/>
        <v>#REF!</v>
      </c>
      <c r="S35" s="32" t="e">
        <f t="shared" si="19"/>
        <v>#REF!</v>
      </c>
      <c r="T35" s="32" t="e">
        <f t="shared" si="19"/>
        <v>#REF!</v>
      </c>
      <c r="U35" s="32" t="e">
        <f t="shared" si="19"/>
        <v>#REF!</v>
      </c>
      <c r="W35" s="6"/>
      <c r="X35" s="6"/>
    </row>
    <row r="36" spans="2:28" s="1" customFormat="1">
      <c r="B36" s="513"/>
      <c r="C36" s="522"/>
      <c r="D36" s="522"/>
      <c r="E36" s="234"/>
      <c r="F36" s="234"/>
      <c r="G36" s="234"/>
      <c r="H36" s="234"/>
      <c r="I36" s="223"/>
      <c r="J36" s="223"/>
      <c r="K36" s="223"/>
      <c r="L36" s="223"/>
      <c r="M36" s="223"/>
      <c r="N36" s="223"/>
      <c r="O36" s="526"/>
      <c r="P36" s="502"/>
      <c r="Q36" s="22"/>
      <c r="R36" s="22"/>
      <c r="S36" s="22"/>
      <c r="T36" s="22"/>
      <c r="U36" s="22"/>
      <c r="W36" s="398"/>
      <c r="AA36" s="2"/>
    </row>
    <row r="37" spans="2:28" s="1" customFormat="1">
      <c r="B37" s="240" t="s">
        <v>28</v>
      </c>
      <c r="C37" s="527"/>
      <c r="D37" s="527"/>
      <c r="E37" s="235"/>
      <c r="F37" s="235"/>
      <c r="G37" s="235"/>
      <c r="H37" s="235"/>
      <c r="I37" s="483">
        <f t="shared" ref="I37:U37" si="20">+I21+I35</f>
        <v>550695.73</v>
      </c>
      <c r="J37" s="483">
        <f t="shared" si="20"/>
        <v>578770</v>
      </c>
      <c r="K37" s="483">
        <f t="shared" si="20"/>
        <v>634073.26</v>
      </c>
      <c r="L37" s="483">
        <f t="shared" si="20"/>
        <v>710023.26579999994</v>
      </c>
      <c r="M37" s="483">
        <f t="shared" si="20"/>
        <v>731768.49177399988</v>
      </c>
      <c r="N37" s="483">
        <f t="shared" si="20"/>
        <v>754188.30092722003</v>
      </c>
      <c r="O37" s="241">
        <f t="shared" si="20"/>
        <v>777304.04207503656</v>
      </c>
      <c r="P37" s="503" t="e">
        <f t="shared" si="20"/>
        <v>#REF!</v>
      </c>
      <c r="Q37" s="32" t="e">
        <f t="shared" si="20"/>
        <v>#REF!</v>
      </c>
      <c r="R37" s="32" t="e">
        <f t="shared" si="20"/>
        <v>#REF!</v>
      </c>
      <c r="S37" s="32" t="e">
        <f t="shared" si="20"/>
        <v>#REF!</v>
      </c>
      <c r="T37" s="32" t="e">
        <f t="shared" si="20"/>
        <v>#REF!</v>
      </c>
      <c r="U37" s="32" t="e">
        <f t="shared" si="20"/>
        <v>#REF!</v>
      </c>
      <c r="W37" s="239"/>
      <c r="AA37" s="6"/>
      <c r="AB37" s="13"/>
    </row>
    <row r="38" spans="2:28" s="1" customFormat="1">
      <c r="B38" s="44" t="s">
        <v>87</v>
      </c>
      <c r="C38" s="16"/>
      <c r="D38" s="16"/>
      <c r="E38" s="528"/>
      <c r="F38" s="528"/>
      <c r="G38" s="528"/>
      <c r="H38" s="528"/>
      <c r="I38" s="25">
        <f>'Sources and Uses'!C6</f>
        <v>7100000</v>
      </c>
      <c r="J38" s="25">
        <f>++I38</f>
        <v>7100000</v>
      </c>
      <c r="K38" s="25">
        <f>++J38</f>
        <v>7100000</v>
      </c>
      <c r="L38" s="25">
        <f t="shared" ref="L38:O38" si="21">++K38</f>
        <v>7100000</v>
      </c>
      <c r="M38" s="25">
        <f t="shared" si="21"/>
        <v>7100000</v>
      </c>
      <c r="N38" s="25">
        <f t="shared" si="21"/>
        <v>7100000</v>
      </c>
      <c r="O38" s="525">
        <f t="shared" si="21"/>
        <v>7100000</v>
      </c>
      <c r="P38" s="504">
        <f>+O38</f>
        <v>7100000</v>
      </c>
      <c r="Q38" s="20"/>
      <c r="R38" s="20"/>
      <c r="S38" s="20"/>
      <c r="T38" s="20"/>
      <c r="U38" s="20"/>
      <c r="W38" s="239"/>
      <c r="AA38" s="6"/>
      <c r="AB38" s="13"/>
    </row>
    <row r="39" spans="2:28" s="1" customFormat="1">
      <c r="B39" s="244" t="s">
        <v>86</v>
      </c>
      <c r="C39" s="10"/>
      <c r="D39" s="10"/>
      <c r="E39" s="486"/>
      <c r="F39" s="486"/>
      <c r="G39" s="486"/>
      <c r="H39" s="486"/>
      <c r="I39" s="489">
        <f t="shared" ref="I39:P39" si="22">+I37/I38</f>
        <v>7.7562778873239438E-2</v>
      </c>
      <c r="J39" s="486">
        <f t="shared" si="22"/>
        <v>8.1516901408450707E-2</v>
      </c>
      <c r="K39" s="486">
        <f t="shared" si="22"/>
        <v>8.9306092957746483E-2</v>
      </c>
      <c r="L39" s="486">
        <f t="shared" si="22"/>
        <v>0.10000327687323943</v>
      </c>
      <c r="M39" s="486">
        <f t="shared" si="22"/>
        <v>0.10306598475690139</v>
      </c>
      <c r="N39" s="486">
        <f t="shared" si="22"/>
        <v>0.10622370435594648</v>
      </c>
      <c r="O39" s="487">
        <f t="shared" si="22"/>
        <v>0.10947944254577979</v>
      </c>
      <c r="P39" s="505" t="e">
        <f t="shared" si="22"/>
        <v>#REF!</v>
      </c>
      <c r="Q39" s="23" t="e">
        <f>#REF!/#REF!</f>
        <v>#REF!</v>
      </c>
      <c r="R39" s="23" t="e">
        <f>#REF!/#REF!</f>
        <v>#REF!</v>
      </c>
      <c r="S39" s="23" t="e">
        <f>#REF!/#REF!</f>
        <v>#REF!</v>
      </c>
      <c r="T39" s="23" t="e">
        <f>#REF!/#REF!</f>
        <v>#REF!</v>
      </c>
      <c r="U39" s="23" t="e">
        <f>#REF!/#REF!</f>
        <v>#REF!</v>
      </c>
      <c r="X39" s="6"/>
    </row>
    <row r="40" spans="2:28" s="1" customFormat="1">
      <c r="B40" s="244" t="s">
        <v>197</v>
      </c>
      <c r="I40" s="490">
        <f>I37/(7.75%*I38)</f>
        <v>1.000810049977283</v>
      </c>
      <c r="J40" s="490">
        <f t="shared" ref="J40:O40" si="23">J37/(7.75%*J38)</f>
        <v>1.0518309859154931</v>
      </c>
      <c r="K40" s="490">
        <f t="shared" si="23"/>
        <v>1.1523366833257611</v>
      </c>
      <c r="L40" s="490">
        <f t="shared" si="23"/>
        <v>1.2903648628805087</v>
      </c>
      <c r="M40" s="490">
        <f t="shared" si="23"/>
        <v>1.3298836742825986</v>
      </c>
      <c r="N40" s="490">
        <f t="shared" si="23"/>
        <v>1.3706284433025353</v>
      </c>
      <c r="O40" s="491">
        <f t="shared" si="23"/>
        <v>1.4126379683326424</v>
      </c>
      <c r="P40" s="6"/>
      <c r="Q40" s="6"/>
      <c r="R40" s="6"/>
      <c r="S40" s="6"/>
      <c r="T40" s="6"/>
    </row>
    <row r="41" spans="2:28">
      <c r="B41" s="529" t="s">
        <v>198</v>
      </c>
      <c r="C41" s="530"/>
      <c r="D41" s="530"/>
      <c r="E41" s="530"/>
      <c r="F41" s="530"/>
      <c r="G41" s="530"/>
      <c r="H41" s="530"/>
      <c r="I41" s="531">
        <f>I37/+PMT(5.7%/12,12,-I38)</f>
        <v>0.90264216416555343</v>
      </c>
      <c r="J41" s="531">
        <f t="shared" ref="J41:O41" si="24">J37/+PMT(5.7%/12,12,-J38)</f>
        <v>0.94865853663709609</v>
      </c>
      <c r="K41" s="531">
        <f t="shared" si="24"/>
        <v>1.0393057880545173</v>
      </c>
      <c r="L41" s="531">
        <f t="shared" si="24"/>
        <v>1.163795000280111</v>
      </c>
      <c r="M41" s="531">
        <f t="shared" si="24"/>
        <v>1.1994374735446856</v>
      </c>
      <c r="N41" s="531">
        <f t="shared" si="24"/>
        <v>1.2361856521700061</v>
      </c>
      <c r="O41" s="532">
        <f t="shared" si="24"/>
        <v>1.2740745288750348</v>
      </c>
      <c r="P41" s="177"/>
      <c r="Q41" s="177"/>
      <c r="R41" s="177"/>
      <c r="S41" s="177"/>
      <c r="T41" s="177"/>
    </row>
    <row r="42" spans="2:28">
      <c r="I42" s="488"/>
    </row>
    <row r="43" spans="2:28">
      <c r="I43" s="225"/>
      <c r="J43" s="225"/>
      <c r="K43" s="225"/>
      <c r="L43" s="225"/>
      <c r="M43" s="225"/>
      <c r="N43" s="225"/>
      <c r="O43" s="225"/>
    </row>
    <row r="44" spans="2:28">
      <c r="N44" s="195"/>
      <c r="O44" s="195"/>
    </row>
  </sheetData>
  <printOptions horizontalCentered="1"/>
  <pageMargins left="0.25" right="0.25" top="0.25" bottom="0.25" header="0.5" footer="0.25"/>
  <pageSetup scale="91" orientation="landscape" r:id="rId1"/>
  <headerFooter alignWithMargins="0"/>
  <ignoredErrors>
    <ignoredError sqref="P10:X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7FB83B6523EB4ABD3128E6A1DEA1E6" ma:contentTypeVersion="13" ma:contentTypeDescription="Create a new document." ma:contentTypeScope="" ma:versionID="49a3face3d1eeff1e6421f8598966556">
  <xsd:schema xmlns:xsd="http://www.w3.org/2001/XMLSchema" xmlns:xs="http://www.w3.org/2001/XMLSchema" xmlns:p="http://schemas.microsoft.com/office/2006/metadata/properties" xmlns:ns3="09984846-a59b-4b0b-ac73-820cb1d9f6fc" xmlns:ns4="ea04eb08-6555-4fba-b7b3-398e52d112b8" targetNamespace="http://schemas.microsoft.com/office/2006/metadata/properties" ma:root="true" ma:fieldsID="819db75048142440df4665b86121a205" ns3:_="" ns4:_="">
    <xsd:import namespace="09984846-a59b-4b0b-ac73-820cb1d9f6fc"/>
    <xsd:import namespace="ea04eb08-6555-4fba-b7b3-398e52d112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84846-a59b-4b0b-ac73-820cb1d9f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b08-6555-4fba-b7b3-398e52d112b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911F5D-1170-45E1-90FF-EDF74F77D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84846-a59b-4b0b-ac73-820cb1d9f6fc"/>
    <ds:schemaRef ds:uri="ea04eb08-6555-4fba-b7b3-398e52d11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849493-C0C7-4718-A49F-AB9C197F08EA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a04eb08-6555-4fba-b7b3-398e52d112b8"/>
    <ds:schemaRef ds:uri="09984846-a59b-4b0b-ac73-820cb1d9f6f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1D3DEF-BC72-4302-A47B-F024BB4EF6D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5f4d0fc-5dab-4189-944f-7b9c98bf0de3}" enabled="1" method="Standard" siteId="{d3c58aa3-8557-4f92-909b-7f0848f0d9f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Loan Request</vt:lpstr>
      <vt:lpstr>Investment Highlights</vt:lpstr>
      <vt:lpstr>Sources and Uses</vt:lpstr>
      <vt:lpstr>Property Map</vt:lpstr>
      <vt:lpstr>Unit Mix Overview</vt:lpstr>
      <vt:lpstr>Community Ammenties</vt:lpstr>
      <vt:lpstr>Apartment Features</vt:lpstr>
      <vt:lpstr>Recent Capex</vt:lpstr>
      <vt:lpstr>Annual Cash Flows</vt:lpstr>
      <vt:lpstr>Rent Roll</vt:lpstr>
      <vt:lpstr>Sales Comps</vt:lpstr>
      <vt:lpstr>Rent Comps</vt:lpstr>
      <vt:lpstr>'Annual Cash Flows'!Print_Area</vt:lpstr>
      <vt:lpstr>'Rent Comps'!Print_Area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Belfi</dc:creator>
  <cp:lastModifiedBy>Thomas Wayda</cp:lastModifiedBy>
  <cp:lastPrinted>2022-09-27T20:03:30Z</cp:lastPrinted>
  <dcterms:created xsi:type="dcterms:W3CDTF">2015-06-29T19:02:47Z</dcterms:created>
  <dcterms:modified xsi:type="dcterms:W3CDTF">2022-10-31T17:54:31Z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0x010100117FB83B6523EB4ABD3128E6A1DEA1E6</vt:lpwstr>
  </property>
  <property fmtid="{D5CDD505-2E9C-101B-9397-08002B2CF9AE}" pid="3" name="_dlc_DocIdItemGuid">
    <vt:lpwstr>452b3923-677e-4117-85e4-7879b50e1ac9</vt:lpwstr>
  </property>
</Properties>
</file>