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G:\My Drive\"/>
    </mc:Choice>
  </mc:AlternateContent>
  <xr:revisionPtr revIDLastSave="0" documentId="13_ncr:1_{D3BFB3C0-B839-4873-A490-6784A50358A4}" xr6:coauthVersionLast="47" xr6:coauthVersionMax="47" xr10:uidLastSave="{00000000-0000-0000-0000-000000000000}"/>
  <bookViews>
    <workbookView xWindow="-28920" yWindow="1485" windowWidth="29040" windowHeight="15720" tabRatio="917" firstSheet="5" activeTab="14" xr2:uid="{00000000-000D-0000-FFFF-FFFF00000000}"/>
  </bookViews>
  <sheets>
    <sheet name="STNL Master Page" sheetId="27" state="hidden" r:id="rId1"/>
    <sheet name="Strategy" sheetId="38" state="hidden" r:id="rId2"/>
    <sheet name="Docs Recieved" sheetId="35" state="hidden" r:id="rId3"/>
    <sheet name="Property Details" sheetId="18" state="hidden" r:id="rId4"/>
    <sheet name="Lease Abstract (old)" sheetId="42" state="hidden" r:id="rId5"/>
    <sheet name="Rent Roll" sheetId="2" r:id="rId6"/>
    <sheet name="Rent Schedule" sheetId="34" state="hidden" r:id="rId7"/>
    <sheet name="Expiration Schedule" sheetId="12" state="hidden" r:id="rId8"/>
    <sheet name="Operating Expenses" sheetId="22" state="hidden" r:id="rId9"/>
    <sheet name="Reimbursement Rent" sheetId="15" state="hidden" r:id="rId10"/>
    <sheet name="Reimb. Breakdown" sheetId="43" state="hidden" r:id="rId11"/>
    <sheet name="Reimb. Breakdown 2019" sheetId="44" state="hidden" r:id="rId12"/>
    <sheet name="MLA Assumptions" sheetId="47" r:id="rId13"/>
    <sheet name="Cash Flow - 1.6.26" sheetId="46" r:id="rId14"/>
    <sheet name="Income and Expenses" sheetId="4" r:id="rId15"/>
    <sheet name="1031 Exchange" sheetId="41" state="hidden" r:id="rId16"/>
    <sheet name="CF Assumptions" sheetId="37" state="hidden" r:id="rId17"/>
    <sheet name="Monthly CF" sheetId="40" state="hidden" r:id="rId18"/>
    <sheet name="Cash Flow" sheetId="39" state="hidden" r:id="rId19"/>
    <sheet name="Rent Comps" sheetId="23" state="hidden" r:id="rId20"/>
    <sheet name="Questions" sheetId="36" state="hidden" r:id="rId21"/>
    <sheet name="Tenant Information (STNL) " sheetId="14" state="hidden" r:id="rId22"/>
    <sheet name="Tenant Overviews (Multi)" sheetId="26" state="hidden" r:id="rId23"/>
    <sheet name="County Overview " sheetId="13" state="hidden" r:id="rId24"/>
    <sheet name="Placer.ai" sheetId="20" state="hidden" r:id="rId25"/>
    <sheet name="Bank Deposits" sheetId="30" state="hidden"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s>
  <definedNames>
    <definedName name="\0">'[29]D-A'!$S$63</definedName>
    <definedName name="\A">#REF!</definedName>
    <definedName name="\B">#REF!</definedName>
    <definedName name="\C">#REF!</definedName>
    <definedName name="\d">#N/A</definedName>
    <definedName name="\e">#N/A</definedName>
    <definedName name="\L">#REF!</definedName>
    <definedName name="\m">#N/A</definedName>
    <definedName name="\n">#N/A</definedName>
    <definedName name="\P">#REF!</definedName>
    <definedName name="\P1">#REF!</definedName>
    <definedName name="\P2">#REF!</definedName>
    <definedName name="\P3">#REF!</definedName>
    <definedName name="\P4">#REF!</definedName>
    <definedName name="\Q">#REF!</definedName>
    <definedName name="\r">#N/A</definedName>
    <definedName name="\s">#N/A</definedName>
    <definedName name="\t">#N/A</definedName>
    <definedName name="\v">#N/A</definedName>
    <definedName name="\w">#N/A</definedName>
    <definedName name="\Y">#REF!</definedName>
    <definedName name="\z">#N/A</definedName>
    <definedName name="_">#REF!</definedName>
    <definedName name="_________key1" hidden="1">'[1]Inc &amp; Exp Assump (1)'!#REF!</definedName>
    <definedName name="_________key2" hidden="1">'[1]Inc &amp; Exp Assump (1)'!#REF!</definedName>
    <definedName name="________key1" hidden="1">'[1]Inc &amp; Exp Assump (1)'!#REF!</definedName>
    <definedName name="________key2" hidden="1">'[1]Inc &amp; Exp Assump (1)'!#REF!</definedName>
    <definedName name="_______key1" hidden="1">'[1]Inc &amp; Exp Assump (1)'!#REF!</definedName>
    <definedName name="_______key2" hidden="1">'[1]Inc &amp; Exp Assump (1)'!#REF!</definedName>
    <definedName name="_____key1" hidden="1">'[1]Inc &amp; Exp Assump (1)'!#REF!</definedName>
    <definedName name="_____key2" hidden="1">'[1]Inc &amp; Exp Assump (1)'!#REF!</definedName>
    <definedName name="____key1" hidden="1">'[1]Inc &amp; Exp Assump (1)'!#REF!</definedName>
    <definedName name="____key2" hidden="1">'[1]Inc &amp; Exp Assump (1)'!#REF!</definedName>
    <definedName name="___key1" hidden="1">'[1]Inc &amp; Exp Assump (1)'!#REF!</definedName>
    <definedName name="___key2" hidden="1">'[1]Inc &amp; Exp Assump (1)'!#REF!</definedName>
    <definedName name="___VAC1">#REF!</definedName>
    <definedName name="___VAC2">#REF!</definedName>
    <definedName name="___VAC3">#REF!</definedName>
    <definedName name="___VAC4">#REF!</definedName>
    <definedName name="___VAC5">#REF!</definedName>
    <definedName name="__123Graph_A" hidden="1">'[3]vacant sf'!$C$9:$C$26</definedName>
    <definedName name="__123Graph_AATLN" hidden="1">[2]ICI!#REF!</definedName>
    <definedName name="__123Graph_ACOLLECTIONS" hidden="1">[4]A!$B$151:$AW$151</definedName>
    <definedName name="__123Graph_ACurrent" hidden="1">'[5]Office Space'!$O$33:$AA$33</definedName>
    <definedName name="__123Graph_AGRAPH1" hidden="1">[2]ICI!#REF!</definedName>
    <definedName name="__123Graph_AGRAPH2" hidden="1">[2]ICI!#REF!</definedName>
    <definedName name="__123Graph_AGRAPH4" hidden="1">[2]ICI!#REF!</definedName>
    <definedName name="__123Graph_B" hidden="1">'[3]vacant sf'!$D$9:$D$26</definedName>
    <definedName name="__123Graph_BATLN" hidden="1">[2]ICI!#REF!</definedName>
    <definedName name="__123Graph_BCOLLECTIONS" hidden="1">[4]A!$B$152:$AW$152</definedName>
    <definedName name="__123Graph_BCurrent" hidden="1">'[5]Office Space'!$O$34:$AA$34</definedName>
    <definedName name="__123Graph_BGRAPH2" hidden="1">[2]ICI!#REF!</definedName>
    <definedName name="__123Graph_BGRAPH4" hidden="1">[2]ICI!#REF!</definedName>
    <definedName name="__123Graph_C" hidden="1">[2]ICI!#REF!</definedName>
    <definedName name="__123Graph_CATLN" hidden="1">[2]ICI!#REF!</definedName>
    <definedName name="__123Graph_D" hidden="1">[6]DETAIL!$E$4:$E$69</definedName>
    <definedName name="__123Graph_DATLN" hidden="1">[2]ICI!#REF!</definedName>
    <definedName name="__123Graph_E" hidden="1">[6]DETAIL!$F$4:$F$69</definedName>
    <definedName name="__123Graph_F" hidden="1">'[7]Annual Report'!#REF!</definedName>
    <definedName name="__123Graph_X" hidden="1">'[3]vacant sf'!$C$9:$C$26</definedName>
    <definedName name="__123Graph_XCOLLECTIONS" hidden="1">[4]A!$B$150:$AW$150</definedName>
    <definedName name="__123Graph_XCurrent" hidden="1">'[5]Office Space'!$O$9:$AA$9</definedName>
    <definedName name="__123Graph_XGRAPH2" hidden="1">[2]ICI!#REF!</definedName>
    <definedName name="__123Graph_XGRAPH4" hidden="1">[2]ICI!#REF!</definedName>
    <definedName name="__1STATS_ASSUMPS">#REF!</definedName>
    <definedName name="__23f" hidden="1">'[8]REITs &amp; S&amp;P'!$F$11:$F$31</definedName>
    <definedName name="__a1" hidden="1">{"Assump",#N/A,TRUE,"Proforma";"first",#N/A,TRUE,"Proforma";"second",#N/A,TRUE,"Proforma";"lease1",#N/A,TRUE,"Proforma";"lease2",#N/A,TRUE,"Proforma"}</definedName>
    <definedName name="__aes4" hidden="1">{"Outflow 1",#N/A,FALSE,"Outflows-Inflows";"Outflow 2",#N/A,FALSE,"Outflows-Inflows";"Inflow 1",#N/A,FALSE,"Outflows-Inflows";"Inflow 2",#N/A,FALSE,"Outflows-Inflows"}</definedName>
    <definedName name="__awe34" hidden="1">{"Assump",#N/A,TRUE,"Proforma";"first",#N/A,TRUE,"Proforma";"second",#N/A,TRUE,"Proforma";"lease1",#N/A,TRUE,"Proforma";"lease2",#N/A,TRUE,"Proforma"}</definedName>
    <definedName name="__DCF2">#N/A</definedName>
    <definedName name="__drz5" hidden="1">{#N/A,#N/A,FALSE,"Summary";#N/A,#N/A,FALSE,"Assumptions";#N/A,#N/A,FALSE,"Cash Flow";#N/A,#N/A,FALSE,"Residual Calculation";#N/A,#N/A,FALSE,"Pricing Matrix";#N/A,#N/A,FALSE,"Pricing Matrix II";#N/A,#N/A,FALSE,"Expiration Schedule"}</definedName>
    <definedName name="__FDS_HYPERLINK_TOGGLE_STATE__" hidden="1">"ON"</definedName>
    <definedName name="__foh1">'[9]Oct 2011 TTM'!$AT$1175</definedName>
    <definedName name="__foh2">'[9]Oct 2011 TTM'!$AT$1182</definedName>
    <definedName name="__fom1">'[9]Oct 2011 TTM'!$AT$1164</definedName>
    <definedName name="__fom2">'[9]Oct 2011 TTM'!$AT$1168</definedName>
    <definedName name="__hkh1">'[9]Oct 2011 TTM'!$AT$1202</definedName>
    <definedName name="__hkh2">'[9]Oct 2011 TTM'!$AT$1213</definedName>
    <definedName name="__hkm1">'[9]Oct 2011 TTM'!$AT$1187</definedName>
    <definedName name="__hkm2">'[9]Oct 2011 TTM'!$AT$1191</definedName>
    <definedName name="__IntlFixup" hidden="1">TRUE</definedName>
    <definedName name="__key1" hidden="1">'[1]Inc &amp; Exp Assump (1)'!#REF!</definedName>
    <definedName name="__key2" hidden="1">'[1]Inc &amp; Exp Assump (1)'!#REF!</definedName>
    <definedName name="__s5" hidden="1">{"print 1.6",#N/A,FALSE,"Sheet1";"print 2.6",#N/A,FALSE,"Sheet1";"print 3.6",#N/A,FALSE,"Sheet1";"print 4.6",#N/A,FALSE,"Sheet1";"print 5.6",#N/A,FALSE,"Sheet1";"print 6.6",#N/A,FALSE,"Sheet1"}</definedName>
    <definedName name="__sr5" hidden="1">{#N/A,#N/A,FALSE,"OperatingAssumptions"}</definedName>
    <definedName name="__VAC1">#REF!</definedName>
    <definedName name="__VAC2">[10]WRKSCHD!$C$6,[10]WRKSCHD!$C$8,[10]WRKSCHD!$C$10,[10]WRKSCHD!$C$16,[10]WRKSCHD!$C$18,[10]WRKSCHD!$C$20,[10]WRKSCHD!$C$22,[10]WRKSCHD!$C$24,[10]WRKSCHD!$C$26,[10]WRKSCHD!$C$28</definedName>
    <definedName name="__VAC3">#REF!</definedName>
    <definedName name="__VAC4">#REF!</definedName>
    <definedName name="__VAC5">#REF!</definedName>
    <definedName name="__xdt6" hidden="1">{#N/A,#N/A,TRUE,"Summary";"AnnualRentRoll",#N/A,TRUE,"RentRoll";#N/A,#N/A,TRUE,"ExitStratigy";#N/A,#N/A,TRUE,"OperatingAssumptions"}</definedName>
    <definedName name="_0">#REF!</definedName>
    <definedName name="_1">#N/A</definedName>
    <definedName name="_1_">#REF!</definedName>
    <definedName name="_1__123Graph_ACHART_1" hidden="1">[4]A!$B$14:$M$14</definedName>
    <definedName name="_1__123Graph_ACHART_2" hidden="1">#REF!</definedName>
    <definedName name="_1_0_S" hidden="1">'[11]1999 BUDGET'!#REF!</definedName>
    <definedName name="_1_157" hidden="1">#NAME?</definedName>
    <definedName name="_1_31_2008">"yrone"</definedName>
    <definedName name="_10__123Graph_BGROWTH_9" hidden="1">[2]ICI!#REF!</definedName>
    <definedName name="_10__123Graph_XCHART_2" hidden="1">[4]A!$B$155:$AW$155</definedName>
    <definedName name="_10_0TEN">#REF!</definedName>
    <definedName name="_11__123Graph_XCHART_3" hidden="1">[4]A!$B$153:$AW$153</definedName>
    <definedName name="_11__123Graph_XGROWTH_9" hidden="1">[2]ICI!#REF!</definedName>
    <definedName name="_11_1">#REF!</definedName>
    <definedName name="_12_2">#REF!</definedName>
    <definedName name="_13_3">#REF!</definedName>
    <definedName name="_14_4">#REF!</definedName>
    <definedName name="_15loan.term">#REF!</definedName>
    <definedName name="_16loan.term">#REF!</definedName>
    <definedName name="_17NOI_Per">#REF!</definedName>
    <definedName name="_1991">#N/A</definedName>
    <definedName name="_19STATS_ASSUMPS">#REF!</definedName>
    <definedName name="_1andGdiv12toN">#REF!</definedName>
    <definedName name="_1STATS_ASSUMPS">#REF!</definedName>
    <definedName name="_1STBASERATE">#REF!</definedName>
    <definedName name="_1STFL">#REF!</definedName>
    <definedName name="_1STYEAR">#REF!</definedName>
    <definedName name="_2">#N/A</definedName>
    <definedName name="_2__123Graph_ACHART_1" hidden="1">#REF!</definedName>
    <definedName name="_2__123Graph_ACHART_2" hidden="1">[4]A!$B$156:$AW$156</definedName>
    <definedName name="_2__123Graph_BCHART_2" hidden="1">#REF!</definedName>
    <definedName name="_2_0__123Grap" hidden="1">'[13]Comp. Transaction'!#REF!</definedName>
    <definedName name="_2_0_S" hidden="1">'[11]1999 BUDGET'!#REF!</definedName>
    <definedName name="_20TEN">#REF!</definedName>
    <definedName name="_2NDBASERATE">#REF!</definedName>
    <definedName name="_3">#N/A</definedName>
    <definedName name="_3__123Graph_ACHART_1A" hidden="1">'[14]WATER RATES'!$C$9:$C$31</definedName>
    <definedName name="_3__123Graph_ACHART_2" hidden="1">#REF!</definedName>
    <definedName name="_3__123Graph_ACHART_3" hidden="1">[4]A!$B$154:$AW$154</definedName>
    <definedName name="_3__123Graph_BCHART_1" hidden="1">[15]A!$E$135:$E$141</definedName>
    <definedName name="_3__123Graph_CCHART_2" hidden="1">#REF!</definedName>
    <definedName name="_3_0_0_F" hidden="1">'[11]1999 BUDGET'!#REF!</definedName>
    <definedName name="_4">#N/A</definedName>
    <definedName name="_4__123Graph_ACHART_2A" hidden="1">'[14]WATER RATES'!$C$9:$C$29</definedName>
    <definedName name="_4__123Graph_BCHART_1" hidden="1">[4]A!$B$25:$M$25</definedName>
    <definedName name="_4__123Graph_XCHART_1" hidden="1">'[8]REITs &amp; S&amp;P'!$D$11:$D$31</definedName>
    <definedName name="_4__123Graph_XCHART_2" hidden="1">#REF!</definedName>
    <definedName name="_4_0__123Grap" hidden="1">'[13]Comp. Transaction'!#REF!</definedName>
    <definedName name="_4_0_0_F" hidden="1">'[11]1999 BUDGET'!#REF!</definedName>
    <definedName name="_5__123Graph_BCHART_1A" hidden="1">'[14]WATER RATES'!$E$9:$E$31</definedName>
    <definedName name="_5__123Graph_CCHART_1" hidden="1">[4]A!$B$36:$M$36</definedName>
    <definedName name="_5__123Graph_XCHART_1" hidden="1">#REF!</definedName>
    <definedName name="_5__123Graph_XCHART_2" hidden="1">[12]A!$D$171:$D$177</definedName>
    <definedName name="_5_0_0_S" hidden="1">'[16]1999 BUDGET'!#REF!</definedName>
    <definedName name="_6__123Graph_BCHART_2A" hidden="1">'[14]WATER RATES'!$E$9:$E$29</definedName>
    <definedName name="_6__123Graph_DCHART_1" hidden="1">[4]A!$B$47:$M$47</definedName>
    <definedName name="_6__123Graph_XCHART_2" hidden="1">#REF!</definedName>
    <definedName name="_6_0_0_S" hidden="1">'[16]1999 BUDGET'!#REF!</definedName>
    <definedName name="_7__123Graph_ECHART_1" hidden="1">[4]A!$A$78:$N$78</definedName>
    <definedName name="_7__123Graph_XCHART_1A" hidden="1">'[14]WATER RATES'!$B$9:$B$31</definedName>
    <definedName name="_7_0">#REF!</definedName>
    <definedName name="_8__123Graph_FCHART_1" hidden="1">[4]A!$A$79:$N$79</definedName>
    <definedName name="_8__123Graph_XCHART_2A" hidden="1">'[14]WATER RATES'!$A$9:$A$28</definedName>
    <definedName name="_8_0loan.term">#REF!</definedName>
    <definedName name="_9">#N/A</definedName>
    <definedName name="_9__123Graph_AGROWTH_9" hidden="1">[2]ICI!#REF!</definedName>
    <definedName name="_9__123Graph_XCHART_1" hidden="1">[4]A!$B$6:$M$6</definedName>
    <definedName name="_9_0loan.term">#REF!</definedName>
    <definedName name="_94305">#N/A</definedName>
    <definedName name="_94305EC">#N/A</definedName>
    <definedName name="_94305ED">#N/A</definedName>
    <definedName name="_a1" hidden="1">{"Assump",#N/A,TRUE,"Proforma";"first",#N/A,TRUE,"Proforma";"second",#N/A,TRUE,"Proforma";"lease1",#N/A,TRUE,"Proforma";"lease2",#N/A,TRUE,"Proforma"}</definedName>
    <definedName name="_a2">'[17]Submeter (7e)'!$S$18</definedName>
    <definedName name="_aes4" hidden="1">{"Outflow 1",#N/A,FALSE,"Outflows-Inflows";"Outflow 2",#N/A,FALSE,"Outflows-Inflows";"Inflow 1",#N/A,FALSE,"Outflows-Inflows";"Inflow 2",#N/A,FALSE,"Outflows-Inflows"}</definedName>
    <definedName name="_awe34" hidden="1">{"Assump",#N/A,TRUE,"Proforma";"first",#N/A,TRUE,"Proforma";"second",#N/A,TRUE,"Proforma";"lease1",#N/A,TRUE,"Proforma";"lease2",#N/A,TRUE,"Proforma"}</definedName>
    <definedName name="_b1" hidden="1">{#N/A,#N/A,FALSE,"Aging Summary";#N/A,#N/A,FALSE,"Ratio Analysis";#N/A,#N/A,FALSE,"Test 120 Day Accts";#N/A,#N/A,FALSE,"Tickmarks"}</definedName>
    <definedName name="_b2" hidden="1">{#N/A,#N/A,FALSE,"IPCOVER";#N/A,#N/A,FALSE,"STATEMENT";#N/A,#N/A,FALSE,"MARGIN";#N/A,#N/A,FALSE,"GNS &amp; LSS";#N/A,#N/A,FALSE,"IPREALGL";#N/A,#N/A,FALSE,"SHRTACCT"}</definedName>
    <definedName name="_bch1">'[9]2011 P&amp;L'!$AA$1642</definedName>
    <definedName name="_bcm1">'[9]2011 P&amp;L'!$AA$1626</definedName>
    <definedName name="_bdm.1450B14FA809499E85BE6C83459FE79B.edm" hidden="1">#REF!</definedName>
    <definedName name="_bdm.22F5AB2FA411462B896E47B76493DA41.edm" hidden="1">#REF!</definedName>
    <definedName name="_bdm.96B781F5FFCC472A8326AC4B01FA3125.edm" hidden="1">#REF!</definedName>
    <definedName name="_bdm.9C4E67CDC56649218BCFAC98BCD9D789.edm" hidden="1">#REF!</definedName>
    <definedName name="_cap2">#REF!</definedName>
    <definedName name="_cch1">'[9]2011 P&amp;L'!$AA$1670</definedName>
    <definedName name="_ccm1">'[9]2011 P&amp;L'!$AA$1664</definedName>
    <definedName name="_con1">#REF!</definedName>
    <definedName name="_con10">#REF!</definedName>
    <definedName name="_con2">#REF!</definedName>
    <definedName name="_con3">#REF!</definedName>
    <definedName name="_con4">#REF!</definedName>
    <definedName name="_con5">#REF!</definedName>
    <definedName name="_con6">#REF!</definedName>
    <definedName name="_con7">#REF!</definedName>
    <definedName name="_con8">#REF!</definedName>
    <definedName name="_con9">#REF!</definedName>
    <definedName name="_d" hidden="1">'[8]REITs &amp; S&amp;P'!$D$11:$D$31</definedName>
    <definedName name="_DCF2">#N/A</definedName>
    <definedName name="_DEP1">'[18]DEPRECIATION SCHEDULE'!$F$10:$O$36</definedName>
    <definedName name="_DEP2">'[18]DEPRECIATION SCHEDULE'!$F$37:$O$70</definedName>
    <definedName name="_DEP3">'[18]DEPRECIATION SCHEDULE'!$P$1:$AA$36</definedName>
    <definedName name="_DEP4">'[18]DEPRECIATION SCHEDULE'!$P$37:$AA$70</definedName>
    <definedName name="_dfd" hidden="1">[15]A!$E$135:$E$141</definedName>
    <definedName name="_Dist_Values" hidden="1">#REF!</definedName>
    <definedName name="_drz5" hidden="1">{#N/A,#N/A,FALSE,"Summary";#N/A,#N/A,FALSE,"Assumptions";#N/A,#N/A,FALSE,"Cash Flow";#N/A,#N/A,FALSE,"Residual Calculation";#N/A,#N/A,FALSE,"Pricing Matrix";#N/A,#N/A,FALSE,"Pricing Matrix II";#N/A,#N/A,FALSE,"Expiration Schedule"}</definedName>
    <definedName name="_EXP1">#REF!</definedName>
    <definedName name="_f" hidden="1">[12]A!$D$171:$D$177</definedName>
    <definedName name="_fff2" hidden="1">{"Main",#N/A,FALSE,"Wacker";"Main2",#N/A,FALSE,"Wacker";"Value",#N/A,FALSE,"Wacker";"Sensitivity",#N/A,FALSE,"Wacker";"Paine",#N/A,FALSE,"Wacker";"Quaker",#N/A,FALSE,"Wacker";"Wacker",#N/A,FALSE,"Wacker";"1900",#N/A,FALSE,"Wacker";"1901",#N/A,FALSE,"Wacker"}</definedName>
    <definedName name="_Fil1" hidden="1">#REF!</definedName>
    <definedName name="_Fill" hidden="1">#REF!</definedName>
    <definedName name="_xlnm._FilterDatabase" localSheetId="7" hidden="1">'Expiration Schedule'!$F$8:$F$18</definedName>
    <definedName name="_foh1">'[9]2011 P&amp;L'!$AA$1373</definedName>
    <definedName name="_foh2">'[9]2011 P&amp;L'!$AA$1382</definedName>
    <definedName name="_fom1">'[9]2011 P&amp;L'!$AA$1362</definedName>
    <definedName name="_fom2">'[9]2011 P&amp;L'!$AA$1366</definedName>
    <definedName name="_gft2">'[9]2011 P&amp;L'!#REF!</definedName>
    <definedName name="_ggg2" hidden="1">{"View1",#N/A,FALSE,"Sheet1";"View2",#N/A,FALSE,"Sheet1"}</definedName>
    <definedName name="_glf1">'[9]2011 P&amp;L'!#REF!</definedName>
    <definedName name="_GSF1">[19]Parameters!$J$6</definedName>
    <definedName name="_hkh1">'[9]2011 P&amp;L'!$AA$1405</definedName>
    <definedName name="_hkh2">'[9]2011 P&amp;L'!$AA$1418</definedName>
    <definedName name="_hkm1">'[9]2011 P&amp;L'!$AA$1390</definedName>
    <definedName name="_hkm2">'[9]2011 P&amp;L'!$AA$1394</definedName>
    <definedName name="_hrh1">'[9]2011 P&amp;L'!$AA$1797</definedName>
    <definedName name="_hrm1">'[9]2011 P&amp;L'!$AA$1788</definedName>
    <definedName name="_Inf1">#REF!</definedName>
    <definedName name="_Inf2">#REF!</definedName>
    <definedName name="_Inf3">#REF!</definedName>
    <definedName name="_Inf4">#REF!</definedName>
    <definedName name="_Inf5">#REF!</definedName>
    <definedName name="_Int1">#REF!</definedName>
    <definedName name="_Int2">#REF!</definedName>
    <definedName name="_irr1">#REF!</definedName>
    <definedName name="_Key1" hidden="1">[21]CapX!#REF!</definedName>
    <definedName name="_Key2" hidden="1">[22]Tenants!#REF!</definedName>
    <definedName name="_Key5" hidden="1">#REF!</definedName>
    <definedName name="_Key6" hidden="1">#REF!</definedName>
    <definedName name="_Key8" hidden="1">#REF!</definedName>
    <definedName name="_Key9" hidden="1">#REF!</definedName>
    <definedName name="_kit61">'[9]2011 P&amp;L'!#REF!</definedName>
    <definedName name="_ldh1">'[9]2011 P&amp;L'!#REF!</definedName>
    <definedName name="_ldm1">'[9]2011 P&amp;L'!#REF!</definedName>
    <definedName name="_LOC2">#REF!</definedName>
    <definedName name="_max1">[23]Gauge!$B$7:$B$12</definedName>
    <definedName name="_max2">[23]Gauge!$E$7:$E$12</definedName>
    <definedName name="_mbh1">'[9]2011 P&amp;L'!$AA$1619</definedName>
    <definedName name="_mbm1">'[9]2011 P&amp;L'!$AA$1613</definedName>
    <definedName name="_mi1">'[24]B-A'!$A$6:$G$152</definedName>
    <definedName name="_mo1">[25]DevSch!$F$2</definedName>
    <definedName name="_MRG2" hidden="1">{"INCOME",#N/A,FALSE,"ProNet";"VALUE",#N/A,FALSE,"ProNet"}</definedName>
    <definedName name="_N">#REF!</definedName>
    <definedName name="_new1" hidden="1">{#N/A,#N/A,FALSE,"IPCOVER";#N/A,#N/A,FALSE,"STATEMENT";#N/A,#N/A,FALSE,"MARGIN";#N/A,#N/A,FALSE,"GNS &amp; LSS";#N/A,#N/A,FALSE,"IPREALGL";#N/A,#N/A,FALSE,"SHRTACCT"}</definedName>
    <definedName name="_new3" hidden="1">{#N/A,#N/A,FALSE,"Aging Summary";#N/A,#N/A,FALSE,"Ratio Analysis";#N/A,#N/A,FALSE,"Test 120 Day Accts";#N/A,#N/A,FALSE,"Tickmarks"}</definedName>
    <definedName name="_new5" hidden="1">{#N/A,#N/A,FALSE,"IPCOVER";#N/A,#N/A,FALSE,"STATEMENT";#N/A,#N/A,FALSE,"MARGIN";#N/A,#N/A,FALSE,"GNS &amp; LSS";#N/A,#N/A,FALSE,"IPREALGL";#N/A,#N/A,FALSE,"SHRTACCT"}</definedName>
    <definedName name="_new6" hidden="1">{"page1",#N/A,FALSE,"The Sheet!!";"page2",#N/A,FALSE,"The Sheet!!"}</definedName>
    <definedName name="_new7" hidden="1">{"page1",#N/A,FALSE,"The Sheet!!";"page2",#N/A,FALSE,"The Sheet!!"}</definedName>
    <definedName name="_new8" hidden="1">{#N/A,#N/A,FALSE,"Aging Summary";#N/A,#N/A,FALSE,"Ratio Analysis";#N/A,#N/A,FALSE,"Test 120 Day Accts";#N/A,#N/A,FALSE,"Tickmarks"}</definedName>
    <definedName name="_Order1" hidden="1">0</definedName>
    <definedName name="_Order2" hidden="1">0</definedName>
    <definedName name="_PG1">#N/A</definedName>
    <definedName name="_pkh1">'[9]2011 P&amp;L'!#REF!</definedName>
    <definedName name="_pkm1">'[9]2011 P&amp;L'!#REF!</definedName>
    <definedName name="_PLV1">#REF!</definedName>
    <definedName name="_plv2">#REF!</definedName>
    <definedName name="_plv3">#REF!</definedName>
    <definedName name="_plv4">#REF!</definedName>
    <definedName name="_plv5">#REF!</definedName>
    <definedName name="_pr1">#REF!</definedName>
    <definedName name="_pr2">'[26]Sales Schedule'!#REF!</definedName>
    <definedName name="_pr3">#REF!</definedName>
    <definedName name="_pr4">#REF!</definedName>
    <definedName name="_pr5">#REF!</definedName>
    <definedName name="_prt3">#REF!</definedName>
    <definedName name="_RentRoll2" hidden="1">{#N/A,#N/A,FALSE,"Aging Summary";#N/A,#N/A,FALSE,"Ratio Analysis";#N/A,#N/A,FALSE,"Test 120 Day Accts";#N/A,#N/A,FALSE,"Tickmarks"}</definedName>
    <definedName name="_RR89">#N/A</definedName>
    <definedName name="_rst3">'[9]2011 P&amp;L'!#REF!</definedName>
    <definedName name="_rst4">'[9]2011 P&amp;L'!#REF!</definedName>
    <definedName name="_rst5">'[9]2011 P&amp;L'!#REF!</definedName>
    <definedName name="_rt3">'[9]2011 P&amp;L'!#REF!</definedName>
    <definedName name="_rt4">'[9]2011 P&amp;L'!#REF!</definedName>
    <definedName name="_rt5">'[9]2011 P&amp;L'!#REF!</definedName>
    <definedName name="_rtm4">'[9]2011 P&amp;L'!#REF!</definedName>
    <definedName name="_s5" hidden="1">{"print 1.6",#N/A,FALSE,"Sheet1";"print 2.6",#N/A,FALSE,"Sheet1";"print 3.6",#N/A,FALSE,"Sheet1";"print 4.6",#N/A,FALSE,"Sheet1";"print 5.6",#N/A,FALSE,"Sheet1";"print 6.6",#N/A,FALSE,"Sheet1"}</definedName>
    <definedName name="_sch1">[27]Superseded!$A$1:$O$40</definedName>
    <definedName name="_sf" hidden="1">[12]A!$E$171:$E$177</definedName>
    <definedName name="_Sort" hidden="1">#REF!</definedName>
    <definedName name="_sph1">'[9]2011 P&amp;L'!#REF!</definedName>
    <definedName name="_spm1">'[9]2011 P&amp;L'!#REF!</definedName>
    <definedName name="_sr5" hidden="1">{#N/A,#N/A,FALSE,"OperatingAssumptions"}</definedName>
    <definedName name="_STALLS">#REF!</definedName>
    <definedName name="_Table1_In1" hidden="1">[6]DETAIL!$J$15</definedName>
    <definedName name="_Table1_Out" hidden="1">'[28]Exit Strategy'!#REF!</definedName>
    <definedName name="_Table2_In1" hidden="1">[6]DETAIL!$J$15</definedName>
    <definedName name="_Table2_In2" hidden="1">[6]DETAIL!$K$15</definedName>
    <definedName name="_Table2_Out" hidden="1">#REF!</definedName>
    <definedName name="_tax1">#REF!</definedName>
    <definedName name="_tax2">#N/A</definedName>
    <definedName name="_tax4">#N/A</definedName>
    <definedName name="_tax5">#N/A</definedName>
    <definedName name="_tit1">#REF!</definedName>
    <definedName name="_tit2">#REF!</definedName>
    <definedName name="_tnh1">'[9]2011 P&amp;L'!#REF!</definedName>
    <definedName name="_tnm1">'[9]2011 P&amp;L'!#REF!</definedName>
    <definedName name="_VAC1">#REF!</definedName>
    <definedName name="_VAC2">[10]WRKSCHD!$C$6,[10]WRKSCHD!$C$8,[10]WRKSCHD!$C$10,[10]WRKSCHD!$C$16,[10]WRKSCHD!$C$18,[10]WRKSCHD!$C$20,[10]WRKSCHD!$C$22,[10]WRKSCHD!$C$24,[10]WRKSCHD!$C$26,[10]WRKSCHD!$C$28</definedName>
    <definedName name="_VAC3">#REF!</definedName>
    <definedName name="_VAC4">#REF!</definedName>
    <definedName name="_VAC5">#REF!</definedName>
    <definedName name="_wrn1" hidden="1">{"schedule1",#N/A,FALSE,"Sheet1";"schedule2",#N/A,FALSE,"Sheet1";"schedule3",#N/A,FALSE,"Sheet1";"schedule4",#N/A,FALSE,"Sheet1";"schedule5",#N/A,FALSE,"Sheet1";"schedule6",#N/A,FALSE,"Sheet1"}</definedName>
    <definedName name="_wrn2" hidden="1">{"TB_PR","50",FALSE,"PR_TRIAL_BALANCE";"TB_PR","51",FALSE,"PR_TRIAL_BALANCE";"TB_PR","52",FALSE,"PR_TRIAL_BALANCE";"TB_PR","53",FALSE,"PR_TRIAL_BALANCE";"TB_PR","54",FALSE,"PR_TRIAL_BALANCE";"TB_PR","55",FALSE,"PR_TRIAL_BALANCE";"TB_PR","56",FALSE,"PR_TRIAL_BALANCE";"TB_PR","57",FALSE,"PR_TRIAL_BALANCE";"TB_PR","61",FALSE,"PR_TRIAL_BALANCE";"TB_PR","63",FALSE,"PR_TRIAL_BALANCE";"TB_PR","65",FALSE,"PR_TRIAL_BALANCE";"TB_PR","66",FALSE,"PR_TRIAL_BALANCE"}</definedName>
    <definedName name="_wrn3" hidden="1">{#N/A,#N/A,FALSE,"Cash Flow";#N/A,#N/A,FALSE,"FFO";#N/A,#N/A,FALSE,"Dvlpt Assumptions";#N/A,#N/A,FALSE,"Equity &amp; Constr Financing";#N/A,#N/A,FALSE,"JV Fee Analysis - cash";#N/A,#N/A,FALSE,"JV Fee Analysis - GAAP";#N/A,#N/A,FALSE,"Prop CF Adj";#N/A,#N/A,FALSE,"Land Sales";#N/A,#N/A,FALSE,"Capex, existing";#N/A,#N/A,FALSE,"Capex,97 Budget";#N/A,#N/A,FALSE,"Capex, dvlpt";#N/A,#N/A,FALSE,"Cap overhead";#N/A,#N/A,FALSE,"Project Equity";#N/A,#N/A,FALSE,"Leasing Fees";#N/A,#N/A,FALSE,"Debt";#N/A,#N/A,FALSE,"Capitalized Interest";#N/A,#N/A,FALSE,"FF&amp; E Loan";#N/A,#N/A,FALSE,"Strip loan";#N/A,#N/A,FALSE,"Franklin Loan";#N/A,#N/A,FALSE,"Poto_Gurn Amortiz";#N/A,#N/A,FALSE,"Dividend Distr";#N/A,#N/A,FALSE,"Investment in Partnerships";#N/A,#N/A,FALSE,"JV Ops Cash Flow Adj.";#N/A,#N/A,FALSE,"Ontario";#N/A,#N/A,FALSE,"Ontario-Proj";#N/A,#N/A,FALSE,"Ont Debt";#N/A,#N/A,FALSE,"Grapevine";#N/A,#N/A,FALSE,"Grapevine-Proj";#N/A,#N/A,FALSE,"Arizona";#N/A,#N/A,FALSE,"Arizona - Proj";#N/A,#N/A,FALSE,"Sawgrass Ph III";#N/A,#N/A,FALSE,"Saw Phase III-Proj";#N/A,#N/A,FALSE,"City Center";#N/A,#N/A,FALSE,"City Center-Proj";#N/A,#N/A,FALSE,"Columbus";#N/A,#N/A,FALSE,"Columbus-Proj";#N/A,#N/A,FALSE,"Atlanta";#N/A,#N/A,FALSE,"Atlanta-Proj";#N/A,#N/A,FALSE,"Monee";#N/A,#N/A,FALSE,"Monee-Proj";#N/A,#N/A,FALSE,"Houston";#N/A,#N/A,FALSE,"Houston-Proj";#N/A,#N/A,FALSE,"San Francisco";#N/A,#N/A,FALSE,"San Francisco-Proj";#N/A,#N/A,FALSE,"Meadowlands";#N/A,#N/A,FALSE,"Meadowlands-Proj";#N/A,#N/A,FALSE,"Toronto";#N/A,#N/A,FALSE,"Toronto-Proj"}</definedName>
    <definedName name="_xdt6" hidden="1">{#N/A,#N/A,TRUE,"Summary";"AnnualRentRoll",#N/A,TRUE,"RentRoll";#N/A,#N/A,TRUE,"ExitStratigy";#N/A,#N/A,TRUE,"OperatingAssumptions"}</definedName>
    <definedName name="a">'[30]Executive Summary'!$D$19</definedName>
    <definedName name="a_Key1" hidden="1">'[31]A Inc &amp; Exp'!#REF!</definedName>
    <definedName name="a_Key2" hidden="1">'[31]A Inc &amp; Exp'!#REF!</definedName>
    <definedName name="a1a1" hidden="1">{"Assump",#N/A,TRUE,"Proforma";"first",#N/A,TRUE,"Proforma";"second",#N/A,TRUE,"Proforma";"lease1",#N/A,TRUE,"Proforma";"lease2",#N/A,TRUE,"Proforma"}</definedName>
    <definedName name="aa" hidden="1">{"AnnualRentRoll",#N/A,FALSE,"RentRoll"}</definedName>
    <definedName name="aa.2" hidden="1">{#N/A,#N/A,FALSE,"Cashflow Analysis";#N/A,#N/A,FALSE,"Sensitivity Analysis";#N/A,#N/A,FALSE,"PV";#N/A,#N/A,FALSE,"Pro Forma"}</definedName>
    <definedName name="aaa" hidden="1">{"AnnualRentRoll",#N/A,FALSE,"RentRoll"}</definedName>
    <definedName name="AAA_DOCTOPS" hidden="1">"AAA_SET"</definedName>
    <definedName name="AAA_duser" hidden="1">"OFF"</definedName>
    <definedName name="aaaaa" hidden="1">{"Assump",#N/A,TRUE,"Proforma";"first",#N/A,TRUE,"Proforma";"second",#N/A,TRUE,"Proforma";"lease1",#N/A,TRUE,"Proforma";"lease2",#N/A,TRUE,"Proforma"}</definedName>
    <definedName name="aaaaaa" hidden="1">#REF!</definedName>
    <definedName name="aaaaaaa" hidden="1">{"Outflow 1",#N/A,FALSE,"Outflows-Inflows";"Outflow 2",#N/A,FALSE,"Outflows-Inflows";"Inflow 1",#N/A,FALSE,"Outflows-Inflows";"Inflow 2",#N/A,FALSE,"Outflows-Inflows"}</definedName>
    <definedName name="aaaksA1">'[32]Cost to MS'!$A$1:$K$49</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cres">'[31]A UW'!#REF!</definedName>
    <definedName name="aasdfa" hidden="1">{"rtn",#N/A,FALSE,"RTN";"tables",#N/A,FALSE,"RTN";"cf",#N/A,FALSE,"CF";"stats",#N/A,FALSE,"Stats";"prop",#N/A,FALSE,"Prop"}</definedName>
    <definedName name="aAssFee">'[31]A Amort Calc'!#REF!</definedName>
    <definedName name="ab" hidden="1">{#N/A,#N/A,FALSE,"III-1 Sum.Dem";#N/A,#N/A,FALSE,"III-2 RER.Dem.Pop";#N/A,#N/A,FALSE,"III-3 RER.Cap.Pop";#N/A,#N/A,FALSE,"III-4 RER.Dem.TCSS";#N/A,#N/A,FALSE,"III-5 RER.Cap.TCSS";#N/A,#N/A,FALSE,"III-6 Pow.Center.Dem";#N/A,#N/A,FALSE,"III-7 Off.Demand";#N/A,#N/A,FALSE,"III-8 Htl.Dem"}</definedName>
    <definedName name="abc" hidden="1">{#N/A,#N/A,FALSE,"II-2 POP.HH";#N/A,#N/A,FALSE,"II-3 AGE.DIST";#N/A,#N/A,FALSE,"II-4 HH.DIST";#N/A,#N/A,FALSE,"II-5 EMP.INDUS"}</definedName>
    <definedName name="abcde" hidden="1">{#N/A,#N/A,FALSE,"II-2 POP.HH";#N/A,#N/A,FALSE,"II-3 AGE.DIST";#N/A,#N/A,FALSE,"II-4 HH.DIST";#N/A,#N/A,FALSE,"II-5 EMP.INDUS"}</definedName>
    <definedName name="ABSORP">#REF!</definedName>
    <definedName name="ac">#REF!</definedName>
    <definedName name="Accounting">#REF!</definedName>
    <definedName name="accrueddepreciationmanufacaturingbuildings">'[33]Accrued Depreciation'!$A$1:$S$57</definedName>
    <definedName name="acity">'[31]A UW'!#REF!</definedName>
    <definedName name="acqfee">[1]Underwriting!$C$31</definedName>
    <definedName name="acqfeeCore">'[34]Argus link'!$F$9</definedName>
    <definedName name="acquisition">#REF!</definedName>
    <definedName name="Acquisition_Total_Cost">[35]Summary!$M$30</definedName>
    <definedName name="AcquisitionLoan">[36]Analysis!#REF!</definedName>
    <definedName name="AcquisitionNOI">[36]Analysis!$H$52</definedName>
    <definedName name="acres">[20]Underwriting!#REF!</definedName>
    <definedName name="acres2">[1]Underwriting!#REF!</definedName>
    <definedName name="ActBox">#REF!</definedName>
    <definedName name="ActiveEntity">[37]Parameters!$C$8</definedName>
    <definedName name="ad" hidden="1">{#N/A,#N/A,FALSE,"pop.hh";#N/A,#N/A,FALSE,"age.dist";#N/A,#N/A,FALSE,"hh.income";#N/A,#N/A,FALSE,"hh.chars"}</definedName>
    <definedName name="adad" hidden="1">'[1]Inc &amp; Exp Assump (1)'!#REF!</definedName>
    <definedName name="Add_Threshold">#REF!</definedName>
    <definedName name="ADDLINE">#N/A</definedName>
    <definedName name="address">[38]Underwriting!$B$2</definedName>
    <definedName name="address1">[1]Underwriting!$B$2</definedName>
    <definedName name="admin">'[1]Inc &amp; Exp Assump (1)'!$G$150</definedName>
    <definedName name="AdminFeeTable">#REF!</definedName>
    <definedName name="Administrative">[39]Inputs!$G$34</definedName>
    <definedName name="Administrative_WC">'[39]Inputs WC'!$G$34</definedName>
    <definedName name="ADRSUMSCG">#N/A</definedName>
    <definedName name="adv">'[1]Inc &amp; Exp Assump (1)'!$H$152</definedName>
    <definedName name="ADVAMTD">[40]Emba!$U$3:$Z$34</definedName>
    <definedName name="aequity">[1]Underwriting!$D$37</definedName>
    <definedName name="af" hidden="1">{#N/A,#N/A,FALSE,"II-2 POP.HH";#N/A,#N/A,FALSE,"II-3 AGE.DIST";#N/A,#N/A,FALSE,"II-4 HH.DIST";#N/A,#N/A,FALSE,"II-5 EMP.INDUS"}</definedName>
    <definedName name="afadf">[41]Summ!#REF!</definedName>
    <definedName name="aff" hidden="1">{#N/A,#N/A,FALSE,"Aging Summary";#N/A,#N/A,FALSE,"Ratio Analysis";#N/A,#N/A,FALSE,"Test 120 Day Accts";#N/A,#N/A,FALSE,"Tickmarks"}</definedName>
    <definedName name="afg" hidden="1">{"Construction Costs",#N/A,FALSE,"Total Costs"}</definedName>
    <definedName name="afhg" hidden="1">{"Assumptions",#N/A,FALSE,"Assumptions"}</definedName>
    <definedName name="afv" hidden="1">{#N/A,#N/A,FALSE,"Aging Summary";#N/A,#N/A,FALSE,"Ratio Analysis";#N/A,#N/A,FALSE,"Test 120 Day Accts";#N/A,#N/A,FALSE,"Tickmarks"}</definedName>
    <definedName name="ag" hidden="1">{#N/A,#N/A,FALSE,"IPCOVER";#N/A,#N/A,FALSE,"STATEMENT";#N/A,#N/A,FALSE,"MARGIN";#N/A,#N/A,FALSE,"GNS &amp; LSS";#N/A,#N/A,FALSE,"IPREALGL";#N/A,#N/A,FALSE,"SHRTACCT"}</definedName>
    <definedName name="agasg" hidden="1">{"Assumptions",#N/A,FALSE,"Assumptions"}</definedName>
    <definedName name="Agg_Rate_Floor">#REF!</definedName>
    <definedName name="agv" hidden="1">{#N/A,#N/A,FALSE,"IPCOVER";#N/A,#N/A,FALSE,"STATEMENT";#N/A,#N/A,FALSE,"MARGIN";#N/A,#N/A,FALSE,"GNS &amp; LSS";#N/A,#N/A,FALSE,"IPREALGL";#N/A,#N/A,FALSE,"SHRTACCT"}</definedName>
    <definedName name="ahdfvg" hidden="1">{"cot1",#N/A,FALSE,"Cottages";"cot2",#N/A,FALSE,"Cottages";"cot3",#N/A,FALSE,"Cottages"}</definedName>
    <definedName name="ahfgsa" hidden="1">{"Downside",#N/A,FALSE,"Downside"}</definedName>
    <definedName name="AHSMCDRate">#REF!</definedName>
    <definedName name="ALEXGARDEN">[42]EastLoudoungrdnA!#REF!</definedName>
    <definedName name="ALEXHIGH">[42]EastLoudoungrdnA!#REF!</definedName>
    <definedName name="all" hidden="1">{#N/A,#N/A,FALSE,"CF Consolidated 2";#N/A,#N/A,FALSE,"Retail Assump";#N/A,#N/A,FALSE,"CF Retail";#N/A,#N/A,FALSE,"Garage Assumpt 1";#N/A,#N/A,FALSE,"Garage Op Proj";#N/A,#N/A,FALSE,"Hist I&amp;E";#N/A,#N/A,FALSE,"Rent Roll";#N/A,#N/A,FALSE,"RE Taxes";#N/A,#N/A,FALSE,"CAM - BH";#N/A,#N/A,FALSE,"Comm.Condo CAM"}</definedName>
    <definedName name="aloancc">'[31]A CC'!#REF!</definedName>
    <definedName name="Alternatelist">'[43]Alternate Summary'!$B$7:$B$28</definedName>
    <definedName name="ALTMU">'[44]Bid Summary'!#REF!</definedName>
    <definedName name="AM_Fee_Structure">[39]Inputs!$K$44</definedName>
    <definedName name="AM_Fee_Structure_WC">'[39]Inputs WC'!$K$44</definedName>
    <definedName name="amen">#REF!</definedName>
    <definedName name="AmenityFeeMoveIns">#REF!</definedName>
    <definedName name="AmenityFeeRenewals">#REF!</definedName>
    <definedName name="AMFeeB">'[45]Base Case 10-Year Cash Flow'!#REF!</definedName>
    <definedName name="amoCore">'[34]Argus link'!$E$6</definedName>
    <definedName name="Amort">[46]inputs!$B$41</definedName>
    <definedName name="AMORT_">#REF!</definedName>
    <definedName name="AMORT1">[47]DLC!$F$10:$Q$50</definedName>
    <definedName name="AMORT3">[47]DLC!$R$10:$AC$50</definedName>
    <definedName name="AMORT4">[47]DLC!$R$52:$AC$73</definedName>
    <definedName name="Amortization">#REF!</definedName>
    <definedName name="Amortization_Table">#REF!</definedName>
    <definedName name="AMORTLEFT">[47]DLC!$A$6:$E$9</definedName>
    <definedName name="AmortSchd1">[46]inputs!$N$3</definedName>
    <definedName name="AmortSchd2">[46]inputs!$N$4</definedName>
    <definedName name="AmortTerm1">[46]inputs!$M$3</definedName>
    <definedName name="AmortTerm2">[46]inputs!$M$4</definedName>
    <definedName name="AMORTTOP">[47]DLC!$A$1:$AC$9</definedName>
    <definedName name="AmtFin1Core">'[34]Argus link'!$H$8</definedName>
    <definedName name="AmtFin2Core">'[34]Argus link'!$I$8</definedName>
    <definedName name="AmtFin3Core">'[34]Argus link'!$J$8</definedName>
    <definedName name="Analogues" hidden="1">{#N/A,#N/A,FALSE,"pop.hh";#N/A,#N/A,FALSE,"age.dist";#N/A,#N/A,FALSE,"hh.income";#N/A,#N/A,FALSE,"hh.chars"}</definedName>
    <definedName name="analstart">'[48]Argus link'!$E$4</definedName>
    <definedName name="analstartCore">'[34]Argus link'!$E$4</definedName>
    <definedName name="Analysis_End_Month">[35]Summary!$K$10</definedName>
    <definedName name="Analysis_Start">#REF!</definedName>
    <definedName name="Analysis_Start_Date">[35]Summary!$L$7</definedName>
    <definedName name="Analysis_Start_Month">[35]Summary!$K$7</definedName>
    <definedName name="AnalysisStartDate">#REF!</definedName>
    <definedName name="Analyst">#REF!</definedName>
    <definedName name="Annual_interest_rate">#REF!</definedName>
    <definedName name="Annual_Salary">#REF!</definedName>
    <definedName name="AnnualMarketRent">#REF!</definedName>
    <definedName name="AnnualSalary">#REF!</definedName>
    <definedName name="anscount" hidden="1">1</definedName>
    <definedName name="Aok" hidden="1">{"Outflow 1",#N/A,FALSE,"Outflows-Inflows";"Outflow 2",#N/A,FALSE,"Outflows-Inflows";"Inflow 1",#N/A,FALSE,"Outflows-Inflows";"Inflow 2",#N/A,FALSE,"Outflows-Inflows"}</definedName>
    <definedName name="aotherinc">'[31]A Inc &amp; Exp'!$J$18</definedName>
    <definedName name="APART_SALES_SUMM">'[49]Summary of Comparable Apt Sales'!$A$1:$L$37</definedName>
    <definedName name="APART_SALES_SUMMARY">'[49]Summary of Comparable Apt Sales'!$A$1:$L$37</definedName>
    <definedName name="Apartment__Sales_Summary">'[50]Summary of Comparable Apt Sales'!$A$1:$L$37</definedName>
    <definedName name="aPP">'[31]A UW'!$C$27</definedName>
    <definedName name="Apparel_Total_act">#REF!</definedName>
    <definedName name="Apparel_Total_est">#REF!</definedName>
    <definedName name="AppFeeMoveIn">#REF!</definedName>
    <definedName name="AppFeeRenewals">#REF!</definedName>
    <definedName name="ApplianceReplacement">#REF!</definedName>
    <definedName name="APPR1">#REF!</definedName>
    <definedName name="APPR2">#REF!</definedName>
    <definedName name="APPR21">#REF!</definedName>
    <definedName name="APPR22">#REF!</definedName>
    <definedName name="APPR3">#REF!</definedName>
    <definedName name="APPR30">#REF!</definedName>
    <definedName name="APPR31">#REF!</definedName>
    <definedName name="APPR32">#REF!</definedName>
    <definedName name="APPR33">#REF!</definedName>
    <definedName name="APPR4">#REF!</definedName>
    <definedName name="Appraised_LTV">#REF!</definedName>
    <definedName name="appraised_value">[51]CCB!$C$46</definedName>
    <definedName name="APRINT">'[52]97ACCR-INT'!$AA$8</definedName>
    <definedName name="APT_SALES_SUMM">'[49]Summary of Comparable Apt Sales'!$A$1:$L$37</definedName>
    <definedName name="apt_sales_summary">'[49]Summary of Comparable Apt Sales'!$A$1:$L$37</definedName>
    <definedName name="AptAnalysis">#REF!</definedName>
    <definedName name="AptNOI">#REF!</definedName>
    <definedName name="AptSF">#REF!</definedName>
    <definedName name="AptUnit">#REF!</definedName>
    <definedName name="ARC">#N/A</definedName>
    <definedName name="area">#REF!</definedName>
    <definedName name="Area_Employment">#REF!</definedName>
    <definedName name="Area_Major_Empl">#REF!</definedName>
    <definedName name="Area_Pop">#REF!</definedName>
    <definedName name="Area_Retail_Sales">#REF!</definedName>
    <definedName name="area2">#REF!</definedName>
    <definedName name="areim">'[31]A Inc &amp; Exp'!#REF!</definedName>
    <definedName name="arentpot">'[31]A Inc &amp; Exp'!#REF!</definedName>
    <definedName name="areserve">'[31]A UW'!#REF!</definedName>
    <definedName name="ARGUS7">#REF!</definedName>
    <definedName name="ARGUS8">#REF!</definedName>
    <definedName name="arlington">[42]EastLoudoungrdnA!#REF!</definedName>
    <definedName name="arm">'[31]A Inc &amp; Exp'!#REF!</definedName>
    <definedName name="as" hidden="1">{"Outflow 1",#N/A,FALSE,"Outflows-Inflows";"Outflow 2",#N/A,FALSE,"Outflows-Inflows";"Inflow 1",#N/A,FALSE,"Outflows-Inflows";"Inflow 2",#N/A,FALSE,"Outflows-Inflows"}</definedName>
    <definedName name="As_of_Date">#REF!</definedName>
    <definedName name="as_stab_admin_expns">[46]inputs!$F$140</definedName>
    <definedName name="as_stab_ins">[46]inputs!$F$135</definedName>
    <definedName name="as_stab_mgmt">[46]inputs!$F$138</definedName>
    <definedName name="as_stab_min_col">[46]inputs!$F$151</definedName>
    <definedName name="as_stab_misc_expns">[46]inputs!$F$141</definedName>
    <definedName name="as_stab_mntn">[46]inputs!$F$137</definedName>
    <definedName name="as_stab_noi">[46]inputs!$F$145</definedName>
    <definedName name="as_stab_occ">[46]inputs!$F$150</definedName>
    <definedName name="as_stab_ppty_val">[46]inputs!$F$149</definedName>
    <definedName name="as_stab_pr">[46]inputs!$F$139</definedName>
    <definedName name="as_stab_re_tax">[46]inputs!$F$146</definedName>
    <definedName name="as_stab_rsrvs">[46]inputs!$F$142</definedName>
    <definedName name="as_stab_utlt">[46]inputs!$F$136</definedName>
    <definedName name="AS2DocOpenMode">"AS2DocumentEdit"</definedName>
    <definedName name="Asales">#REF!</definedName>
    <definedName name="ASD">#REF!</definedName>
    <definedName name="asdesaf" hidden="1">{"Assumptions",#N/A,FALSE,"Assumptions"}</definedName>
    <definedName name="asdf">#REF!</definedName>
    <definedName name="asdf12" hidden="1">{#N/A,#N/A,FALSE,"OperatingAssumptions"}</definedName>
    <definedName name="asdf2" hidden="1">{#N/A,#N/A,FALSE,"OperatingAssumptions"}</definedName>
    <definedName name="asdf3" hidden="1">{#N/A,#N/A,FALSE,"LoanAssumptions"}</definedName>
    <definedName name="asdf5" hidden="1">{"MonthlyRentRoll",#N/A,FALSE,"RentRoll"}</definedName>
    <definedName name="asdf7" hidden="1">{#N/A,#N/A,TRUE,"Summary";"AnnualRentRoll",#N/A,TRUE,"RentRoll";#N/A,#N/A,TRUE,"ExitStratigy";#N/A,#N/A,TRUE,"OperatingAssumptions"}</definedName>
    <definedName name="asdfas" hidden="1">{"print 1.6",#N/A,FALSE,"Sheet1";"print 2.6",#N/A,FALSE,"Sheet1";"print 3.6",#N/A,FALSE,"Sheet1";"print 4.6",#N/A,FALSE,"Sheet1";"print 5.6",#N/A,FALSE,"Sheet1";"print 6.6",#N/A,FALSE,"Sheet1"}</definedName>
    <definedName name="asdfasaa" hidden="1">{"print 1.6",#N/A,FALSE,"Sheet1";"print 2.6",#N/A,FALSE,"Sheet1";"print 3.6",#N/A,FALSE,"Sheet1";"print 4.6",#N/A,FALSE,"Sheet1";"print 5.6",#N/A,FALSE,"Sheet1";"print 6.6",#N/A,FALSE,"Sheet1"}</definedName>
    <definedName name="asdfasdf" hidden="1">{"rtn",#N/A,FALSE,"RTN";"tables",#N/A,FALSE,"RTN";"cf",#N/A,FALSE,"CF";"stats",#N/A,FALSE,"Stats";"prop",#N/A,FALSE,"Prop"}</definedName>
    <definedName name="asdfasdfsdafdsf" hidden="1">{"cot1",#N/A,FALSE,"Cottages";"cot2",#N/A,FALSE,"Cottages";"cot3",#N/A,FALSE,"Cottages"}</definedName>
    <definedName name="asdfg" hidden="1">{"rtn",#N/A,FALSE,"RTN";"tables",#N/A,FALSE,"RTN";"cf",#N/A,FALSE,"CF";"stats",#N/A,FALSE,"Stats";"prop",#N/A,FALSE,"Prop"}</definedName>
    <definedName name="asdfsdf" hidden="1">{"Construction Costs",#N/A,FALSE,"Total Costs"}</definedName>
    <definedName name="asdga" hidden="1">{"Annual Cash Flows",#N/A,FALSE,"Annual Summary"}</definedName>
    <definedName name="asdgfasd" hidden="1">{"Annual Cash Flows",#N/A,FALSE,"Annual Summary"}</definedName>
    <definedName name="ase" hidden="1">{"IS",#N/A,FALSE,"Income Statement";"ISR",#N/A,FALSE,"Income Statement Ratios";"BS",#N/A,FALSE,"Balance Sheet";"BSR",#N/A,FALSE,"Balance Sheet Ratios";"CF",#N/A,FALSE,"Cash Flow";"SALES",#N/A,FALSE,"Sales Analysis";"RR",#N/A,FALSE,"Recent Results"}</definedName>
    <definedName name="aserf" hidden="1">{"Summary Schedule",#N/A,FALSE,"Sheet1";"Divisional Support",#N/A,FALSE,"Sheet2";"Corporate Support",#N/A,FALSE,"Sheet3"}</definedName>
    <definedName name="asfag2" hidden="1">{"Main",#N/A,FALSE,"Wacker";"Main2",#N/A,FALSE,"Wacker";"Value",#N/A,FALSE,"Wacker";"Sensitivity",#N/A,FALSE,"Wacker";"Paine",#N/A,FALSE,"Wacker";"Quaker",#N/A,FALSE,"Wacker";"Wacker",#N/A,FALSE,"Wacker";"1900",#N/A,FALSE,"Wacker";"1901",#N/A,FALSE,"Wacker"}</definedName>
    <definedName name="asfasg" hidden="1">{"Main",#N/A,FALSE,"Wacker";"Main2",#N/A,FALSE,"Wacker";"Value",#N/A,FALSE,"Wacker";"Sensitivity",#N/A,FALSE,"Wacker";"Paine",#N/A,FALSE,"Wacker";"Quaker",#N/A,FALSE,"Wacker";"Wacker",#N/A,FALSE,"Wacker";"1900",#N/A,FALSE,"Wacker";"1901",#N/A,FALSE,"Wacker"}</definedName>
    <definedName name="asfsad">#REF!</definedName>
    <definedName name="ASIS">#REF!</definedName>
    <definedName name="ass" hidden="1">{"print 1.6",#N/A,FALSE,"Sheet1";"print 2.6",#N/A,FALSE,"Sheet1";"print 3.6",#N/A,FALSE,"Sheet1";"print 4.6",#N/A,FALSE,"Sheet1";"print 5.6",#N/A,FALSE,"Sheet1";"print 6.6",#N/A,FALSE,"Sheet1"}</definedName>
    <definedName name="ASSET">#REF!</definedName>
    <definedName name="AssFee">[20]Amort!#REF!</definedName>
    <definedName name="assfee2">[1]Amort!#REF!</definedName>
    <definedName name="assmp1">#REF!</definedName>
    <definedName name="assmp11">#REF!</definedName>
    <definedName name="assmp2">#REF!</definedName>
    <definedName name="asss" hidden="1">{"rtn",#N/A,FALSE,"RTN";"tables",#N/A,FALSE,"RTN";"cf",#N/A,FALSE,"CF";"stats",#N/A,FALSE,"Stats";"prop",#N/A,FALSE,"Prop"}</definedName>
    <definedName name="assssss" hidden="1">{"Summary Schedule",#N/A,FALSE,"Sheet1";"Divisional Support",#N/A,FALSE,"Sheet2";"Corporate Support",#N/A,FALSE,"Sheet3"}</definedName>
    <definedName name="assum" hidden="1">#REF!</definedName>
    <definedName name="assump">'[53]Indust Bldg Rent Comp Summary'!$A$1:$N$36</definedName>
    <definedName name="Assump_Global_Assumptions.hdr">[54]Assumptions!$F$6,[54]Assumptions!$F$6:$F$11</definedName>
    <definedName name="Assump_Global_Assumptions.rdwr">[54]Assumptions!$A$6:$B$6,[54]Assumptions!$A$7:$F$11</definedName>
    <definedName name="Assump_Operating_Expenses.hdr">[54]Assumptions!$E$60:$H$60,[54]Assumptions!$E$60:$H$64</definedName>
    <definedName name="Assump_Operating_Expenses.rdwr">[54]Assumptions!$A$60:$B$60,[54]Assumptions!$A$61:$H$64</definedName>
    <definedName name="Assump_Parking_Storage_Assumptions.hdr">[54]Assumptions!$E$34:$I$34,[54]Assumptions!$E$35:$I$48</definedName>
    <definedName name="Assump_Parking_Storage_Assumptions.rdwr">[54]Assumptions!$A$34:$B$34,[54]Assumptions!$A$35:$I$48</definedName>
    <definedName name="Assump_Unit_Sales_Assumptions.hdr">[54]Assumptions!$E$15:$G$15,[54]Assumptions!$E$15:$G$29</definedName>
    <definedName name="Assump_Unit_Sales_Assumptions.rdwr">[54]Assumptions!$A$15:$B$15,[54]Assumptions!$A$16:$G$29</definedName>
    <definedName name="assump2">'[53]Oper Inc &amp; Exp Analysis'!$A$1:$L$31</definedName>
    <definedName name="assump3">'[53]Oper Inc &amp; Exp Analysis'!$A$39:$H$63</definedName>
    <definedName name="Assumps_Stats">#REF!</definedName>
    <definedName name="aSysIndex">[55]Configuration!#REF!</definedName>
    <definedName name="atotalcc">'[31]A CC'!#REF!</definedName>
    <definedName name="audio">'[9]2011 P&amp;L'!#REF!</definedName>
    <definedName name="AUGINT">'[56]97ACCR-INT'!$Y$13</definedName>
    <definedName name="aunits">'[31]A UW'!$H$28</definedName>
    <definedName name="AUTO">#REF!</definedName>
    <definedName name="AUTOEXEC">#REF!</definedName>
    <definedName name="av">'[9]2011 P&amp;L'!#REF!</definedName>
    <definedName name="Available_Rooms">#REF!</definedName>
    <definedName name="AVAILGLA">#REF!</definedName>
    <definedName name="Average_Occupancy">#REF!</definedName>
    <definedName name="AVG_LEASE_TERM">#REF!</definedName>
    <definedName name="AVG_LEV_YIELD">#REF!</definedName>
    <definedName name="AVG_YIELD">#REF!</definedName>
    <definedName name="AvgRent">#REF!</definedName>
    <definedName name="AvgRent_StDt">#REF!</definedName>
    <definedName name="AvgSize">#REF!</definedName>
    <definedName name="AVP">[39]Inputs!$D$44</definedName>
    <definedName name="AVP_WC">'[39]Inputs WC'!$D$45</definedName>
    <definedName name="AxesFormat">#N/A</definedName>
    <definedName name="az" hidden="1">{#N/A,#N/A,FALSE,"Trans Summary";#N/A,#N/A,FALSE,"Proforma Five Yr";#N/A,#N/A,FALSE,"Occ and Rate"}</definedName>
    <definedName name="b">'[30]Executive Summary'!$D$19</definedName>
    <definedName name="b_hb">'[9]2011 P&amp;L'!#REF!</definedName>
    <definedName name="b_Key1" hidden="1">'[31]B Inc &amp; Exp'!#REF!</definedName>
    <definedName name="b_Key2" hidden="1">'[31]B Inc &amp; Exp'!#REF!</definedName>
    <definedName name="bacres">'[31]B UW'!#REF!</definedName>
    <definedName name="Bad_Debt">[39]Inputs!$H$19</definedName>
    <definedName name="Bad_Debt_Stab_Month">[39]Inputs!$H$20</definedName>
    <definedName name="Bad_Debt_Stab_Month_WC">'[39]Inputs WC'!$H$20</definedName>
    <definedName name="Bad_Debt_WC">'[39]Inputs WC'!$H$19</definedName>
    <definedName name="BadLink" hidden="1">#REF!</definedName>
    <definedName name="BAL">17361080.96</definedName>
    <definedName name="BalanceSheet_Owner">'[57]Balance Sheet Template'!$C$3</definedName>
    <definedName name="BalanceSheetFirstCol">'[57]Balance Sheet Template'!$C$16</definedName>
    <definedName name="BalanceSheetLookup">[57]General!$H$26:$I$38</definedName>
    <definedName name="BalanceSheetProperty">'[57]Balance Sheet Template'!$B$13</definedName>
    <definedName name="Balloon30360">#REF!</definedName>
    <definedName name="BalloonAct360">#REF!</definedName>
    <definedName name="BalloonAmt">#REF!</definedName>
    <definedName name="BALTOTAL">[58]CashFlow!#REF!</definedName>
    <definedName name="baserent">#REF!</definedName>
    <definedName name="baserent2">#REF!</definedName>
    <definedName name="bAssFee">'[31]Hotel Amort'!#REF!</definedName>
    <definedName name="bb" hidden="1">{#N/A,#N/A,FALSE,"ExitStratigy"}</definedName>
    <definedName name="bbb" hidden="1">{#N/A,#N/A,FALSE,"ExitStratigy"}</definedName>
    <definedName name="bchh1">'[9]2011 P&amp;L'!$AA$1654</definedName>
    <definedName name="bcity">'[31]B UW'!#REF!</definedName>
    <definedName name="bcmh1">'[9]2011 P&amp;L'!$AA$1629</definedName>
    <definedName name="beac">'[9]2011 P&amp;L'!#REF!</definedName>
    <definedName name="beach">'[9]2011 P&amp;L'!#REF!</definedName>
    <definedName name="Beds_CensusDayType">'[59]Cube Setup - Hide'!$K$28</definedName>
    <definedName name="Beds_Cube">'[59]Cube Setup - Hide'!$C$26</definedName>
    <definedName name="Beds_MeasureAvailable">'[59]Cube Setup - Hide'!$G$28</definedName>
    <definedName name="Beds_MeasureLicensed">'[59]Cube Setup - Hide'!$G$29</definedName>
    <definedName name="Beds_Payor">'[59]Cube Setup - Hide'!$I$28</definedName>
    <definedName name="Beds_RUGs">'[59]Cube Setup - Hide'!$M$28</definedName>
    <definedName name="Beds_VersionActual">'[59]Cube Setup - Hide'!$E$28</definedName>
    <definedName name="Beg.Bal">IF(#REF!&lt;&gt;"",#REF!,"")</definedName>
    <definedName name="Beg_Bal">'[60]PSC (Spec)'!$C$18:$C$137</definedName>
    <definedName name="BEGBAL">IF([61]AMORT!XFC1&lt;&gt;"",[61]AMORT!D1048576,"")</definedName>
    <definedName name="Beginning_Balance">#N/A</definedName>
    <definedName name="BENEFITS">#REF!</definedName>
    <definedName name="BENEFITS_2">#REF!</definedName>
    <definedName name="BETHESDA">#REF!</definedName>
    <definedName name="bev_hb">'[9]2011 P&amp;L'!#REF!</definedName>
    <definedName name="BFX_BRANDFX">60122</definedName>
    <definedName name="bghhg" hidden="1">{"MonthlyRentRoll",#N/A,FALSE,"RentRoll"}</definedName>
    <definedName name="blah">#REF!</definedName>
    <definedName name="BlankTemplate">TRUE</definedName>
    <definedName name="Bldg_Areas">#REF!</definedName>
    <definedName name="BldgII">#REF!</definedName>
    <definedName name="BldgImprII">#REF!</definedName>
    <definedName name="bldgname">'[62]Base Variable Input'!$C$9</definedName>
    <definedName name="BldgSF">'[63]Property Info'!$B$8</definedName>
    <definedName name="BLDGSUM">#N/A</definedName>
    <definedName name="blech">#REF!</definedName>
    <definedName name="Blended_Increase_11">'[64]LTL (T)'!$E$19</definedName>
    <definedName name="bloancc">'[31]B CC'!#REF!</definedName>
    <definedName name="block">#REF!</definedName>
    <definedName name="block1">#REF!</definedName>
    <definedName name="BM" hidden="1">{"EBITDA",#N/A,TRUE,"P&amp;L Net of Disc Ops";"output net of disc ops",#N/A,TRUE,"Revenue";"input",#N/A,TRUE,"Revenue";"output",#N/A,TRUE,"DC";"Input",#N/A,TRUE,"DC";"MTN and MCN",#N/A,TRUE,"Margin";"output detail line items",#N/A,TRUE,"SGA";"personnel by year",#N/A,TRUE,"Payroll";#N/A,#N/A,TRUE,"CapEx"}</definedName>
    <definedName name="bncgh" hidden="1">{"rtn",#N/A,FALSE,"RTN";"tables",#N/A,FALSE,"RTN";"cf",#N/A,FALSE,"CF";"stats",#N/A,FALSE,"Stats";"prop",#N/A,FALSE,"Prop"}</definedName>
    <definedName name="bob" hidden="1">{#N/A,#N/A,FALSE,"Cashflow Analysis";#N/A,#N/A,FALSE,"Sensitivity Analysis";#N/A,#N/A,FALSE,"PV";#N/A,#N/A,FALSE,"Pro Forma"}</definedName>
    <definedName name="Body">[65]Template!$A$12:$O$54</definedName>
    <definedName name="body8">'[66]2004-2005 billing'!$A$7:$T$21</definedName>
    <definedName name="BONDTEST">#REF!</definedName>
    <definedName name="Bonus">#REF!</definedName>
    <definedName name="BORDER">#N/A</definedName>
    <definedName name="BORROWER_S">#REF!</definedName>
    <definedName name="Borrower1">[46]inputs!$B$28</definedName>
    <definedName name="BorrowerDebt01">'[67]Borrower Inc. RE'!#REF!</definedName>
    <definedName name="BorrowerOwnPerCent01">'[67]Borrower Inc. RE'!#REF!</definedName>
    <definedName name="Both">#REF!</definedName>
    <definedName name="botherinc">'[31]B Inc &amp; Exp'!$J$18</definedName>
    <definedName name="BottomEnd">#REF!</definedName>
    <definedName name="BPG_After_tax_IRR">#REF!</definedName>
    <definedName name="BPList">[43]Parameters!$C$30:$C$42</definedName>
    <definedName name="bPP">'[31]B UW'!$C$27</definedName>
    <definedName name="br" hidden="1">{#N/A,#N/A,FALSE,"Aging Summary";#N/A,#N/A,FALSE,"Ratio Analysis";#N/A,#N/A,FALSE,"Test 120 Day Accts";#N/A,#N/A,FALSE,"Tickmarks"}</definedName>
    <definedName name="BRANCH1">#N/A</definedName>
    <definedName name="Breakeven">'[68]Modeling Exercise Complete'!$D$9</definedName>
    <definedName name="breim">'[31]B Inc &amp; Exp'!#REF!</definedName>
    <definedName name="brentpot">'[31]B Inc &amp; Exp'!#REF!</definedName>
    <definedName name="breserve">'[31]B UW'!#REF!</definedName>
    <definedName name="BRH">#REF!</definedName>
    <definedName name="brm">'[31]B Inc &amp; Exp'!#REF!</definedName>
    <definedName name="Broker">#REF!</definedName>
    <definedName name="brokers">[1]Underwriting!$C$29</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SMT">#REF!</definedName>
    <definedName name="bsquarters">#REF!</definedName>
    <definedName name="bsrquarters">#REF!</definedName>
    <definedName name="btotalcc">'[31]B CC'!#REF!</definedName>
    <definedName name="BUDGET">#REF!</definedName>
    <definedName name="Budget_Amount">#REF!</definedName>
    <definedName name="Budget_FacilityName">#REF!</definedName>
    <definedName name="Budget_Level1">#REF!</definedName>
    <definedName name="Budget_Level2">#REF!</definedName>
    <definedName name="Budget_Level3">#REF!</definedName>
    <definedName name="Budget_Level4">#REF!</definedName>
    <definedName name="Budget_Level5">#REF!</definedName>
    <definedName name="BudgetRate">'[37]MCA Rate'!$C$8</definedName>
    <definedName name="BudgetSumm" hidden="1">{#N/A,#N/A,FALSE,"Cashflow Analysis";#N/A,#N/A,FALSE,"Sensitivity Analysis";#N/A,#N/A,FALSE,"PV";#N/A,#N/A,FALSE,"Pro Forma"}</definedName>
    <definedName name="BudgetSumm.2" hidden="1">{#N/A,#N/A,FALSE,"Cashflow Analysis";#N/A,#N/A,FALSE,"Sensitivity Analysis";#N/A,#N/A,FALSE,"PV";#N/A,#N/A,FALSE,"Pro Forma"}</definedName>
    <definedName name="BUDTITLE">#REF!</definedName>
    <definedName name="budVer">[55]Configuration!#REF!</definedName>
    <definedName name="built">[20]Underwriting!#REF!</definedName>
    <definedName name="BUN">#REF!</definedName>
    <definedName name="bunits">'[31]B UW'!$H$16</definedName>
    <definedName name="BURTONSVILLE">#REF!</definedName>
    <definedName name="BUST">[69]Input!$F$15</definedName>
    <definedName name="BUV">#REF!</definedName>
    <definedName name="buyerCore">'[34]Argus link'!$A$1</definedName>
    <definedName name="BuyUp">[46]inputs!$B$54</definedName>
    <definedName name="BuyUpPerc">[46]inputs!$B$52</definedName>
    <definedName name="BVA_Owner">'[57]BVA Template'!$C$3</definedName>
    <definedName name="BVA_PropertyNumber">'[57]BVA Template'!$B$3</definedName>
    <definedName name="BVANonOperatingItemsSum">'[57]BVA Template'!$M$173</definedName>
    <definedName name="BVANonOperatingItemsSumBudget">'[57]BVA Template'!$O$173</definedName>
    <definedName name="BVANonOperationgItemsSum">'[57]BVA Template'!$M$173</definedName>
    <definedName name="BVAProperty">'[57]BVA Template'!$B$12</definedName>
    <definedName name="bvc" hidden="1">{#N/A,#N/A,FALSE,"pop.hh";#N/A,#N/A,FALSE,"age.dist";#N/A,#N/A,FALSE,"hh.income";#N/A,#N/A,FALSE,"hh.chars"}</definedName>
    <definedName name="bvnjhm">'[70]Rent Roll'!$D$2</definedName>
    <definedName name="BWSMU">'[44]Bid Summary'!#REF!</definedName>
    <definedName name="C_">#REF!</definedName>
    <definedName name="cabl">#REF!</definedName>
    <definedName name="cable">'[1]Inc &amp; Exp Assump (1)'!$J$14</definedName>
    <definedName name="cables">#REF!</definedName>
    <definedName name="caf">'[9]2011 P&amp;L'!#REF!</definedName>
    <definedName name="cafh">'[9]2011 P&amp;L'!#REF!</definedName>
    <definedName name="cafh1">'[9]2011 P&amp;L'!#REF!</definedName>
    <definedName name="cafhh">'[9]2011 P&amp;L'!#REF!</definedName>
    <definedName name="cafhh1">'[9]2011 P&amp;L'!#REF!</definedName>
    <definedName name="cafm">'[9]2011 P&amp;L'!#REF!</definedName>
    <definedName name="cafm1">'[9]2011 P&amp;L'!#REF!</definedName>
    <definedName name="cafmh">'[9]2011 P&amp;L'!#REF!</definedName>
    <definedName name="cafmh1">'[9]2011 P&amp;L'!#REF!</definedName>
    <definedName name="Calculated_payment">#REF!</definedName>
    <definedName name="CAMExpense">'[71]Oper Inc &amp; Exp Analysis'!$J$13</definedName>
    <definedName name="CAMExpenseEstimate">'[71]Oper Inc &amp; Exp Analysis'!$N$13</definedName>
    <definedName name="CAP">0.0975</definedName>
    <definedName name="Cap_Ex">#REF!</definedName>
    <definedName name="cap_ex_ded">'[72]Deal Summary'!#REF!</definedName>
    <definedName name="Cap_Rate">[39]Inputs!$O$8</definedName>
    <definedName name="Cap_Rate_WC">'[39]Inputs WC'!$O$8</definedName>
    <definedName name="capel">[73]T12!$A$1:$A$33</definedName>
    <definedName name="CapEx_Setup">[39]Inputs!$D$40</definedName>
    <definedName name="CapEx_Setup_WC">'[39]Inputs WC'!$D$41</definedName>
    <definedName name="Capex2"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CAPEX3"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CapexNEW"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CapRate">[46]inputs!$B$101</definedName>
    <definedName name="CapRate1">[36]Analysis!#REF!</definedName>
    <definedName name="CapRate3">[36]Analysis!#REF!</definedName>
    <definedName name="CapX_Holdback">[39]Inputs!$G$43</definedName>
    <definedName name="CapX_Holdback_WC">'[39]Inputs WC'!$G$43</definedName>
    <definedName name="Carpet_Cleaning">#REF!</definedName>
    <definedName name="Carpet_Repairs">#REF!</definedName>
    <definedName name="CarpetReplacement">#REF!</definedName>
    <definedName name="Carport_Inc_Unit_Mo">#REF!</definedName>
    <definedName name="CART_INCOME">#REF!</definedName>
    <definedName name="case">'[48]Argus link'!$C$15</definedName>
    <definedName name="caseCore">'[34]Argus link'!$C$11</definedName>
    <definedName name="Cases">#REF!</definedName>
    <definedName name="CASH">[58]CashFlow!#REF!</definedName>
    <definedName name="cash_flow_model_type">'[72]Deal Summary'!#REF!</definedName>
    <definedName name="CashFlow">#REF!</definedName>
    <definedName name="CashFlow_Owner">'[57]Cash Flow Template'!$B$1</definedName>
    <definedName name="cashflowdist">#REF!</definedName>
    <definedName name="CashFlowProperty">'[57]Cash Flow Template'!$A$7</definedName>
    <definedName name="casino159">'[9]2011 P&amp;L'!#REF!</definedName>
    <definedName name="casino159a">'[9]2011 P&amp;L'!#REF!</definedName>
    <definedName name="casino160">'[9]2011 P&amp;L'!#REF!</definedName>
    <definedName name="casino160a">'[9]2011 P&amp;L'!#REF!</definedName>
    <definedName name="casino161">'[9]2011 P&amp;L'!#REF!</definedName>
    <definedName name="casino161a">'[9]2011 P&amp;L'!#REF!</definedName>
    <definedName name="casino162">'[9]2011 P&amp;L'!#REF!</definedName>
    <definedName name="casino162a">'[9]2011 P&amp;L'!#REF!</definedName>
    <definedName name="casino163">'[9]2011 P&amp;L'!#REF!</definedName>
    <definedName name="casino163a">'[9]2011 P&amp;L'!#REF!</definedName>
    <definedName name="casino164">'[9]2011 P&amp;L'!#REF!</definedName>
    <definedName name="casino164a">'[9]2011 P&amp;L'!#REF!</definedName>
    <definedName name="casino165">'[9]2011 P&amp;L'!#REF!</definedName>
    <definedName name="casino165a">'[9]2011 P&amp;L'!#REF!</definedName>
    <definedName name="casino166">'[9]2011 P&amp;L'!#REF!</definedName>
    <definedName name="casino166a">'[9]2011 P&amp;L'!#REF!</definedName>
    <definedName name="casino167">'[9]2011 P&amp;L'!#REF!</definedName>
    <definedName name="casino167a">'[9]2011 P&amp;L'!#REF!</definedName>
    <definedName name="casino168">'[9]2011 P&amp;L'!#REF!</definedName>
    <definedName name="casino168a">'[9]2011 P&amp;L'!#REF!</definedName>
    <definedName name="casinopr1">'[9]2011 P&amp;L'!#REF!</definedName>
    <definedName name="casinopr1a">'[9]2011 P&amp;L'!#REF!</definedName>
    <definedName name="casinopr2">'[9]2011 P&amp;L'!#REF!</definedName>
    <definedName name="casinopr2a">'[9]2011 P&amp;L'!#REF!</definedName>
    <definedName name="casinopr3">'[9]2011 P&amp;L'!#REF!</definedName>
    <definedName name="casinopr3a">'[9]2011 P&amp;L'!#REF!</definedName>
    <definedName name="casinopr4">'[9]2011 P&amp;L'!#REF!</definedName>
    <definedName name="casinopr4a">'[9]2011 P&amp;L'!#REF!</definedName>
    <definedName name="casinotx">'[9]2011 P&amp;L'!#REF!</definedName>
    <definedName name="casinotx1">'[9]2011 P&amp;L'!#REF!</definedName>
    <definedName name="Category">'[74]Print Options'!$B$3</definedName>
    <definedName name="CB">#N/A</definedName>
    <definedName name="CB_Building_Other.rdwr">'[54]Capital Budget'!$A$7:$B$7,'[54]Capital Budget'!$A$8:$DY$17</definedName>
    <definedName name="CB_Building_Other_PageHeader.hdr">'[54]Capital Budget'!$B$6:$GY$6,'[54]Capital Budget'!$C$5:$GY$20</definedName>
    <definedName name="CB_Capital_Improvements.hdr">'[75]Capital Budget'!$B$6:$GU$6,'[75]Capital Budget'!$B$4:$GU$44</definedName>
    <definedName name="CB_Capital_Improvements.rdwr">'[75]Capital Budget'!$A$7:$B$7,'[75]Capital Budget'!$A$8:$GU$42</definedName>
    <definedName name="CB_Change_Orders_Detail.wrte">'[75]Capital Budget'!$A$46:$B$46,'[75]Capital Budget'!$A$49:$DB$57</definedName>
    <definedName name="CB_Hard_Costs.rdwr">'[54]Capital Budget'!$A$24:$B$24,'[54]Capital Budget'!$A$25:$DY$42</definedName>
    <definedName name="CB_Hard_Costs_PageHeader.hdr">'[54]Capital Budget'!$B$23:$DY$23,'[54]Capital Budget'!$C$22:$DY$44</definedName>
    <definedName name="CB_Soft_Costs.rdwr">'[54]Capital Budget'!$A$48:$B$48,'[54]Capital Budget'!$A$49:$DY$66</definedName>
    <definedName name="CB_Soft_Costs_PageHeader.hdr">'[54]Capital Budget'!$B$47:$DY$47,'[54]Capital Budget'!$C$46:$DY$68</definedName>
    <definedName name="CC">#N/A</definedName>
    <definedName name="ccc">#N/A</definedName>
    <definedName name="ccCore">'[34]Argus link'!$E$14</definedName>
    <definedName name="cchh1">'[9]2011 P&amp;L'!$AA$1673</definedName>
    <definedName name="ccmh1">'[9]2011 P&amp;L'!$AA$1667</definedName>
    <definedName name="cctrfdcov1">'[9]2011 P&amp;L'!#REF!</definedName>
    <definedName name="cctrfdrev1">'[9]2011 P&amp;L'!#REF!</definedName>
    <definedName name="cd" hidden="1">{#N/A,#N/A,FALSE,"pop.hh";#N/A,#N/A,FALSE,"age.dist";#N/A,#N/A,FALSE,"hh.income";#N/A,#N/A,FALSE,"hh.chars"}</definedName>
    <definedName name="cell.SUI">#REF!</definedName>
    <definedName name="CentralMarketGLA">'[76]User Defined Variables'!$D$17</definedName>
    <definedName name="CENTREVILLE">[42]EastLoudoungrdnA!#REF!</definedName>
    <definedName name="ceprint">#REF!</definedName>
    <definedName name="CF">"="</definedName>
    <definedName name="cfgBadDebtInclude">'[77]Oly Model Configuration'!#REF!</definedName>
    <definedName name="cfgBadDebtPercent">'[77]Oly Model Configuration'!#REF!</definedName>
    <definedName name="CfgBuilding">'[77]Oly Model Configuration'!#REF!</definedName>
    <definedName name="CfgFeeMinimum">'[77]Oly Model Configuration'!#REF!</definedName>
    <definedName name="CfgFeePercent">'[77]Oly Model Configuration'!#REF!</definedName>
    <definedName name="CfgFeeRecoverable">'[77]Oly Model Configuration'!#REF!</definedName>
    <definedName name="cfgMFAIPPercent">'[77]Oly Model Configuration'!#REF!</definedName>
    <definedName name="cfgMFAIPRecoverable">'[77]Oly Model Configuration'!#REF!</definedName>
    <definedName name="CfgPurpose">'[77]Oly Model Configuration'!#REF!</definedName>
    <definedName name="CfgSquareFeet">'[77]Oly Model Configuration'!#REF!</definedName>
    <definedName name="CFM_Average_Occupancy.read">'[54]Cash Flows (Monthly)'!$C$8:$D$8,'[54]Cash Flows (Monthly)'!$C$9:$DG$9</definedName>
    <definedName name="CFM_Capital_Costs.read">'[75]Cash Flows (Monthly)'!$C$30:$D$30,'[75]Cash Flows (Monthly)'!$C$31:$BK$35</definedName>
    <definedName name="CFM_Carlyle_Cash_Flow_Summary.read">'[75]Cash Flows (Monthly)'!$C$66:$D$66,'[75]Cash Flows (Monthly)'!$C$67:$GA$71</definedName>
    <definedName name="CFM_Carlyle_Gross_Return.rdwr">'[75]Cash Flows (Monthly)'!$C$56:$D$56,'[75]Cash Flows (Monthly)'!$C$57:$GA$61</definedName>
    <definedName name="CFM_Construction_Costs.read">'[54]Cash Flows (Monthly)'!$C$34:$D$34,'[54]Cash Flows (Monthly)'!$C$35:$DG$41</definedName>
    <definedName name="CFM_Equity_Rollforward_Carlyle_Equity.rdwr">'[75]Cash Flows (Monthly)'!$C$74:$D$74,'[75]Cash Flows (Monthly)'!$C$75:$GA$81</definedName>
    <definedName name="CFM_Equity_Rollforward_Partner_1_Equity.rdwr">'[75]Cash Flows (Monthly)'!$C$83:$D$83,'[75]Cash Flows (Monthly)'!$C$84:$GA$90</definedName>
    <definedName name="CFM_Equity_Rollforward_Partner_2_Equity.rdwr">'[75]Cash Flows (Monthly)'!$C$92:$D$92,'[75]Cash Flows (Monthly)'!$C$93:$GA$99</definedName>
    <definedName name="CFM_Equity_Rollforward_Partner_3_Equity.rdwr">'[75]Cash Flows (Monthly)'!$C$101:$D$101,'[75]Cash Flows (Monthly)'!$C$102:$GA$108</definedName>
    <definedName name="CFM_Equity_Rollforward_Partner_4_Equity.rdwr">'[75]Cash Flows (Monthly)'!$C$110:$D$110,'[75]Cash Flows (Monthly)'!$C$111:$GA$117</definedName>
    <definedName name="CFM_Equity_Rollforward_Partner_5_Equity.rdwr">'[75]Cash Flows (Monthly)'!$C$119:$D$119,'[75]Cash Flows (Monthly)'!$C$120:$GA$126</definedName>
    <definedName name="CFM_Income_Statement.read">'[75]Cash Flows (Monthly)'!$C$7:$D$7,'[75]Cash Flows (Monthly)'!$C$8:$GA$9</definedName>
    <definedName name="CFM_Levered_Return.read">'[75]Cash Flows (Monthly)'!$C$44:$D$44,'[75]Cash Flows (Monthly)'!$C$45:$GA$52</definedName>
    <definedName name="CFM_Non_Carlyle_Equity_Cash_Flow.read">'[54]Cash Flows (Monthly)'!$C$65:$D$65,'[54]Cash Flows (Monthly)'!$C$66:$DG$66</definedName>
    <definedName name="CFM_Non_Operating_Expense.read">'[54]Cash Flows (Monthly)'!$C$29:$D$29,'[54]Cash Flows (Monthly)'!$C$30:$DG$32</definedName>
    <definedName name="CFM_Operating_Expenses.read">'[75]Cash Flows (Monthly)'!$C$19:$D$19,'[75]Cash Flows (Monthly)'!$C$20:$GA$28</definedName>
    <definedName name="CFM_PageHeader.hdr">'[75]Cash Flows (Monthly)'!$D$6:$GA$6,'[75]Cash Flows (Monthly)'!$D$4:$GA$126</definedName>
    <definedName name="CFM_Revenue.read">'[75]Cash Flows (Monthly)'!$C$12:$D$12,'[75]Cash Flows (Monthly)'!$C$13:$GA$16</definedName>
    <definedName name="CFM_Unlevered_Return.read">'[75]Cash Flows (Monthly)'!$C$37:$D$37,'[75]Cash Flows (Monthly)'!$C$38:$GA$40</definedName>
    <definedName name="CFModel">#REF!</definedName>
    <definedName name="CFQ_Average_Occupancy.read">'[54]Cash Flows (Quarterly)'!$C$7:$D$7,'[54]Cash Flows (Quarterly)'!$C$9:$AM$9</definedName>
    <definedName name="CFQ_Capital_Costs.read">'[75]Cash Flows (Quarterly)'!$C$30:$D$30,'[75]Cash Flows (Quarterly)'!$C$31:$BK$35</definedName>
    <definedName name="CFQ_Carlyle_Cash_Flow_Summary.read">'[75]Cash Flows (Quarterly)'!$C$67:$D$67,'[75]Cash Flows (Quarterly)'!$C$68:$BK$72</definedName>
    <definedName name="CFQ_Carlyle_Gross_Return.read">'[75]Cash Flows (Quarterly)'!$C$58:$D$58,'[75]Cash Flows (Quarterly)'!$C$59:$BK$63</definedName>
    <definedName name="CFQ_CFs_after_Preferred_Equity_Calculation.read">'[54]Cash Flows (Quarterly)'!$C$166:$D$166,'[54]Cash Flows (Quarterly)'!$C$167:$AM$167</definedName>
    <definedName name="CFQ_CFs_after_Preferred_Equity_Calculation_CC.read">'[54]Cash Flows (Quarterly)'!$C$170:$D$170,'[54]Cash Flows (Quarterly)'!$C$171:$AM$171</definedName>
    <definedName name="CFQ_CFs_after_Preferred_Equity_Calculation_NC.read">'[54]Cash Flows (Quarterly)'!$C$174:$D$174,'[54]Cash Flows (Quarterly)'!$C$175:$AM$175</definedName>
    <definedName name="CFQ_Equity_Rollforward_Carlyle_Equity.read">'[75]Cash Flows (Quarterly)'!$C$75:$D$75,'[75]Cash Flows (Quarterly)'!$C$76:$BK$82</definedName>
    <definedName name="CFQ_Equity_Rollforward_Partner_1_Equity.read">'[75]Cash Flows (Quarterly)'!$C$84:$D$84,'[75]Cash Flows (Quarterly)'!$C$85:$BK$91</definedName>
    <definedName name="CFQ_Equity_Rollforward_Partner_2_Equity.read">'[75]Cash Flows (Quarterly)'!$C$93:$D$93,'[75]Cash Flows (Quarterly)'!$C$94:$BK$100</definedName>
    <definedName name="CFQ_Equity_Rollforward_Partner_3_Equity.read">'[75]Cash Flows (Quarterly)'!$C$102:$D$102,'[75]Cash Flows (Quarterly)'!$C$103:$BK$109</definedName>
    <definedName name="CFQ_Equity_Rollforward_Partner_4_Equity.read">'[75]Cash Flows (Quarterly)'!$C$111:$D$111,'[75]Cash Flows (Quarterly)'!$C$112:$BK$118</definedName>
    <definedName name="CFQ_Equity_Rollforward_Partner_5_Equity.read">'[75]Cash Flows (Quarterly)'!$C$120:$D$120,'[75]Cash Flows (Quarterly)'!$C$121:$BK$127</definedName>
    <definedName name="CFQ_Income_Statement.read">'[75]Cash Flows (Quarterly)'!$C$7:$D$7,'[75]Cash Flows (Quarterly)'!$C$8:$BK$10</definedName>
    <definedName name="CFQ_Leasing_Capital_Costs.read">'[54]Cash Flows (Quarterly)'!$C$33:$D$33,'[54]Cash Flows (Quarterly)'!$C$34:$AM$39</definedName>
    <definedName name="CFQ_Levered_Return.read">'[75]Cash Flows (Quarterly)'!$C$44:$D$44,'[75]Cash Flows (Quarterly)'!$C$45:$BK$52</definedName>
    <definedName name="CFQ_Non_Carlyle_Equity_Cash_Flow.read">'[54]Cash Flows (Quarterly)'!$C$63:$D$63,'[54]Cash Flows (Quarterly)'!$C$64:$AM$64</definedName>
    <definedName name="CFQ_Non_Operating_Expense.read">'[54]Cash Flows (Quarterly)'!$C$28:$D$28,'[54]Cash Flows (Quarterly)'!$C$29:$AM$31</definedName>
    <definedName name="CFQ_Operating_Expenses.read">'[75]Cash Flows (Quarterly)'!$C$19:$D$19,'[75]Cash Flows (Quarterly)'!$C$20:$BK$28</definedName>
    <definedName name="CFQ_Original_Ownership_Structure.rdwr">'[54]Cash Flows (Quarterly)'!$C$189:$D$189,'[54]Cash Flows (Quarterly)'!$C$190:$D$193</definedName>
    <definedName name="CFQ_PageHeader.hdr">'[75]Cash Flows (Quarterly)'!$D$6:$BK$6,'[75]Cash Flows (Quarterly)'!$D$4:$BK$127</definedName>
    <definedName name="CFQ_Preferred_Equity_Inputs.rdwr">'[54]Cash Flows (Quarterly)'!$C$180:$D$180,'[54]Cash Flows (Quarterly)'!$C$181:$D$185</definedName>
    <definedName name="CFQ_Preferred_Equity_Structure.rdwr">'[54]Cash Flows (Quarterly)'!$C$196:$D$196,'[54]Cash Flows (Quarterly)'!$C$197:$D$198</definedName>
    <definedName name="CFQ_Revenue.read">'[75]Cash Flows (Quarterly)'!$C$12:$D$12,'[75]Cash Flows (Quarterly)'!$C$13:$BK$17</definedName>
    <definedName name="CFQ_Unlevered_Return.read">'[75]Cash Flows (Quarterly)'!$C$37:$D$37,'[75]Cash Flows (Quarterly)'!$C$38:$BK$40</definedName>
    <definedName name="CFQ_Value.hdr">'[54]Cash Flows (Quarterly)'!$D$179,'[54]Cash Flows (Quarterly)'!$D$178:$D$199</definedName>
    <definedName name="ch" hidden="1">{"rtn",#N/A,FALSE,"RTN";"tables",#N/A,FALSE,"RTN";"cf",#N/A,FALSE,"CF";"stats",#N/A,FALSE,"Stats";"prop",#N/A,FALSE,"Prop"}</definedName>
    <definedName name="CHARLES">#REF!</definedName>
    <definedName name="charleston_price">'[64]Assumptions (C)'!$E$23</definedName>
    <definedName name="check">#REF!</definedName>
    <definedName name="check2" hidden="1">{#N/A,#N/A,FALSE,"Cashflow Analysis";#N/A,#N/A,FALSE,"Sensitivity Analysis";#N/A,#N/A,FALSE,"PV";#N/A,#N/A,FALSE,"Pro Forma"}</definedName>
    <definedName name="Choices_Wrapper">#N/A</definedName>
    <definedName name="Choices_Wrapper5">#N/A</definedName>
    <definedName name="CinemaAR">'[78]Income Detail'!#REF!</definedName>
    <definedName name="CIQWBGuid" hidden="1">"Project Avalon.xlsx"</definedName>
    <definedName name="Citi_Forward">[46]inputs!$B$130</definedName>
    <definedName name="Citi_Subordination">[46]inputs!$B$129</definedName>
    <definedName name="city">[20]Underwriting!#REF!</definedName>
    <definedName name="citystate">[1]Underwriting!$B$3</definedName>
    <definedName name="Civil_Engineer">'[79]S &amp; U'!#REF!</definedName>
    <definedName name="ck" hidden="1">{#N/A,#N/A,FALSE,"Aging Summary";#N/A,#N/A,FALSE,"Ratio Analysis";#N/A,#N/A,FALSE,"Test 120 Day Accts";#N/A,#N/A,FALSE,"Tickmarks"}</definedName>
    <definedName name="classa">#REF!</definedName>
    <definedName name="CLEAN">#REF!</definedName>
    <definedName name="Clear_Cons_CF">#REF!</definedName>
    <definedName name="client">'[64]Assumptions (C)'!#REF!</definedName>
    <definedName name="cloan_origfee">#REF!</definedName>
    <definedName name="cloan_spread">#REF!</definedName>
    <definedName name="Closing_Costs">[39]Inputs!$D$28</definedName>
    <definedName name="Closing_Costs_WC">'[39]Inputs WC'!$D$28</definedName>
    <definedName name="Closing_Date">[80]Input!$B$18</definedName>
    <definedName name="Closing_Legal">#REF!</definedName>
    <definedName name="Closing_Title">#REF!</definedName>
    <definedName name="Closing_Transfer">#REF!</definedName>
    <definedName name="ClosingDate">[36]Analysis!$O$38</definedName>
    <definedName name="cm">#REF!</definedName>
    <definedName name="CME_Delivery_Type">[81]Dropdowns!$AV$3:$AV$4</definedName>
    <definedName name="CME_ERL_Funding_Type">[81]Dropdowns!$AW$3:$AW$11</definedName>
    <definedName name="CME_Interest_Calculation">[81]Dropdowns!$AX$3:$AX$4</definedName>
    <definedName name="CME_Yes_Or_No">[81]Dropdowns!$AY$3:$AY$4</definedName>
    <definedName name="CMI_CensusDayType">'[59]Cube Setup - Hide'!$I$21</definedName>
    <definedName name="CMI_Cube">'[59]Cube Setup - Hide'!$C$19</definedName>
    <definedName name="CMI_Measure">'[59]Cube Setup - Hide'!$G$21</definedName>
    <definedName name="CMI_Payor">'[59]Cube Setup - Hide'!$M$21</definedName>
    <definedName name="CMI_PeriodYear">'[59]Cube Setup - Hide'!$C$22</definedName>
    <definedName name="CMI_PeriodYTD">'[59]Cube Setup - Hide'!$C$23</definedName>
    <definedName name="CMI_RUGs">'[59]Cube Setup - Hide'!$K$21</definedName>
    <definedName name="cmm">#REF!</definedName>
    <definedName name="Cmp1Rents">#REF!</definedName>
    <definedName name="Cmp2Rents">#REF!</definedName>
    <definedName name="Cmp3Rents">#REF!</definedName>
    <definedName name="Cmp4Rents">#REF!</definedName>
    <definedName name="Cmp5Rents">#REF!</definedName>
    <definedName name="Cmp6Rents">#REF!</definedName>
    <definedName name="Cmp7Rents">#REF!</definedName>
    <definedName name="CmpArea_0">#REF!</definedName>
    <definedName name="CmpArea_1">#REF!</definedName>
    <definedName name="CmpArea_2">#REF!</definedName>
    <definedName name="CmpArea_3">#REF!</definedName>
    <definedName name="CmpEff">#REF!</definedName>
    <definedName name="CmpFooter">#REF!</definedName>
    <definedName name="CmpOne">#REF!</definedName>
    <definedName name="CmpRef">#REF!</definedName>
    <definedName name="CmpThree">#REF!</definedName>
    <definedName name="CmpTwo">#REF!</definedName>
    <definedName name="cndo">'[9]2011 P&amp;L'!#REF!</definedName>
    <definedName name="COACodeList">#REF!</definedName>
    <definedName name="COD">[39]Inputs!$O$6</definedName>
    <definedName name="COD_WC">'[39]Inputs WC'!$O$6</definedName>
    <definedName name="code_conditions">#REF!</definedName>
    <definedName name="codes_96">#REF!</definedName>
    <definedName name="codes_97">#REF!</definedName>
    <definedName name="codes_98">#REF!</definedName>
    <definedName name="codes_trailing">#REF!</definedName>
    <definedName name="cof_rest9_fd">'[9]2011 P&amp;L'!#REF!</definedName>
    <definedName name="com">'[9]2011 P&amp;L'!#REF!</definedName>
    <definedName name="Comission">#REF!</definedName>
    <definedName name="COMMENTS">'[29]D-A'!$T$70</definedName>
    <definedName name="commit">#REF!</definedName>
    <definedName name="Commitment_Page_Items_Applicable_only_on_Forward_Transactions">#REF!</definedName>
    <definedName name="commrent">'[9]2011 P&amp;L'!#REF!</definedName>
    <definedName name="comp">CompProperty:CompSubject</definedName>
    <definedName name="Comp_1_Unit_Mix">#REF!</definedName>
    <definedName name="Company">[82]ReportInfo!$F$7</definedName>
    <definedName name="Company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ComparableLeases">'[71]Recent Leases in Competing Ctrs'!$A$1:$L$21</definedName>
    <definedName name="Comparison_GRI">#REF!</definedName>
    <definedName name="Comparison_No_Units">#REF!</definedName>
    <definedName name="Comparison_Rent">#REF!</definedName>
    <definedName name="CompDateRange">'[37]Comparison Facility'!$F$7</definedName>
    <definedName name="CompDays">'[37]Comparison Facility'!$F$6</definedName>
    <definedName name="COMPENSE">#REF!</definedName>
    <definedName name="Competitive_Shopping_Centers">'[71]Competitive Shopping Centers'!$A$1:$M$17</definedName>
    <definedName name="CompNetInc">#REF!</definedName>
    <definedName name="compperformance">#REF!</definedName>
    <definedName name="COMPS">#REF!</definedName>
    <definedName name="COMPS2">#REF!</definedName>
    <definedName name="CompTable">CompProperty:CompSubject</definedName>
    <definedName name="Concess_Stab">[39]Inputs!$H$14</definedName>
    <definedName name="Concess_Stab_Month">[39]Inputs!$H$15</definedName>
    <definedName name="Concess_Stab_Month_WC">'[39]Inputs WC'!$H$15</definedName>
    <definedName name="Concess_Stab_WC">'[39]Inputs WC'!$H$14</definedName>
    <definedName name="Conditions_Questions">#REF!</definedName>
    <definedName name="condo">'[9]2011 P&amp;L'!#REF!</definedName>
    <definedName name="condoben">'[9]2011 P&amp;L'!#REF!</definedName>
    <definedName name="condopay">'[9]2011 P&amp;L'!#REF!</definedName>
    <definedName name="Condos">#REF!</definedName>
    <definedName name="condoSC">'[9]2011 P&amp;L'!#REF!</definedName>
    <definedName name="condoSC1">'[9]2011 P&amp;L'!#REF!</definedName>
    <definedName name="condostats">'[9]2011 P&amp;L'!#REF!</definedName>
    <definedName name="condostats1">'[9]2011 P&amp;L'!#REF!</definedName>
    <definedName name="condosum">'[9]2011 P&amp;L'!#REF!</definedName>
    <definedName name="condosum1">'[9]2011 P&amp;L'!#REF!</definedName>
    <definedName name="Condosweep_At_PC">'[83]Price PSF Assumption'!#REF!</definedName>
    <definedName name="Condosweep_Post_PC">'[83]Price PSF Assumption'!#REF!</definedName>
    <definedName name="condotot">'[9]2011 P&amp;L'!#REF!</definedName>
    <definedName name="confctr">'[9]2011 P&amp;L'!#REF!</definedName>
    <definedName name="confctrfd">'[9]2011 P&amp;L'!#REF!</definedName>
    <definedName name="Confirm">#REF!</definedName>
    <definedName name="Connecticut">#REF!</definedName>
    <definedName name="cons_begin_range">#REF!</definedName>
    <definedName name="Cons_Bottom_Right">#REF!</definedName>
    <definedName name="Cons_CF_Filename">#REF!</definedName>
    <definedName name="cons_end_range">#REF!</definedName>
    <definedName name="Cons_Exit_Percent">#REF!</definedName>
    <definedName name="Cons_Exit_Price">#REF!</definedName>
    <definedName name="Cons_Exit_Strat_1">#REF!</definedName>
    <definedName name="Cons_Filename_Alone">#REF!</definedName>
    <definedName name="Cons_Header">#REF!</definedName>
    <definedName name="CONS_MATRIX_CAP_STEPS">#REF!</definedName>
    <definedName name="Cons_Matrix_Status">#REF!</definedName>
    <definedName name="cons_numyears">#REF!</definedName>
    <definedName name="cons_offset">#REF!</definedName>
    <definedName name="Cons_Plus_Top_Left">#REF!</definedName>
    <definedName name="Cons_pricing_strategy">#REF!</definedName>
    <definedName name="Cons_Pur_Price_1">#REF!</definedName>
    <definedName name="Cons_Rate_Floor">#REF!</definedName>
    <definedName name="Cons_Redline">#REF!</definedName>
    <definedName name="Cons_Redline_Plus_One">#REF!</definedName>
    <definedName name="Cons_Round_To">#REF!</definedName>
    <definedName name="Cons_Top_Left">#REF!</definedName>
    <definedName name="Cons_Unlev_IRR">#REF!</definedName>
    <definedName name="Conservative_Cash_Flow">#REF!</definedName>
    <definedName name="Const_Cost_Rent">#REF!</definedName>
    <definedName name="constant">#REF!</definedName>
    <definedName name="CONSTRRANGE">#REF!</definedName>
    <definedName name="Construct_Duration_Club">#REF!</definedName>
    <definedName name="Construct_Duration_Golf">#REF!</definedName>
    <definedName name="Construct_Duration_Interval">#REF!</definedName>
    <definedName name="Construct_Duration_Rental">#REF!</definedName>
    <definedName name="Construct_Duration_Resort">#REF!</definedName>
    <definedName name="Construct_Duration_Spa">#REF!</definedName>
    <definedName name="construction" hidden="1">{"Construction Costs",#N/A,FALSE,"Total Costs"}</definedName>
    <definedName name="CONSTRUCTION_COST">#REF!</definedName>
    <definedName name="Construction_Length">[35]Summary!$M$13</definedName>
    <definedName name="Construction_Module_On?">[35]Summary!$E$33</definedName>
    <definedName name="CONTRACT">#N/A</definedName>
    <definedName name="Contract_Cleaning">#REF!</definedName>
    <definedName name="COPY">#N/A</definedName>
    <definedName name="core">[84]FAA!$L$38</definedName>
    <definedName name="Coreasm">'[34]Argus link'!$A$1</definedName>
    <definedName name="Correction">[85]Assump!#REF!</definedName>
    <definedName name="COST">10000000</definedName>
    <definedName name="CostApproachSummary">'[71]Cost Approach Summary'!$A$1:$H$23</definedName>
    <definedName name="costs1">#REF!</definedName>
    <definedName name="Cottage" hidden="1">{"cot1",#N/A,FALSE,"Cottages";"cot2",#N/A,FALSE,"Cottages";"cot3",#N/A,FALSE,"Cottages"}</definedName>
    <definedName name="count">'[86]Payroll Hours'!#REF!</definedName>
    <definedName name="Count22.5">'[83]Price PSF Assumption'!#REF!</definedName>
    <definedName name="Count27.5">'[83]Price PSF Assumption'!#REF!</definedName>
    <definedName name="Counter">6</definedName>
    <definedName name="country">'[72]Deal Summary'!#REF!</definedName>
    <definedName name="county">[87]expdbase!$B$4</definedName>
    <definedName name="County_Name">#REF!</definedName>
    <definedName name="covenantlist2">'[88]PICKIndex-DO NOT DELETE OR EDIT'!$AW$3:$AW$7</definedName>
    <definedName name="COVERRATIO">#REF!</definedName>
    <definedName name="CPI">#REF!</definedName>
    <definedName name="cpirent">#REF!</definedName>
    <definedName name="cpirent2">#REF!</definedName>
    <definedName name="credit">#REF!</definedName>
    <definedName name="Creditcard">#REF!</definedName>
    <definedName name="CreditChecks">#REF!</definedName>
    <definedName name="CreditList">'[19]LEED Score'!$P$3:$P$75</definedName>
    <definedName name="creditswitch">#REF!</definedName>
    <definedName name="CRIT">#REF!</definedName>
    <definedName name="_xlnm.Criteria">[89]summsht!#REF!</definedName>
    <definedName name="Criteria1">#REF!</definedName>
    <definedName name="CRYST_PENTCITY">[42]EastLoudoungrdnA!#REF!</definedName>
    <definedName name="csgsf">#REF!</definedName>
    <definedName name="CTD0">0.01*[0]!CTDA</definedName>
    <definedName name="CTDA">3000000</definedName>
    <definedName name="CTDI">0.0875</definedName>
    <definedName name="ctr">'[9]2011 P&amp;L'!#REF!</definedName>
    <definedName name="Cum.Interest">IF(#REF!&lt;&gt;"",#REF!+#REF!,"")</definedName>
    <definedName name="Cum_Pref">#REF!</definedName>
    <definedName name="cumdaylkup">[55]Configuration!#REF!</definedName>
    <definedName name="CUMINT">IF([61]AMORT!XEY1&lt;&gt;"",[61]AMORT!A1048576+[61]AMORT!XFB1,"")</definedName>
    <definedName name="CUR_RENTS">#REF!</definedName>
    <definedName name="curper">[90]BaseInfo!$C$13</definedName>
    <definedName name="Current_Concess">[39]Inputs!$H$13</definedName>
    <definedName name="Current_Concess_WC">'[39]Inputs WC'!$H$13</definedName>
    <definedName name="current_interest_rate">'[72]Deal Summary'!#REF!</definedName>
    <definedName name="Current_L_to_L">[39]Inputs!$H$8</definedName>
    <definedName name="Current_L_to_L_WC">'[39]Inputs WC'!$H$8</definedName>
    <definedName name="Current_Location">#REF!</definedName>
    <definedName name="Current_NOI">[39]Inputs!$K$24</definedName>
    <definedName name="Current_NOI_WC">'[39]Inputs WC'!$K$24</definedName>
    <definedName name="current_occ">'[72]Deal Summary'!#REF!</definedName>
    <definedName name="Current_Occ_SF">#REF!</definedName>
    <definedName name="Current_Occ_Units_or_SF">#REF!</definedName>
    <definedName name="Current_Property_Tax">[39]Inputs!$K$21</definedName>
    <definedName name="Current_Property_Tax_WC">'[39]Inputs WC'!$K$21</definedName>
    <definedName name="Current_Rentable_Units">#REF!</definedName>
    <definedName name="Current_Rentable_Units_or_SF">#REF!</definedName>
    <definedName name="Current_Vacancy">[39]Inputs!$H$3</definedName>
    <definedName name="Current_Vacancy_WC">'[39]Inputs WC'!$H$3</definedName>
    <definedName name="current_year">#REF!</definedName>
    <definedName name="CurrentMonth">[57]General!$B$3</definedName>
    <definedName name="currentoccupancy">'[91]Rent Roll'!$C$5</definedName>
    <definedName name="CurrentTimeframe">"Text 8"</definedName>
    <definedName name="CurrentYear">YEAR(TODAY())</definedName>
    <definedName name="CurrMonth">[93]Traffic!$AL$110</definedName>
    <definedName name="Curtailment">#REF!</definedName>
    <definedName name="Custom_Lots">[94]Sheet1!$C$25,[94]Sheet1!$C$36,[94]Sheet1!$C$39</definedName>
    <definedName name="cv" hidden="1">{#N/A,#N/A,FALSE,"II-2 POP.HH";#N/A,#N/A,FALSE,"II-3 AGE.DIST";#N/A,#N/A,FALSE,"II-4 HH.DIST";#N/A,#N/A,FALSE,"II-5 EMP.INDUS"}</definedName>
    <definedName name="cvb" hidden="1">{#N/A,#N/A,FALSE,"Summary"}</definedName>
    <definedName name="cvbn" hidden="1">{#N/A,#N/A,FALSE,"Cover";#N/A,#N/A,FALSE,"Stack";#N/A,#N/A,FALSE,"Cost S";#N/A,#N/A,FALSE," CF";#N/A,#N/A,FALSE,"Investor"}</definedName>
    <definedName name="CVP_Owner">'[57]CVP Template'!$C$2</definedName>
    <definedName name="CVPNonOperatingItemsSum">'[57]CVP Template'!$P$173</definedName>
    <definedName name="CVPProperty">'[57]CVP Template'!$B$12</definedName>
    <definedName name="cxgxgfgfs" hidden="1">{#N/A,#N/A,FALSE,"Cashflow Analysis";#N/A,#N/A,FALSE,"Sensitivity Analysis";#N/A,#N/A,FALSE,"PV";#N/A,#N/A,FALSE,"Pro Forma"}</definedName>
    <definedName name="cxgxgfgfs.2" hidden="1">{#N/A,#N/A,FALSE,"Cashflow Analysis";#N/A,#N/A,FALSE,"Sensitivity Analysis";#N/A,#N/A,FALSE,"PV";#N/A,#N/A,FALSE,"Pro Forma"}</definedName>
    <definedName name="CYEnding">'[63]Property Info'!$B$9</definedName>
    <definedName name="d">'[95]Executive Summary'!$D$19</definedName>
    <definedName name="d.s.coverage">#REF!</definedName>
    <definedName name="D_ABSORPTION">#REF!</definedName>
    <definedName name="d_WC">'[39]Inputs WC'!$D$29</definedName>
    <definedName name="DA">#N/A</definedName>
    <definedName name="DACF" hidden="1">{"mgmt forecast",#N/A,FALSE,"Mgmt Forecast";"dcf table",#N/A,FALSE,"Mgmt Forecast";"sensitivity",#N/A,FALSE,"Mgmt Forecast";"table inputs",#N/A,FALSE,"Mgmt Forecast";"calculations",#N/A,FALSE,"Mgmt Forecast"}</definedName>
    <definedName name="DATA">#N/A</definedName>
    <definedName name="DATA2">#N/A</definedName>
    <definedName name="_xlnm.Database">#REF!</definedName>
    <definedName name="DataStart">#REF!</definedName>
    <definedName name="dataType">[55]Configuration!#REF!</definedName>
    <definedName name="Date_EOM">'[59]Misc Setup - Hide'!$C$4</definedName>
    <definedName name="date_prepared">'[91]Loan Information'!$I$11</definedName>
    <definedName name="Date1">#REF!</definedName>
    <definedName name="DateCM">[37]Setup!$O$26</definedName>
    <definedName name="DateEOM">[37]Setup!$O$25</definedName>
    <definedName name="DateFloor">[46]inputs!$B$46</definedName>
    <definedName name="DateList">[37]Setup!$E$3:$E$27</definedName>
    <definedName name="DateRange">[37]Setup!$C$5</definedName>
    <definedName name="Dates">#REF!</definedName>
    <definedName name="DateSale">#REF!</definedName>
    <definedName name="Days">[37]Setup!$L$4:$L$11</definedName>
    <definedName name="Days_CM">'[59]Misc Setup - Hide'!$C$5</definedName>
    <definedName name="DAYS_YEAR">'[96]OCC ADR'!$C$69:$Z$70</definedName>
    <definedName name="Days_YTD">'[59]Misc Setup - Hide'!$C$6</definedName>
    <definedName name="DaysBaseYear">[97]Ref!$G$25</definedName>
    <definedName name="dayseb">'[98]Detail PF'!$G$12:$G$18</definedName>
    <definedName name="DaysHistYear2">[97]Ref!$F$25</definedName>
    <definedName name="DaysHistYear3">[97]Ref!$E$25</definedName>
    <definedName name="DaysHistYear4">[97]Ref!$D$25</definedName>
    <definedName name="DaysHistYear5">[97]Ref!$C$25</definedName>
    <definedName name="DaysProjYr10SP">[97]Ref!$P$56</definedName>
    <definedName name="DaysProjYr1SP">[97]Ref!$G$56</definedName>
    <definedName name="DaysProjYr2SP">[97]Ref!$H$56</definedName>
    <definedName name="DaysProjYr3SP">[97]Ref!$I$56</definedName>
    <definedName name="DaysProjYr4SP">[97]Ref!$J$56</definedName>
    <definedName name="DaysProjYr5SP">[97]Ref!$K$56</definedName>
    <definedName name="DaysProjYr6SP">[97]Ref!$L$56</definedName>
    <definedName name="DaysProjYr7SP">[97]Ref!$M$56</definedName>
    <definedName name="DaysProjYr8SP">[97]Ref!$N$56</definedName>
    <definedName name="dc" hidden="1">{#N/A,#N/A,FALSE,"Proforma Five Yr";#N/A,#N/A,FALSE,"Capital Input";#N/A,#N/A,FALSE,"Calculations";#N/A,#N/A,FALSE,"Transaction Summary-DTW"}</definedName>
    <definedName name="DCF">#REF!</definedName>
    <definedName name="dcf12years">#REF!</definedName>
    <definedName name="DCR">#REF!</definedName>
    <definedName name="DCRFixed">[46]inputs!$B$49</definedName>
    <definedName name="DCRMaxNR">[46]inputs!$B$66</definedName>
    <definedName name="DCRSizing">[46]inputs!$B$65</definedName>
    <definedName name="dd" hidden="1">{"MonthlyRentRoll",#N/A,FALSE,"RentRoll"}</definedName>
    <definedName name="ddd" hidden="1">{"MonthlyRentRoll",#N/A,FALSE,"RentRoll"}</definedName>
    <definedName name="ddddd" hidden="1">{"Summary Schedule",#N/A,FALSE,"Sheet1";"Divisional Support",#N/A,FALSE,"Sheet2";"Corporate Support",#N/A,FALSE,"Sheet3"}</definedName>
    <definedName name="dddddda" hidden="1">{"Summary Schedule",#N/A,FALSE,"Sheet1";"Divisional Support",#N/A,FALSE,"Sheet2";"Corporate Support",#N/A,FALSE,"Sheet3"}</definedName>
    <definedName name="Debt">[39]Inputs!$K$3</definedName>
    <definedName name="Debt_1st">#REF!</definedName>
    <definedName name="debt_2">#REF!</definedName>
    <definedName name="Debt_Additional_Funding_Requirements.rdwr">[75]Debt!$A$36:$B$36,[75]Debt!$A$37:$P$41</definedName>
    <definedName name="Debt_Amortization_1.rdwr">[75]Debt!$A$43:$B$43,[75]Debt!$A$44:$P$45</definedName>
    <definedName name="Debt_Amortization_2.rdwr">[75]Debt!$A$47:$B$47,[75]Debt!$A$48:$P$49</definedName>
    <definedName name="Debt_Amortization_3.rdwr">[75]Debt!$A$51:$B$51,[75]Debt!$A$52:$P$53</definedName>
    <definedName name="Debt_Amortization_Payment.rdwr">[75]Debt!$A$55:$B$55,[75]Debt!$A$56:$P$57</definedName>
    <definedName name="Debt_Assumption_Fees">#REF!</definedName>
    <definedName name="Debt_Calc1_Draw" hidden="1">[99]DebtSupport!$C$29</definedName>
    <definedName name="Debt_Calc1_End" hidden="1">[99]DebtSupport!$C$33</definedName>
    <definedName name="Debt_Calc1_IO" hidden="1">[99]DebtSupport!$C$30</definedName>
    <definedName name="Debt_Calc1_IsRefied" hidden="1">[99]DebtSupport!$C$34</definedName>
    <definedName name="Debt_Calc1_Maturity" hidden="1">[99]DebtSupport!$C$28</definedName>
    <definedName name="Debt_Calc1_Start" hidden="1">[99]DebtSupport!$C$26</definedName>
    <definedName name="Debt_Calc1_Term" hidden="1">[99]DebtSupport!$C$27</definedName>
    <definedName name="Debt_Calc1_Year" hidden="1">[99]DebtSupport!$C$39</definedName>
    <definedName name="Debt_Calc2_Draw" hidden="1">[99]DebtSupport!$D$29</definedName>
    <definedName name="Debt_Calc2_End" hidden="1">[99]DebtSupport!$D$33</definedName>
    <definedName name="Debt_Calc2_IO" hidden="1">[99]DebtSupport!$D$30</definedName>
    <definedName name="Debt_Calc2_IsRefied" hidden="1">[99]DebtSupport!$D$34</definedName>
    <definedName name="Debt_Calc2_Maturity" hidden="1">[99]DebtSupport!$D$28</definedName>
    <definedName name="Debt_Calc2_Start" hidden="1">[99]DebtSupport!$D$26</definedName>
    <definedName name="Debt_Calc2_Term" hidden="1">[99]DebtSupport!$D$27</definedName>
    <definedName name="Debt_Calc2_Year" hidden="1">[99]DebtSupport!$D$39</definedName>
    <definedName name="Debt_Calc3_Draw" hidden="1">[99]DebtSupport!$E$29</definedName>
    <definedName name="Debt_Calc3_End" hidden="1">[99]DebtSupport!$E$33</definedName>
    <definedName name="Debt_Calc3_IO" hidden="1">[99]DebtSupport!$E$30</definedName>
    <definedName name="Debt_Calc3_Maturity" hidden="1">[99]DebtSupport!$E$28</definedName>
    <definedName name="Debt_Calc3_Refi1" hidden="1">[99]DebtSupport!$E$36</definedName>
    <definedName name="Debt_Calc3_Refi2" hidden="1">[99]DebtSupport!$E$37</definedName>
    <definedName name="Debt_Calc3_Start" hidden="1">[99]DebtSupport!$E$26</definedName>
    <definedName name="Debt_Calc3_Term" hidden="1">[99]DebtSupport!$E$27</definedName>
    <definedName name="Debt_Calc3_Year" hidden="1">[99]DebtSupport!$E$39</definedName>
    <definedName name="Debt_CalcType4" hidden="1">[100]DebtValidation!$C$5</definedName>
    <definedName name="Debt_CalcType5" hidden="1">[100]DebtValidation!$C$6</definedName>
    <definedName name="Debt_Capital_Expenditure_Holdback_Loan_1.rdwr">[54]Debt!$A$266:$B$266,[54]Debt!$A$267:$DF$271</definedName>
    <definedName name="Debt_Capital_Expenditure_Holdback_Summary.read">[54]Debt!$A$192:$B$192,[54]Debt!$A$193:$DF$197</definedName>
    <definedName name="Debt_Cumulative_Debt_Fees_Loan_1.rdwr">[54]Debt!$A$225:$B$225,[54]Debt!$A$226:$DF$230</definedName>
    <definedName name="Debt_Cumulative_Debt_Fees_Loan_2.rdwr">[54]Debt!$A$299:$B$299,[54]Debt!$A$300:$DF$304</definedName>
    <definedName name="Debt_Cumulative_Debt_Fees_Loan_3.rdwr">[54]Debt!$A$338:$B$338,[54]Debt!$A$339:$DF$343</definedName>
    <definedName name="Debt_Cumulative_Debt_Fees_Loan_4.rdwr">[54]Debt!$A$378:$B$378,[54]Debt!$A$379:$DF$383</definedName>
    <definedName name="Debt_Cumulative_Debt_Fees_Loan_5.rdwr">[54]Debt!$A$418:$B$418,[54]Debt!$A$419:$DF$423</definedName>
    <definedName name="Debt_Debt_Detail_Loan_1.rdwr">[54]Debt!$A$209:$C$209,[54]Debt!$A$213:$DF$223</definedName>
    <definedName name="Debt_Debt_Detail_Loan_2.rdwr">[54]Debt!$A$284:$B$284,[54]Debt!$A$289:$DF$297</definedName>
    <definedName name="Debt_Debt_Detail_Loan_3.rdwr">[54]Debt!$A$324:$B$324,[54]Debt!$A$328:$DF$336</definedName>
    <definedName name="Debt_Debt_Detail_Loan_4.rdwr">[54]Debt!$A$363:$B$363,[54]Debt!$A$368:$DF$376</definedName>
    <definedName name="Debt_Debt_Detail_Loan_5.rdwr">[54]Debt!$A$403:$B$403,[54]Debt!$A$408:$DF$416</definedName>
    <definedName name="Debt_Debt_Service_Coverage_Ratios_Loan_1.rdwr">[54]Debt!$A$232:$B$232,[54]Debt!$A$233:$DF$236</definedName>
    <definedName name="Debt_Debt_Service_Coverage_Ratios_Loan_2.rdwr">[54]Debt!$A$306:$B$306,[54]Debt!$A$307:$DF$310</definedName>
    <definedName name="Debt_Debt_Service_Coverage_Ratios_Loan_3.rdwr">[54]Debt!$A$345:$B$345,[54]Debt!$A$346:$DF$349</definedName>
    <definedName name="Debt_Debt_Service_Coverage_Ratios_Loan_4.rdwr">[54]Debt!$A$385:$B$385,[54]Debt!$A$386:$DF$389</definedName>
    <definedName name="Debt_Debt_Service_Coverage_Ratios_Loan_5.rdwr">[54]Debt!$A$425:$B$425,[54]Debt!$A$426:$DF$429</definedName>
    <definedName name="Debt_Extension_Fee_1.rdwr">[75]Debt!$A$101:$B$101,[75]Debt!$A$102:$P$105</definedName>
    <definedName name="Debt_Extension_Fee_2.rdwr">[75]Debt!$A$107:$B$107,[75]Debt!$A$108:$P$111</definedName>
    <definedName name="Debt_Extension_Options.rdwr">[75]Debt!$A$96:$IV$96,[75]Debt!O$97:XFD$99</definedName>
    <definedName name="Debt_Financing.rdwr">[75]Debt!$A$17:$B$17,[75]Debt!$A$18:$P$26</definedName>
    <definedName name="Debt_FundType1" hidden="1">[99]DebtValidation!$E$2</definedName>
    <definedName name="Debt_FundType2" hidden="1">[99]DebtValidation!$E$3</definedName>
    <definedName name="Debt_FundType3" hidden="1">[99]DebtValidation!$E$4</definedName>
    <definedName name="Debt_General_Loan_Information.rdwr">[75]Debt!$A$7:$B$7,[75]Debt!$A$8:$P$15</definedName>
    <definedName name="Debt_Guarantee_Fee.rdwr">[54]Debt!$A$105:$B$105,[54]Debt!$A$106:$R$107</definedName>
    <definedName name="Debt_Hard_Costs_Holdback_Summary.read">[54]Debt!$A$178:$B$178,[54]Debt!$A$179:$DF$183</definedName>
    <definedName name="Debt_Implied_Cost_of_Debt_Loan_1.rdwr">[54]Debt!$A$238:$B$238,[54]Debt!$A$239:$DF$243</definedName>
    <definedName name="Debt_Implied_Cost_of_Debt_Loan_2.rdwr">[54]Debt!$A$312:$B$312,[54]Debt!$A$313:$DF$317</definedName>
    <definedName name="Debt_Implied_Cost_of_Debt_Loan_3.rdwr">[54]Debt!$A$351:$B$351,[54]Debt!$A$352:$DF$356</definedName>
    <definedName name="Debt_Implied_Cost_of_Debt_Loan_4.rdwr">[54]Debt!$A$391:$B$391,[54]Debt!$A$392:$DF$396</definedName>
    <definedName name="Debt_Implied_Cost_of_Debt_Loan_5.rdwr">[54]Debt!$A$431:$B$431,[54]Debt!$A$432:$DF$436</definedName>
    <definedName name="DEBT_InitialBalance" hidden="1">#REF!</definedName>
    <definedName name="Debt_InitialBOPBalance" hidden="1">#REF!</definedName>
    <definedName name="DEBT_InitialCapital" hidden="1">#REF!</definedName>
    <definedName name="DEBT_InitialFunding" hidden="1">#REF!</definedName>
    <definedName name="DEBT_InitialInterest" hidden="1">#REF!</definedName>
    <definedName name="Debt_InitialLoanFee" hidden="1">#REF!</definedName>
    <definedName name="DEBT_InitialMaturity" hidden="1">#REF!</definedName>
    <definedName name="Debt_InitialPrepaymentFee" hidden="1">#REF!</definedName>
    <definedName name="DEBT_InitialPrincipal" hidden="1">#REF!</definedName>
    <definedName name="DEBT_InitialRefi" hidden="1">#REF!</definedName>
    <definedName name="Debt_InitialSeniorBalance" hidden="1">#REF!</definedName>
    <definedName name="Debt_InitialSeniorBOPBalance" hidden="1">#REF!</definedName>
    <definedName name="Debt_InitialSeniorInterest" hidden="1">#REF!</definedName>
    <definedName name="Debt_InitialSeniorPrincipal" hidden="1">#REF!</definedName>
    <definedName name="Debt_Interest_Rate_Cap.rdwr">[75]Debt!$A$28:$B$28,[75]Debt!$A$29:$P$34</definedName>
    <definedName name="Debt_Interest_Rate_Holdback_Loan_1.rdwr">[54]Debt!$A$273:$B$273,[54]Debt!$A$274:$DF$278</definedName>
    <definedName name="Debt_Interest_Rate_Holdback_Summary.read">[54]Debt!$A$199:$B$199,[54]Debt!$A$200:$DF$204</definedName>
    <definedName name="Debt_Intial_Interest_Rate.rdwr">[75]Debt!$A$59:$B$59,[75]Debt!$A$60:$P$65</definedName>
    <definedName name="Debt_Leasing_Commission_Holdback_Loan_1.rdwr">[54]Debt!$A$259:$B$259,[54]Debt!$A$260:$DF$264</definedName>
    <definedName name="Debt_Leasing_Commission_Holdback_Summary.read">[54]Debt!$A$185:$B$185,[54]Debt!$A$186:$DF$190</definedName>
    <definedName name="Debt_Loan_1_Capital_Expenditure_Holdback.rdwr">[75]Debt!$A$216:$B$216,[75]Debt!$A$217:$FZ$221</definedName>
    <definedName name="Debt_Loan_1_Debt_Detail.rdwr">[75]Debt!$A$179:$B$179,[75]Debt!$A$180:$FZ$189</definedName>
    <definedName name="Debt_Loan_1_Debt_Fees.rdwr">[75]Debt!$A$191:$B$191,[75]Debt!$A$192:$FZ$196</definedName>
    <definedName name="Debt_Loan_1_Debt_Service_Coverage_Ratios.rdwr">[75]Debt!$A$198:$B$198,[75]Debt!$A$199:$FZ$201</definedName>
    <definedName name="Debt_Loan_1_Implied_Cost_of_Debt.rdwr">[75]Debt!$A$203:$B$203,[75]Debt!$A$204:$FZ$208</definedName>
    <definedName name="Debt_Loan_2_Debt_Detail.rdwr">[75]Debt!$A$233:$B$233,[75]Debt!$A$234:$FZ$242</definedName>
    <definedName name="Debt_Loan_2_Debt_Fees.rdwr">[75]Debt!$A$244:$B$244,[75]Debt!$A$245:$FZ$249</definedName>
    <definedName name="Debt_Loan_2_Debt_Service_Coverage_Ratios.rdwr">[75]Debt!$A$251:$B$251,[75]Debt!$A$252:$FZ$254</definedName>
    <definedName name="Debt_Loan_2_Implied_Cost_of_Debt.rdwr">[75]Debt!$A$256:$B$256,[75]Debt!$A$257:$FZ$261</definedName>
    <definedName name="Debt_Loan_3_Debt_Detail.rdwr">[75]Debt!$A$268:$B$268,[75]Debt!$A$269:$FZ$277</definedName>
    <definedName name="Debt_Loan_3_Debt_Fees.rdwr">[75]Debt!$A$279:$B$279,[75]Debt!$A$280:$FZ$284</definedName>
    <definedName name="Debt_Loan_3_Debt_Service_Coverage_Ratios.rdwr">[75]Debt!$A$286:$B$286,[75]Debt!$A$287:$FZ$289</definedName>
    <definedName name="Debt_Loan_3_Implied_Cost_of_Debt.rdwr">[75]Debt!$A$291:$B$291,[75]Debt!$A$292:$FZ$296</definedName>
    <definedName name="Debt_Loan_4_Debt_Detail.rdwr">[75]Debt!$A$303:$B$303,[75]Debt!$A$304:$FZ$312</definedName>
    <definedName name="Debt_Loan_4_Debt_Fees.rdwr">[75]Debt!$A$314:$B$314,[75]Debt!$A$315:$FZ$319</definedName>
    <definedName name="Debt_Loan_4_Debt_Service_Coverage_Ratios.rdwr">[75]Debt!$A$321:$B$321,[75]Debt!$A$322:$FZ$324</definedName>
    <definedName name="Debt_Loan_4_Implied_Cost_of_Debt.rdwr">[75]Debt!$A$326:$B$326,[75]Debt!$A$327:$FZ$331</definedName>
    <definedName name="Debt_Loan_5_Debt_Detail.rdwr">[75]Debt!$A$338:$B$338,[75]Debt!$A$339:$FZ$347</definedName>
    <definedName name="Debt_Loan_5_Debt_Fees.rdwr">[75]Debt!$A$349:$B$349,[75]Debt!$A$350:$FZ$354</definedName>
    <definedName name="Debt_Loan_5_Debt_Service_Coverage_Ratios.rdwr">[75]Debt!$A$356:$B$356,[75]Debt!$A$357:$FZ$359</definedName>
    <definedName name="Debt_Loan_5_Implied_Cost_of_Debt.rdwr">[75]Debt!$A$361:$B$361,[75]Debt!$A$362:$FZ$366</definedName>
    <definedName name="Debt_Loan_PageHeader.hdr">[75]Debt!$C$115:$FZ$115,[75]Debt!$C$114:$FZ$368</definedName>
    <definedName name="Debt_Loan_Principal_Payments.rdwr">[75]Debt!$A$116:$B$116,[75]Debt!$A$117:$FZ$121</definedName>
    <definedName name="Debt_Loan_Summary.read">[75]Debt!$A$126:$B$126,[75]Debt!$A$128:$FZ$135</definedName>
    <definedName name="Debt_Loan_Summary_Capital_Expenditure_Holdback.read">[75]Debt!$A$162:$B$162,[75]Debt!$A$163:$FZ$167</definedName>
    <definedName name="Debt_Loan_Summary_Debt_Fees.rdwr">[75]Debt!$A$137:$B$137,[75]Debt!$A$138:$FZ$142</definedName>
    <definedName name="Debt_Loan_Summary_Debt_Fees.read">[54]Debt!$A$150:$B$150,[54]Debt!$A$151:$DF$155</definedName>
    <definedName name="Debt_Loan_Summary_Debt_Service_Coverage_Ratios.rdwr">[75]Debt!$A$144:$B$144,[75]Debt!$A$145:$FZ$147</definedName>
    <definedName name="Debt_Loan_Summary_Debt_Service_Coverage_Ratios.read">[54]Debt!$A$157:$B$157,[54]Debt!$A$158:$DF$161</definedName>
    <definedName name="Debt_Loan_Summary_Implied_Cost_of_Debt.rdwr">[75]Debt!$A$149:$B$149,[75]Debt!$A$150:$FZ$154</definedName>
    <definedName name="Debt_Loan_Summary_Implied_Cost_of_Debt.read">[54]Debt!$A$163:$B$163,[54]Debt!$A$164:$DF$168</definedName>
    <definedName name="Debt_Loan_Summary_Interest_Rate_Holdback.read">[75]Debt!$A$169:$B$169,[75]Debt!$A$170:$FZ$174</definedName>
    <definedName name="Debt_LoanType1" hidden="1">[99]DebtValidation!$A$2</definedName>
    <definedName name="Debt_LoanType2" hidden="1">[99]DebtValidation!$A$3</definedName>
    <definedName name="Debt_LoanType4" hidden="1">[99]DebtValidation!$A$5</definedName>
    <definedName name="DEBT_PaymentType1" hidden="1">[99]DebtValidation!$D$2</definedName>
    <definedName name="DEBT_PaymentType5" hidden="1">[99]DebtValidation!$D$3</definedName>
    <definedName name="Debt_Prepayment_Fee_1.rdwr">[75]Debt!$A$84:$B$84,[75]Debt!$A$85:$P$86</definedName>
    <definedName name="Debt_Prepayment_Fee_2.rdwr">[75]Debt!$A$88:$B$88,[75]Debt!$A$89:$P$90</definedName>
    <definedName name="Debt_Prepayment_Fee_3.rdwr">[75]Debt!$A$92:$B$92,[75]Debt!$A$93:$P$94</definedName>
    <definedName name="Debt_Prepayment_Penalty">#REF!</definedName>
    <definedName name="Debt_PurchaseRange" hidden="1">0</definedName>
    <definedName name="Debt_Show1_AmortHC" hidden="1">[100]DebtSupport!$C$12</definedName>
    <definedName name="Debt_Show1_Amount" hidden="1">[99]DebtSupport!$C$6</definedName>
    <definedName name="Debt_Show1_CapEx" hidden="1">[99]DebtSupport!$C$3</definedName>
    <definedName name="Debt_Show1_FundMethod" hidden="1">[99]DebtSupport!$C$4</definedName>
    <definedName name="Debt_Show1_FundPercent" hidden="1">[99]DebtSupport!$C$7</definedName>
    <definedName name="Debt_Show1_Loan" hidden="1">[99]DebtSupport!$C$2</definedName>
    <definedName name="Debt_Show1_Rate" hidden="1">[99]DebtSupport!$C$9</definedName>
    <definedName name="Debt_Show2_AmortHC" hidden="1">[100]DebtSupport!$D$12</definedName>
    <definedName name="Debt_Show2_Amount" hidden="1">[99]DebtSupport!$D$6</definedName>
    <definedName name="Debt_Show2_CapEx" hidden="1">[99]DebtSupport!$D$3</definedName>
    <definedName name="Debt_Show2_FundMethod" hidden="1">[99]DebtSupport!$D$4</definedName>
    <definedName name="Debt_Show2_FundPercent" hidden="1">[99]DebtSupport!$D$7</definedName>
    <definedName name="Debt_Show2_Loan" hidden="1">[99]DebtSupport!$D$2</definedName>
    <definedName name="Debt_Show2_Rate" hidden="1">[99]DebtSupport!$D$9</definedName>
    <definedName name="Debt_Show3_AmortHC" hidden="1">[100]DebtSupport!$E$12</definedName>
    <definedName name="Debt_Show3_Amount" hidden="1">[99]DebtSupport!$E$6</definedName>
    <definedName name="Debt_Show3_CapEx" hidden="1">[99]DebtSupport!$E$3</definedName>
    <definedName name="Debt_Show3_FundMethod" hidden="1">[99]DebtSupport!$E$4</definedName>
    <definedName name="Debt_Show3_FundPercent" hidden="1">[99]DebtSupport!$E$7</definedName>
    <definedName name="Debt_Show3_Loan" hidden="1">[99]DebtSupport!$E$2</definedName>
    <definedName name="Debt_Show3_Rate" hidden="1">[99]DebtSupport!$E$9</definedName>
    <definedName name="Debt_Show3_Refi" hidden="1">[99]DebtSupport!$E$12</definedName>
    <definedName name="Debt_Show3_Refi1" hidden="1">[99]DebtSupport!$E$13</definedName>
    <definedName name="Debt_Show3_Refi2" hidden="1">[99]DebtSupport!$E$14</definedName>
    <definedName name="Debt_Stabilized_Interest_Rate.rdwr">[75]Debt!$A$67:$B$67,[75]Debt!$A$68:$P$74</definedName>
    <definedName name="Debt_WC">'[39]Inputs WC'!$K$3</definedName>
    <definedName name="Debt_Yes" hidden="1">[99]DebtValidation!$K$2</definedName>
    <definedName name="Debt_Yield_Maintenance_Prepayment.rdwr">[75]Debt!A$77:B$77,[75]Debt!A$78:P$82</definedName>
    <definedName name="DebtTable">#REF!</definedName>
    <definedName name="DECINT">'[101]97ACCR-INT'!$AA$17</definedName>
    <definedName name="Decorations_Total_act">#REF!</definedName>
    <definedName name="Decorations_Total_est">#REF!</definedName>
    <definedName name="DECSCore">'[34]Argus link'!$A$4</definedName>
    <definedName name="DED">#N/A</definedName>
    <definedName name="def" hidden="1">{#N/A,#N/A,FALSE,"III-1 Sum.Dem";#N/A,#N/A,FALSE,"III-2 RER.Dem.Pop";#N/A,#N/A,FALSE,"III-3 RER.Cap.Pop";#N/A,#N/A,FALSE,"III-4 RER.Dem.TCSS";#N/A,#N/A,FALSE,"III-5 RER.Cap.TCSS";#N/A,#N/A,FALSE,"III-6 Pow.Center.Dem";#N/A,#N/A,FALSE,"III-7 Off.Demand";#N/A,#N/A,FALSE,"III-8 Htl.Dem"}</definedName>
    <definedName name="del" hidden="1">{"Page1",#N/A,FALSE,"7979";"Page2",#N/A,FALSE,"7979";"Page3",#N/A,FALSE,"7979"}</definedName>
    <definedName name="Delaware">#REF!</definedName>
    <definedName name="Delivery">[46]inputs!$B$34</definedName>
    <definedName name="DEP_">#REF!</definedName>
    <definedName name="DEPLEFT">'[18]DEPRECIATION SCHEDULE'!$A$1:$E$9</definedName>
    <definedName name="depreciation">#REF!</definedName>
    <definedName name="deptbysys">[55]Configuration!#REF!</definedName>
    <definedName name="DEPTOP">'[18]DEPRECIATION SCHEDULE'!$A$1:$AE$9</definedName>
    <definedName name="depts">[55]Configuration!#REF!</definedName>
    <definedName name="DETAIL">'[102]MH1 RECAP'!#REF!</definedName>
    <definedName name="DETHEADER">'[102]MH1 RECAP'!#REF!</definedName>
    <definedName name="DEVCOSTS">#REF!</definedName>
    <definedName name="dfdfgdfgh" hidden="1">{"print 1.6",#N/A,FALSE,"Sheet1";"print 2.6",#N/A,FALSE,"Sheet1";"print 3.6",#N/A,FALSE,"Sheet1";"print 4.6",#N/A,FALSE,"Sheet1";"print 5.6",#N/A,FALSE,"Sheet1";"print 6.6",#N/A,FALSE,"Sheet1"}</definedName>
    <definedName name="dfgd" hidden="1">{#N/A,#N/A,FALSE,"Cashflow Analysis";#N/A,#N/A,FALSE,"Sensitivity Analysis";#N/A,#N/A,FALSE,"PV";#N/A,#N/A,FALSE,"Pro Forma"}</definedName>
    <definedName name="Diff.">#REF!</definedName>
    <definedName name="DillardsTotalTA">'[78]Cost Detail'!#REF!</definedName>
    <definedName name="Dir_Cap_Unit_Values">#REF!,#REF!,#REF!,#REF!,#REF!</definedName>
    <definedName name="Dir_Cap_Unit_Values_2">#REF!,#REF!,#REF!</definedName>
    <definedName name="DIRECTORY">#REF!</definedName>
    <definedName name="dis" hidden="1">{#N/A,#N/A,FALSE,"Cashflow Analysis";#N/A,#N/A,FALSE,"Sensitivity Analysis";#N/A,#N/A,FALSE,"PV";#N/A,#N/A,FALSE,"Pro Forma"}</definedName>
    <definedName name="dis.2" hidden="1">{#N/A,#N/A,FALSE,"Cashflow Analysis";#N/A,#N/A,FALSE,"Sensitivity Analysis";#N/A,#N/A,FALSE,"PV";#N/A,#N/A,FALSE,"Pro Forma"}</definedName>
    <definedName name="Dis_1">[39]Inputs!$O$28</definedName>
    <definedName name="Dis_1_WC">'[39]Inputs WC'!$O$28</definedName>
    <definedName name="Dis_2">[39]Inputs!$O$29</definedName>
    <definedName name="Dis_2_WC">'[39]Inputs WC'!$O$29</definedName>
    <definedName name="Dis_3">[39]Inputs!$O$30</definedName>
    <definedName name="Dis_3_WC">'[39]Inputs WC'!$O$30</definedName>
    <definedName name="Dis_4">[39]Inputs!$O$31</definedName>
    <definedName name="Dis_4_WC">'[39]Inputs WC'!$O$31</definedName>
    <definedName name="DisbStmt">#REF!</definedName>
    <definedName name="discCore">'[34]Argus link'!$E$21</definedName>
    <definedName name="dispfeeCore">'[34]Argus link'!$F$10</definedName>
    <definedName name="distribution">#REF!</definedName>
    <definedName name="distribution_3">'[72]Deal Summary'!#REF!</definedName>
    <definedName name="distribution_date_3">'[72]Deal Summary'!#REF!</definedName>
    <definedName name="DistributionsProperty">'[57]Distributions Template'!$B$3</definedName>
    <definedName name="DOG">#REF!</definedName>
    <definedName name="DOMWTR">'[103]63-300'!$A$2:$M$50</definedName>
    <definedName name="done">[104]Underwriting!$H$99</definedName>
    <definedName name="DoNotClearAll">#REF!</definedName>
    <definedName name="dprctCore">'[34]Argus link'!$E$5</definedName>
    <definedName name="Draft_Value">#REF!</definedName>
    <definedName name="drat">#N/A</definedName>
    <definedName name="drate">[1]Underwriting!$C$300</definedName>
    <definedName name="DRATE1">#N/A</definedName>
    <definedName name="DRATE2">#N/A</definedName>
    <definedName name="DRATE3">#N/A</definedName>
    <definedName name="DRATE4">#N/A</definedName>
    <definedName name="DSCR_Min">'[39]Monthly Pro Forma'!$B$70</definedName>
    <definedName name="DSCR_Min_WC">'[39]Monthly Pro Forma WC'!$B$70</definedName>
    <definedName name="DSCRtoMtg">#REF!</definedName>
    <definedName name="dsf">#REF!</definedName>
    <definedName name="DTELEC">#REF!</definedName>
    <definedName name="dtHPExp">[46]inputs!$B$12</definedName>
    <definedName name="dtILExp">[46]inputs!$C$10</definedName>
    <definedName name="DTOTHER">#REF!</definedName>
    <definedName name="dtQuoteCreate">[46]inputs!$B$8</definedName>
    <definedName name="dtQuoteExp">[46]inputs!$B$7</definedName>
    <definedName name="dtrt" hidden="1">{#N/A,#N/A,TRUE,"Summary";"AnnualRentRoll",#N/A,TRUE,"RentRoll";#N/A,#N/A,TRUE,"ExitStratigy";#N/A,#N/A,TRUE,"OperatingAssumptions"}</definedName>
    <definedName name="dtSpreadExp">[46]inputs!$B$13</definedName>
    <definedName name="dtUWSub">[46]inputs!$B$9</definedName>
    <definedName name="Dur">'[105]Total Direct and Ind.CG.'!$D$5</definedName>
    <definedName name="duration">#REF!</definedName>
    <definedName name="e" hidden="1">{"mgmt forecast",#N/A,FALSE,"Mgmt Forecast";"dcf table",#N/A,FALSE,"Mgmt Forecast";"sensitivity",#N/A,FALSE,"Mgmt Forecast";"table inputs",#N/A,FALSE,"Mgmt Forecast";"calculations",#N/A,FALSE,"Mgmt Forecast"}</definedName>
    <definedName name="E_NEW_CONSTR">#REF!</definedName>
    <definedName name="EA">#N/A</definedName>
    <definedName name="EarnOutDate">[36]Analysis!$O$40</definedName>
    <definedName name="EastWestInteriorCourtyards">'[78]User Defined Variables'!#REF!</definedName>
    <definedName name="EastWestInteriorCourtyardsCC">'[78]User Defined Variables'!#REF!</definedName>
    <definedName name="EastWestInteriorCourtyardsGBA">'[78]User Defined Variables'!#REF!</definedName>
    <definedName name="EC_Unit_1">#REF!</definedName>
    <definedName name="EC_Unit_2">#REF!</definedName>
    <definedName name="EC_Unit_3">#REF!</definedName>
    <definedName name="ECF_Concervative_CF">#REF!</definedName>
    <definedName name="ECh_Cat_1">#REF!,#REF!</definedName>
    <definedName name="ECh_Cat_2">#REF!,#REF!</definedName>
    <definedName name="ECh_Cat_3">#REF!,#REF!</definedName>
    <definedName name="ECh_Cat_3_Col_1">#REF!</definedName>
    <definedName name="ECh_Cat_3_Col_2">#REF!</definedName>
    <definedName name="Ech_Title_1">#REF!</definedName>
    <definedName name="Ech_Title_10">#REF!</definedName>
    <definedName name="Ech_Title_11">#REF!</definedName>
    <definedName name="Ech_Title_12">#REF!</definedName>
    <definedName name="Ech_Title_13">#REF!</definedName>
    <definedName name="Ech_Title_14">#REF!</definedName>
    <definedName name="Ech_Title_15">#REF!</definedName>
    <definedName name="Ech_Title_16">#REF!</definedName>
    <definedName name="Ech_Title_17">#REF!</definedName>
    <definedName name="Ech_Title_2">#REF!</definedName>
    <definedName name="Ech_Title_3">#REF!</definedName>
    <definedName name="Ech_Title_4">#REF!</definedName>
    <definedName name="Ech_Title_5">#REF!</definedName>
    <definedName name="Ech_Title_6">#REF!</definedName>
    <definedName name="Ech_Title_7">#REF!</definedName>
    <definedName name="Ech_Title_8">#REF!</definedName>
    <definedName name="Ech_Title_9">#REF!</definedName>
    <definedName name="ECh_Yr_1">#REF!+#REF!,#REF!,#REF!,#REF!,#REF!,#REF!</definedName>
    <definedName name="ECh_Yr_2">#REF!,#REF!,#REF!,#REF!,#REF!,#REF!</definedName>
    <definedName name="ECh_Yr_3">#REF!,#REF!,#REF!,#REF!,#REF!,#REF!</definedName>
    <definedName name="ECh_Yr_4_Row_1">#REF!</definedName>
    <definedName name="ECh_Yr_4_Row_10">#REF!</definedName>
    <definedName name="ECh_Yr_4_Row_11">#REF!</definedName>
    <definedName name="ECh_Yr_4_Row_12">#REF!</definedName>
    <definedName name="ECh_Yr_4_Row_2">#REF!</definedName>
    <definedName name="ECh_Yr_4_Row_3">#REF!</definedName>
    <definedName name="ECh_Yr_4_Row_4">#REF!</definedName>
    <definedName name="ECh_Yr_4_Row_5">#REF!</definedName>
    <definedName name="ECh_Yr_4_Row_6">#REF!</definedName>
    <definedName name="ECh_Yr_4_Row_7">#REF!</definedName>
    <definedName name="ECh_Yr_4_Row_8">#REF!</definedName>
    <definedName name="ECh_Yr_4_Row_9">#REF!</definedName>
    <definedName name="EE">#N/A</definedName>
    <definedName name="eee" hidden="1">{#N/A,#N/A,FALSE,"OperatingAssumptions"}</definedName>
    <definedName name="ef" hidden="1">{#N/A,#N/A,FALSE,"II-2 POP.HH";#N/A,#N/A,FALSE,"II-3 AGE.DIST";#N/A,#N/A,FALSE,"II-4 HH.DIST";#N/A,#N/A,FALSE,"II-5 EMP.INDUS"}</definedName>
    <definedName name="efd" hidden="1">{#N/A,#N/A,FALSE,"II-2 POP.HH";#N/A,#N/A,FALSE,"II-3 AGE.DIST";#N/A,#N/A,FALSE,"II-4 HH.DIST";#N/A,#N/A,FALSE,"II-5 EMP.INDUS"}</definedName>
    <definedName name="EFF">#N/A</definedName>
    <definedName name="EFF_">#REF!</definedName>
    <definedName name="EffRents">#REF!</definedName>
    <definedName name="efg" hidden="1">{#N/A,#N/A,FALSE,"pop.hh";#N/A,#N/A,FALSE,"age.dist";#N/A,#N/A,FALSE,"hh.income";#N/A,#N/A,FALSE,"hh.chars"}</definedName>
    <definedName name="EGI">[46]inputs!$B$98</definedName>
    <definedName name="EGRI">#N/A</definedName>
    <definedName name="EGRM">#N/A</definedName>
    <definedName name="Electricity">[39]Inputs!$G$39</definedName>
    <definedName name="Electricity_WC">'[39]Inputs WC'!$G$39</definedName>
    <definedName name="Elpsd_Tm">#REF!</definedName>
    <definedName name="empcaf">'[9]2011 P&amp;L'!#REF!</definedName>
    <definedName name="employee_initials">#REF!</definedName>
    <definedName name="Employee_Last_Name">#REF!</definedName>
    <definedName name="employees">#REF!</definedName>
    <definedName name="EMPLOYME">#N/A</definedName>
    <definedName name="End_Bal">'[60]PSC (Spec)'!$I$18:$I$137</definedName>
    <definedName name="ENDBAL">IF([61]AMORT!XEZ1&lt;&gt;"",[61]AMORT!XFB1-[61]AMORT!XFD1,"")</definedName>
    <definedName name="Ending.Balance">IF(#REF!&lt;&gt;"",#REF!-#REF!,"")</definedName>
    <definedName name="Ending_Balance">#N/A</definedName>
    <definedName name="ENDLINE">#N/A</definedName>
    <definedName name="EndMonth">[37]Parameters!$C$22</definedName>
    <definedName name="Entered_payment">#REF!</definedName>
    <definedName name="EntityName">IF([106]Main!$C$9="","",[106]Main!$C$9)</definedName>
    <definedName name="ENVIRONMENTAL">#REF!</definedName>
    <definedName name="EPRINCEWILL">[42]EastLoudoungrdnA!#REF!</definedName>
    <definedName name="EPS">#REF!</definedName>
    <definedName name="Equity">[39]Inputs!$D$14</definedName>
    <definedName name="EQUITY_MULTI.">#REF!</definedName>
    <definedName name="equity_requirement">'[72]Deal Summary'!#REF!</definedName>
    <definedName name="equity_to_date">[51]CCB!$D$44</definedName>
    <definedName name="Equity_WC">'[39]Inputs WC'!$D$14</definedName>
    <definedName name="EquityAmort">'[107]Mezz calculations'!#REF!</definedName>
    <definedName name="equityear">#REF!</definedName>
    <definedName name="equityinv">#REF!</definedName>
    <definedName name="er" hidden="1">{#N/A,#N/A,FALSE,"II-2 POP.HH";#N/A,#N/A,FALSE,"II-3 AGE.DIST";#N/A,#N/A,FALSE,"II-4 HH.DIST";#N/A,#N/A,FALSE,"II-5 EMP.INDUS"}</definedName>
    <definedName name="ERLDays">[46]inputs!$B$35</definedName>
    <definedName name="erts" hidden="1">{#N/A,#N/A,FALSE,"DEV COSTS";#N/A,#N/A,FALSE,"10-YR C. F."}</definedName>
    <definedName name="EscrowInsurance">[46]inputs!$C$106</definedName>
    <definedName name="EscrowRealEstate">[46]inputs!$C$105</definedName>
    <definedName name="EscrowReplacement">[46]inputs!$C$104</definedName>
    <definedName name="Escrows_Capital_Expenditure_Escrow.rdwr">[75]Escrows!$A$18:$B$18,[75]Escrows!$A$19:$FY$24</definedName>
    <definedName name="Escrows_Interest_Rate_Escrow.rdwr">[75]Escrows!$A$9:$B$9,[75]Escrows!$A$10:$FY$15</definedName>
    <definedName name="Escrows_PageHeader.hdr">[75]Escrows!$B$7:$FY$7,[75]Escrows!$B$5:$FY$33</definedName>
    <definedName name="Escrows_Security_Deposit_Escrow.rdwr">[54]Escrows!$A$38:$B$38,[54]Escrows!$A$39:$DE$43</definedName>
    <definedName name="Escrows_Taxes_and_Insurance_Escrow.rdwr">[75]Escrows!$A$27:$B$27,[75]Escrows!$A$28:$FY$33</definedName>
    <definedName name="EssAliasTable">"Default"</definedName>
    <definedName name="EssOptions">"110000100001110_#Missing"</definedName>
    <definedName name="Est_Value">#REF!</definedName>
    <definedName name="ESTD_CAM">#REF!</definedName>
    <definedName name="ESTD_TAX">#REF!</definedName>
    <definedName name="EV__LASTREFTIME__" hidden="1">40456.4076388889</definedName>
    <definedName name="Exc_Land_Cost">#REF!</definedName>
    <definedName name="Exc_Land_IS">#REF!</definedName>
    <definedName name="excapCore">'[34]Argus link'!$B$8</definedName>
    <definedName name="EXCEMTD">#REF!</definedName>
    <definedName name="Execution">[46]inputs!$B$36</definedName>
    <definedName name="Exhibit_A">#REF!</definedName>
    <definedName name="EXHIBITBC">#N/A</definedName>
    <definedName name="existing_loan_balance">'[72]Deal Summary'!#REF!</definedName>
    <definedName name="EXIT">#REF!</definedName>
    <definedName name="exit_cap_rate">'[64]Assumptions (C)'!$M$35</definedName>
    <definedName name="exit_strategies">#REF!</definedName>
    <definedName name="ExitFee">[108]Assum.!$K$31</definedName>
    <definedName name="EXITMACRO">#REF!</definedName>
    <definedName name="EXP_ADV">#REF!</definedName>
    <definedName name="EXP_CAM">#REF!</definedName>
    <definedName name="Exp_Cat_1">#REF!</definedName>
    <definedName name="Exp_Cat_2">#REF!</definedName>
    <definedName name="Exp_Cat_3">#REF!</definedName>
    <definedName name="Exp_Cat_4">#REF!</definedName>
    <definedName name="Exp_Cat_5">#REF!</definedName>
    <definedName name="Exp_Cat_6">#REF!</definedName>
    <definedName name="Exp_Cat_7">#REF!</definedName>
    <definedName name="Exp_Cat_8">#REF!</definedName>
    <definedName name="Exp_Cat_9">#REF!</definedName>
    <definedName name="EXP_INS">#REF!</definedName>
    <definedName name="EXP_MGMT">#REF!</definedName>
    <definedName name="EXP_RETAX">#REF!</definedName>
    <definedName name="ExpectedPricing">#REF!</definedName>
    <definedName name="ExpectedPricingIS">#REF!</definedName>
    <definedName name="Expense">#N/A</definedName>
    <definedName name="EXPENSE_ADMIN">#REF!</definedName>
    <definedName name="Expense_Category_11">#REF!</definedName>
    <definedName name="Expense_Comparables_Per_Square_Foot">#N/A</definedName>
    <definedName name="Expense_Comparisons">'[71]Expense Comparisons'!$A$1:$I$10</definedName>
    <definedName name="Expense_Escl">[39]Inputs!$H$28</definedName>
    <definedName name="Expense_Escl_WC">'[39]Inputs WC'!$H$28</definedName>
    <definedName name="EXPENSE_INS">#REF!</definedName>
    <definedName name="EXPENSE_MGMNT">#REF!</definedName>
    <definedName name="EXPENSE_PAYROL">#REF!</definedName>
    <definedName name="EXPENSE_RM">#REF!</definedName>
    <definedName name="EXPENSE_SUMMARY">#REF!</definedName>
    <definedName name="EXPENSE_TAXES">#REF!</definedName>
    <definedName name="EXPENSE_UTIL">#REF!</definedName>
    <definedName name="ExpenseCategories">#REF!</definedName>
    <definedName name="EXPENSES">#N/A</definedName>
    <definedName name="expenseseb">'[98]Detail PF'!$G$56:$G$415</definedName>
    <definedName name="expinet">"Option Button 20"</definedName>
    <definedName name="EXPLender">#REF!</definedName>
    <definedName name="ExpYr1Val">#REF!</definedName>
    <definedName name="ExpYr2Val">#REF!</definedName>
    <definedName name="ExpYr3Val">#REF!</definedName>
    <definedName name="ExteriorInLine">'[78]User Defined Variables'!#REF!</definedName>
    <definedName name="ExteriorInLineAR">'[78]Income Detail'!#REF!</definedName>
    <definedName name="ExteriorInLineCC">'[78]User Defined Variables'!#REF!</definedName>
    <definedName name="ExteriorInLineGBA">'[78]User Defined Variables'!#REF!</definedName>
    <definedName name="ExteriorInLineGLA">'[78]User Defined Variables'!#REF!</definedName>
    <definedName name="ExteriorInLineRent">'[78]User Defined Variables'!#REF!</definedName>
    <definedName name="ExteriorInLineTA">'[78]User Defined Variables'!#REF!</definedName>
    <definedName name="ExteriorMSU">'[78]User Defined Variables'!#REF!</definedName>
    <definedName name="ExteriorMSUAR">'[78]Income Detail'!#REF!</definedName>
    <definedName name="ExteriorMSUCC">'[78]User Defined Variables'!#REF!</definedName>
    <definedName name="ExteriorMSUGBA">'[78]User Defined Variables'!#REF!</definedName>
    <definedName name="ExteriorMSUGLA">'[78]User Defined Variables'!#REF!</definedName>
    <definedName name="ExteriorMSURent">'[78]User Defined Variables'!#REF!</definedName>
    <definedName name="ExteriorMSUTA">'[78]User Defined Variables'!#REF!</definedName>
    <definedName name="ExteriorPlazas">'[78]User Defined Variables'!#REF!</definedName>
    <definedName name="ExteriorPlazasCC">'[78]User Defined Variables'!#REF!</definedName>
    <definedName name="ExteriorPlazasGBA">'[78]User Defined Variables'!#REF!</definedName>
    <definedName name="ExteriorPlazaz">'[78]User Defined Variables'!#REF!</definedName>
    <definedName name="ExteriorProfAR">'[78]Income Detail'!#REF!</definedName>
    <definedName name="ExteriorProfCC">'[78]User Defined Variables'!#REF!</definedName>
    <definedName name="ExteriorProfessional">'[78]User Defined Variables'!#REF!</definedName>
    <definedName name="ExteriorProfGBA">'[78]User Defined Variables'!#REF!</definedName>
    <definedName name="ExteriorProfGLA">'[78]User Defined Variables'!#REF!</definedName>
    <definedName name="ExteriorProfRent">'[78]User Defined Variables'!#REF!</definedName>
    <definedName name="ExteriorProfTA">'[78]User Defined Variables'!#REF!</definedName>
    <definedName name="ExteriorPromenade">'[78]User Defined Variables'!#REF!</definedName>
    <definedName name="ExteriorPromenadeCC">'[78]User Defined Variables'!#REF!</definedName>
    <definedName name="ExteriorPromenadeGBA">'[78]User Defined Variables'!#REF!</definedName>
    <definedName name="Extra_Pay">'[60]PSC (Spec)'!$E$18:$E$137</definedName>
    <definedName name="_xlnm.Extract">[89]summsht!#REF!</definedName>
    <definedName name="EYECHART">'[109]Upside Eyechart'!#REF!</definedName>
    <definedName name="F" hidden="1">{#N/A,#N/A,FALSE,"Assumptions";#N/A,#N/A,FALSE,"Impact Assumptions";#N/A,#N/A,FALSE,"10-Yr - detail";#N/A,#N/A,FALSE,"1,5,10 yr comp";#N/A,#N/A,FALSE,"Lse-Exp.";#N/A,#N/A,FALSE,"Rent Roll";#N/A,#N/A,FALSE,"Historical (2)";#N/A,#N/A,FALSE,"RET's";#N/A,#N/A,FALSE,"Lease Rollover"}</definedName>
    <definedName name="Facilities">'[110]TM1 Cover Page'!$W$3:$Y$17</definedName>
    <definedName name="Facility">[111]Parameters!#REF!</definedName>
    <definedName name="FacilityRate">#REF!</definedName>
    <definedName name="Factor">[112]TAKE_OFF!$AU$2</definedName>
    <definedName name="FAIROAKS">[42]EastLoudoungrdnA!#REF!</definedName>
    <definedName name="FAR">#REF!</definedName>
    <definedName name="FarmersMarket">'[78]User Defined Variables'!#REF!</definedName>
    <definedName name="FarmersMarketCC">'[78]User Defined Variables'!#REF!</definedName>
    <definedName name="FarmersMarketGBA">'[78]User Defined Variables'!#REF!</definedName>
    <definedName name="fcosts">[1]Amort!$G$26</definedName>
    <definedName name="fdf" hidden="1">#REF!</definedName>
    <definedName name="fdfd" hidden="1">#REF!</definedName>
    <definedName name="fdoth">'[9]2011 P&amp;L'!#REF!</definedName>
    <definedName name="fdoth1">'[9]2011 P&amp;L'!#REF!</definedName>
    <definedName name="fds" hidden="1">{"Annual Cash Flows",#N/A,FALSE,"Annual Summary";"qtrl1",#N/A,FALSE,"QTLY Summary";"qtrl2",#N/A,FALSE,"QTLY Summary";"qtrl3",#N/A,FALSE,"QTLY Summary";"qtrl4",#N/A,FALSE,"QTLY Summary";"qtrl5",#N/A,FALSE,"QTLY Summary";"qtrl6",#N/A,FALSE,"QTLY Summary"}</definedName>
    <definedName name="FEBINT">'[113]97ACCR-INT'!$AA$6</definedName>
    <definedName name="FEE">#REF!</definedName>
    <definedName name="ff" hidden="1">{#N/A,#N/A,TRUE,"Summary";"AnnualRentRoll",#N/A,TRUE,"RentRoll";#N/A,#N/A,TRUE,"ExitStratigy";#N/A,#N/A,TRUE,"OperatingAssumptions"}</definedName>
    <definedName name="FF_Cube">'[59]Cube Setup - Hide'!$C$2</definedName>
    <definedName name="FF_MeasureDays">'[59]Cube Setup - Hide'!$G$7</definedName>
    <definedName name="FF_MeasureDaysT3M">'[59]Cube Setup - Hide'!$G$8</definedName>
    <definedName name="FF_MeasureDaysTTM">'[59]Cube Setup - Hide'!$G$9</definedName>
    <definedName name="FF_MeasureDollars">'[59]Cube Setup - Hide'!$G$4</definedName>
    <definedName name="FF_MeasureDollarsT3M">'[59]Cube Setup - Hide'!$G$5</definedName>
    <definedName name="FF_MeasureDollarsTTM">'[59]Cube Setup - Hide'!$G$6</definedName>
    <definedName name="FF_MeasureHPPD">'[59]Cube Setup - Hide'!$G$13</definedName>
    <definedName name="FF_MeasureHPPDT3M">'[59]Cube Setup - Hide'!$G$14</definedName>
    <definedName name="FF_MeasureHPPDTTM">'[59]Cube Setup - Hide'!$G$15</definedName>
    <definedName name="FF_MeasurePPD">'[59]Cube Setup - Hide'!$G$10</definedName>
    <definedName name="FF_MeasurePPDT3M">'[59]Cube Setup - Hide'!$G$11</definedName>
    <definedName name="FF_MeasurePPDTTM">'[59]Cube Setup - Hide'!$G$12</definedName>
    <definedName name="FF_Period">'[59]Cube Setup - Hide'!$C$5</definedName>
    <definedName name="FF_SelectedVersion">'[59]Cube Setup - Hide'!$E$10</definedName>
    <definedName name="FF_VersionActual">'[59]Cube Setup - Hide'!$E$4</definedName>
    <definedName name="FF_VersionBudget">'[59]Cube Setup - Hide'!$E$5</definedName>
    <definedName name="ffe_reserve">'[114]Deal Summary'!$F$17</definedName>
    <definedName name="ffedraw">#REF!</definedName>
    <definedName name="fff" hidden="1">{#N/A,#N/A,TRUE,"Summary";"AnnualRentRoll",#N/A,TRUE,"RentRoll";#N/A,#N/A,TRUE,"ExitStratigy";#N/A,#N/A,TRUE,"OperatingAssumptions"}</definedName>
    <definedName name="ffffff" hidden="1">{#N/A,#N/A,FALSE,"Cashflow Analysis";#N/A,#N/A,FALSE,"Sensitivity Analysis";#N/A,#N/A,FALSE,"PV";#N/A,#N/A,FALSE,"Pro Forma"}</definedName>
    <definedName name="ffffff.2" hidden="1">{#N/A,#N/A,FALSE,"Cashflow Analysis";#N/A,#N/A,FALSE,"Sensitivity Analysis";#N/A,#N/A,FALSE,"PV";#N/A,#N/A,FALSE,"Pro Forma"}</definedName>
    <definedName name="FFO">#REF!</definedName>
    <definedName name="fgf" hidden="1">{"print 1.6",#N/A,FALSE,"Sheet1";"print 2.6",#N/A,FALSE,"Sheet1";"print 3.6",#N/A,FALSE,"Sheet1";"print 4.6",#N/A,FALSE,"Sheet1";"print 5.6",#N/A,FALSE,"Sheet1";"print 6.6",#N/A,FALSE,"Sheet1"}</definedName>
    <definedName name="FGH"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fgwe">#REF!</definedName>
    <definedName name="FICA_LIMIT">#REF!</definedName>
    <definedName name="FICA_RATE">#REF!</definedName>
    <definedName name="FILE_busplan.xls">#REF!</definedName>
    <definedName name="FILEN">#N/A</definedName>
    <definedName name="FILENAME">#N/A</definedName>
    <definedName name="filler" hidden="1">{"Annual Cash Flows",#N/A,FALSE,"Annual Summary"}</definedName>
    <definedName name="filler2" hidden="1">{"Assumptions",#N/A,FALSE,"Assumptions"}</definedName>
    <definedName name="filler3" hidden="1">{"Construction Costs",#N/A,FALSE,"Total Costs"}</definedName>
    <definedName name="Fin_Sum_Acquisition_Fee.rdwr">'[54]Financial Summary'!$K$69:$L$69,'[54]Financial Summary'!$K$74:$P$76</definedName>
    <definedName name="Fin_Sum_Average_In_Place_Rent.read">'[54]Financial Summary'!$B$87:$C$87,'[54]Financial Summary'!$C$89:$F$89</definedName>
    <definedName name="Fin_Sum_Comments.wrte">'[54]Financial Summary'!$B$90:$C$90,'[54]Financial Summary'!$C$92:$F$92</definedName>
    <definedName name="Fin_Sum_Current_Occupancy.read">'[54]Financial Summary'!$K$62:$L$62,'[54]Financial Summary'!$L$64:$R$64</definedName>
    <definedName name="Fin_Sum_Debt_Financing.read">'[54]Financial Summary'!$B$45:$C$45,'[54]Financial Summary'!$C$47:$H$57</definedName>
    <definedName name="Fin_Sum_Debt_Service_Coverage_Ratio__NOI.read">'[54]Financial Summary'!$K$23:$L$23,'[54]Financial Summary'!$K$25:$R$27</definedName>
    <definedName name="Fin_Sum_Equity_Commitment.rdwr">'[54]Financial Summary'!$K$9:$L$9,'[54]Financial Summary'!$K$11:$R$12</definedName>
    <definedName name="Fin_Sum_Exit_Assumptions.rdwr">'[54]Financial Summary'!$K$28:$L$28,'[54]Financial Summary'!$L$30:$R$33</definedName>
    <definedName name="Fin_Sum_Exit_Matrix.wrte">'[54]Financial Summary'!$I$98:$J$98,'[54]Financial Summary'!$I$102:$L$103</definedName>
    <definedName name="Fin_Sum_FTM_Debt_Service.read">'[54]Financial Summary'!$B$58:$C$58,'[54]Financial Summary'!$C$60:$H$62</definedName>
    <definedName name="Fin_Sum_Funded_Equity.read">'[54]Financial Summary'!$B$69:$C$69,'[54]Financial Summary'!$B$74:$F$75</definedName>
    <definedName name="Fin_Sum_Implied_Cost_of_Debt__Loan_1.read">'[54]Financial Summary'!$B$63:$C$63,'[54]Financial Summary'!$C$65:$H$65</definedName>
    <definedName name="Fin_Sum_Joint_Venture_Information.rdwr">'[54]Financial Summary'!$K$4:$L$4,'[54]Financial Summary'!$K$6:$R$8</definedName>
    <definedName name="Fin_Sum_NOI.read">'[54]Financial Summary'!$K$13:$L$13,'[54]Financial Summary'!$K$15:$R$17</definedName>
    <definedName name="Fin_Sum_Realization.rdwr">'[54]Financial Summary'!$K$77:$L$77,'[54]Financial Summary'!$L$79:$P$79</definedName>
    <definedName name="Fin_Sum_REIT_Equity.rdwr">'[54]Financial Summary'!$B$76:$C$76,'[54]Financial Summary'!$B$78:$F$81</definedName>
    <definedName name="Fin_Sum_Replacement.rdwr">'[54]Financial Summary'!$B$40:$C$40,'[54]Financial Summary'!$C$42:$H$44</definedName>
    <definedName name="Fin_Sum_Returns.read">'[54]Financial Summary'!$K$46:$L$46,'[54]Financial Summary'!$K$48:$R$50</definedName>
    <definedName name="Fin_Sum_Reversion_Assumptions.rdwr">'[54]Financial Summary'!$K$54:$L$54,'[54]Financial Summary'!$K$56:$R$56</definedName>
    <definedName name="Fin_Sum_Source_of_Funds_At_Closing.rdwr">'[54]Financial Summary'!$B$16:$C$16,'[54]Financial Summary'!$C$18:$H$22</definedName>
    <definedName name="Fin_Sum_Source_of_Return.read">'[54]Financial Summary'!$K$51:$L$51,'[54]Financial Summary'!$K$53:$R$53</definedName>
    <definedName name="Fin_Sum_Sources_of_Funds_At_Sale.rdwr">'[54]Financial Summary'!$B$34:$C$34,'[54]Financial Summary'!$C$36:$H$39</definedName>
    <definedName name="Fin_Sum_Stabalization.rdwr">'[54]Financial Summary'!$B$82:$C$82,'[54]Financial Summary'!$B$84:$F$86</definedName>
    <definedName name="Fin_Sum_Uses_of_Funds_At_Closing.rdwr">'[54]Financial Summary'!$B$4:$C$4,'[54]Financial Summary'!$C$6:$H$15</definedName>
    <definedName name="Fin_Sum_Uses_of_Funds_At_Sale.read">'[54]Financial Summary'!$B$23:$C$23,'[54]Financial Summary'!$C$25:$H$33</definedName>
    <definedName name="Fin_Sum_Yields_.read">'[54]Financial Summary'!$K$18:$L$18,'[54]Financial Summary'!$K$20:$R$22</definedName>
    <definedName name="Final_Value">#REF!</definedName>
    <definedName name="FINAN">[115]GEN:DEPREC!$G$2:$M$3</definedName>
    <definedName name="Financing_Module_On">[35]Summary!$E$32</definedName>
    <definedName name="financing_points">'[72]Deal Summary'!#REF!</definedName>
    <definedName name="FINSUM">#REF!</definedName>
    <definedName name="First_payment_due">#REF!</definedName>
    <definedName name="First_payment_no">#REF!</definedName>
    <definedName name="first_pmt">#REF!</definedName>
    <definedName name="First_Pref">#REF!</definedName>
    <definedName name="firstdate">[92]DataTables!$C$10</definedName>
    <definedName name="FirstMonth">#REF!</definedName>
    <definedName name="FirstPmtDate">#REF!</definedName>
    <definedName name="FIT">#N/A</definedName>
    <definedName name="fiveirr">#REF!</definedName>
    <definedName name="FLHCAP">0.8*2850000</definedName>
    <definedName name="FLHCAP2">'[10]S&amp;U'!$B$55*0.8</definedName>
    <definedName name="FLHPREF">0.08</definedName>
    <definedName name="Floorplan_1">#REF!</definedName>
    <definedName name="Floorplans">#REF!</definedName>
    <definedName name="Floorplans_2">#REF!</definedName>
    <definedName name="Floorplans_3">#REF!</definedName>
    <definedName name="Flowers_Total_act">#REF!</definedName>
    <definedName name="Flowers_Total_est">#REF!</definedName>
    <definedName name="flysheetlist">'[116]PICKIndex-DO NOT DELETE OR EDIT'!$AU$3:$AU$5</definedName>
    <definedName name="FMAnalystB_Piece__Amt">#REF!</definedName>
    <definedName name="FMAnalystFirstMtgLoanAmt">#REF!</definedName>
    <definedName name="FNAME">#N/A</definedName>
    <definedName name="FoleysAR">'[78]Income Detail'!#REF!</definedName>
    <definedName name="FoleysTotalTA">'[78]Cost Detail'!#REF!</definedName>
    <definedName name="FoodCourt">'[78]User Defined Variables'!#REF!</definedName>
    <definedName name="FoodCourtAR">'[78]Income Detail'!#REF!</definedName>
    <definedName name="FoodCourtCC">'[78]User Defined Variables'!#REF!</definedName>
    <definedName name="FoodCourtGBA">'[78]User Defined Variables'!#REF!</definedName>
    <definedName name="FoodCourtGLA">'[78]User Defined Variables'!#REF!</definedName>
    <definedName name="FoodCourtRent">'[78]User Defined Variables'!#REF!</definedName>
    <definedName name="FoodCourtSeating">'[78]User Defined Variables'!#REF!</definedName>
    <definedName name="FoodCourtSeatingCC">'[78]User Defined Variables'!#REF!</definedName>
    <definedName name="FoodCourtSeatingGBA">'[78]User Defined Variables'!#REF!</definedName>
    <definedName name="FoodCourtTA">'[78]User Defined Variables'!#REF!</definedName>
    <definedName name="FORMAT">#REF!</definedName>
    <definedName name="ForwardTerm">[46]inputs!$B$55</definedName>
    <definedName name="FourK">'[117]2014 Assumptions'!$A$19:$A$20</definedName>
    <definedName name="FR">'[118]Schedule 5A'!$D$55</definedName>
    <definedName name="FraNCE"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FREDERICK">#REF!</definedName>
    <definedName name="FREDERICKSBURG">[42]EastLoudoungrdnA!#REF!</definedName>
    <definedName name="freerent">#REF!</definedName>
    <definedName name="freerent2">#REF!</definedName>
    <definedName name="Frequency">'[74]Print Options'!$B$5</definedName>
    <definedName name="FS_Acquisition_Fee.rdwr">'[75]Financial Summary'!$K$69:$L$69,'[75]Financial Summary'!$L$71:$P$73</definedName>
    <definedName name="FS_Average_Daily_Rate.read">'[75]Financial Summary'!$B$84:$C$84,'[75]Financial Summary'!$C$86:$F$86</definedName>
    <definedName name="FS_Comments.rdwr">'[75]Financial Summary'!$B$87:$C$87,'[75]Financial Summary'!$C$89:$F$89</definedName>
    <definedName name="FS_Comments.wrte">'[119]Financial Summary'!$B$87:$C$87,'[119]Financial Summary'!$C$89:$F$89</definedName>
    <definedName name="FS_Current_Occupancy.read">'[75]Financial Summary'!$K$62:$L$62,'[75]Financial Summary'!$L$64:$R$64</definedName>
    <definedName name="FS_Debt_Financing.read">'[75]Financial Summary'!$B$45:$C$45,'[75]Financial Summary'!$C$47:$H$56</definedName>
    <definedName name="FS_Debt_Service_Coverage_Ratio_NOI.read">'[75]Financial Summary'!$K$23:$L$23,'[75]Financial Summary'!$L$25:$R$27</definedName>
    <definedName name="FS_Equity_Commitment.rdwr">'[75]Financial Summary'!$K$9:$L$9,'[75]Financial Summary'!$L$11:$R$12</definedName>
    <definedName name="FS_Exit_Assumptions.rdwr">'[75]Financial Summary'!$K$28:$L$28,'[75]Financial Summary'!$L$30:$R$45</definedName>
    <definedName name="FS_Exit_Matrix.rdwr">'[75]Financial Summary'!$K$96:$L$96,'[75]Financial Summary'!$L$98:$P$99</definedName>
    <definedName name="FS_FTM_Debt_Service.read">'[75]Financial Summary'!$B$57:$C$57,'[75]Financial Summary'!$C$59:$H$61</definedName>
    <definedName name="FS_Funded_Equity.read">'[75]Financial Summary'!$B$69:$C$69,'[75]Financial Summary'!$C$71:$F$72</definedName>
    <definedName name="FS_Implied_Cost_Of_Debt_Load_1.read">'[75]Financial Summary'!$B$62:$C$62,'[75]Financial Summary'!$C$64:$H$64</definedName>
    <definedName name="FS_Joint_Venture_Ownership_Structure.rdwr">'[75]Financial Summary'!$K$4:$L$4,'[75]Financial Summary'!$L$6:$R$8</definedName>
    <definedName name="FS_NOI.read">'[75]Financial Summary'!$K$13:$L$13,'[75]Financial Summary'!$L$15:$R$17</definedName>
    <definedName name="FS_Realization.rdwr">'[75]Financial Summary'!$K$74:$L$74,'[75]Financial Summary'!$L$76:$P$76</definedName>
    <definedName name="FS_REIT_Equity.rdwr">'[75]Financial Summary'!$B$73:$C$73,'[75]Financial Summary'!$C$75:$F$78</definedName>
    <definedName name="FS_Replacement.rdwr">'[75]Financial Summary'!$B$40:$C$40,'[75]Financial Summary'!$C$42:$H$44</definedName>
    <definedName name="FS_Returns.read">'[75]Financial Summary'!$K$46:$L$46,'[75]Financial Summary'!$L$48:$R$50</definedName>
    <definedName name="FS_Reversion_Assumptions.rdwr">'[75]Financial Summary'!$K$54:$L$54,'[75]Financial Summary'!$L$56:$R$61</definedName>
    <definedName name="FS_Source_Of_Funds_At_Closing.rdwr">'[75]Financial Summary'!$B$16:$C$16,'[75]Financial Summary'!$C$18:$H$22</definedName>
    <definedName name="FS_Source_Of_Funds_At_Sale.read">'[75]Financial Summary'!$B$34:$C$34,'[75]Financial Summary'!$C$36:$H$39</definedName>
    <definedName name="FS_Source_Of_Return.read">'[75]Financial Summary'!$K$51:$L$51,'[75]Financial Summary'!$L$53:$R$53</definedName>
    <definedName name="FS_Stabilization.rdwr">'[75]Financial Summary'!$B$79:$C$79,'[75]Financial Summary'!$C$81:$F$83</definedName>
    <definedName name="FS_Use_Of_Funds_At_Closing.rdwr">'[75]Financial Summary'!$B$4:$C$4,'[75]Financial Summary'!$C$6:$H$13</definedName>
    <definedName name="FS_Use_Of_Funds_At_Sale.read">'[75]Financial Summary'!$B$23:$C$23,'[75]Financial Summary'!$C$25:$H$31</definedName>
    <definedName name="FS_Yields.read">'[75]Financial Summary'!$K$18:$L$18,'[75]Financial Summary'!$L$20:$R$22</definedName>
    <definedName name="fsa">#REF!</definedName>
    <definedName name="fsss">#REF!</definedName>
    <definedName name="FT">'[83]Price PSF Assumption'!#REF!</definedName>
    <definedName name="FTDA">5300000</definedName>
    <definedName name="FTDI">0.0875</definedName>
    <definedName name="FTDM">300</definedName>
    <definedName name="FTDO">0.01*[0]!FTDA</definedName>
    <definedName name="fuckface" hidden="1">{#N/A,#N/A,FALSE,"Assumptions";#N/A,#N/A,FALSE,"Impact Assumptions";#N/A,#N/A,FALSE,"10-Yr - detail";#N/A,#N/A,FALSE,"1,5,10 yr comp";#N/A,#N/A,FALSE,"Lse-Exp.";#N/A,#N/A,FALSE,"Rent Roll";#N/A,#N/A,FALSE,"Historical (2)";#N/A,#N/A,FALSE,"RET's";#N/A,#N/A,FALSE,"Lease Rollover"}</definedName>
    <definedName name="FULL">#N/A</definedName>
    <definedName name="Full_Print">'[60]PSC (Spec)'!$A$1:$I$137</definedName>
    <definedName name="FUNDED">#REF!</definedName>
    <definedName name="funding">#REF!</definedName>
    <definedName name="FundMemo">#REF!</definedName>
    <definedName name="FUTA_LIMIT">#REF!</definedName>
    <definedName name="FUTA_RATE">#REF!</definedName>
    <definedName name="future_equity">[51]CCB!$F$44</definedName>
    <definedName name="fv" hidden="1">{"Project Input",#N/A,FALSE,"Sheet1";"additions",#N/A,FALSE,"Sheet2";"demand",#N/A,FALSE,"Sheet3";"Market Mix",#N/A,FALSE,"Sheet4";"Occ projection",#N/A,FALSE,"Sheet6"}</definedName>
    <definedName name="fyhdt" hidden="1">{"AnnualRentRoll",#N/A,FALSE,"RentRoll"}</definedName>
    <definedName name="g" hidden="1">{"mgmt forecast",#N/A,FALSE,"Mgmt Forecast";"dcf table",#N/A,FALSE,"Mgmt Forecast";"sensitivity",#N/A,FALSE,"Mgmt Forecast";"table inputs",#N/A,FALSE,"Mgmt Forecast";"calculations",#N/A,FALSE,"Mgmt Forecast"}</definedName>
    <definedName name="g_12">#REF!</definedName>
    <definedName name="GA">#REF!</definedName>
    <definedName name="GAGWT">[23]Gauge!$H$7:$I$12</definedName>
    <definedName name="GAITH">#REF!</definedName>
    <definedName name="Garage_Inc_Unit_Mo">#REF!</definedName>
    <definedName name="garages">#REF!</definedName>
    <definedName name="garpot">'[1]Inc &amp; Exp Assump (1)'!$J$10</definedName>
    <definedName name="Gas">[39]Inputs!$G$40</definedName>
    <definedName name="Gas_WC">'[39]Inputs WC'!$G$40</definedName>
    <definedName name="GATLINBURG">#REF!</definedName>
    <definedName name="gb" hidden="1">{#N/A,#N/A,FALSE,"Proforma Five Yr";#N/A,#N/A,FALSE,"Occ and Rate";#N/A,#N/A,FALSE,"PF Input";#N/A,#N/A,FALSE,"Hotcomps"}</definedName>
    <definedName name="GBA_For_CostApproach">[121]Assumptions!$B$7</definedName>
    <definedName name="Gdiv12">#REF!</definedName>
    <definedName name="gegeg" hidden="1">{#N/A,#N/A,FALSE,"Cashflow Analysis";#N/A,#N/A,FALSE,"Sensitivity Analysis";#N/A,#N/A,FALSE,"PV";#N/A,#N/A,FALSE,"Pro Forma"}</definedName>
    <definedName name="gegeg.2" hidden="1">{#N/A,#N/A,FALSE,"Cashflow Analysis";#N/A,#N/A,FALSE,"Sensitivity Analysis";#N/A,#N/A,FALSE,"PV";#N/A,#N/A,FALSE,"Pro Forma"}</definedName>
    <definedName name="GeneralAndAdministrativeEstimate">'[71]Oper Inc &amp; Exp Analysis'!$N$19</definedName>
    <definedName name="GeneralAndAdministrativeExpense">'[71]Oper Inc &amp; Exp Analysis'!$J$19</definedName>
    <definedName name="GENOP">#REF!</definedName>
    <definedName name="GERMAN">#REF!</definedName>
    <definedName name="get">#N/A</definedName>
    <definedName name="gfd" hidden="1">{#N/A,#N/A,FALSE,"Cashflow Analysis";#N/A,#N/A,FALSE,"Sensitivity Analysis";#N/A,#N/A,FALSE,"PV";#N/A,#N/A,FALSE,"Pro Forma"}</definedName>
    <definedName name="gfh" hidden="1">{"rtn",#N/A,FALSE,"RTN";"tables",#N/A,FALSE,"RTN";"cf",#N/A,FALSE,"CF";"stats",#N/A,FALSE,"Stats";"prop",#N/A,FALSE,"Prop"}</definedName>
    <definedName name="gfth">'[9]2011 P&amp;L'!#REF!</definedName>
    <definedName name="gfth1">'[9]2011 P&amp;L'!#REF!</definedName>
    <definedName name="gfthh">'[9]2011 P&amp;L'!#REF!</definedName>
    <definedName name="gfthh1">'[9]2011 P&amp;L'!#REF!</definedName>
    <definedName name="gftm">'[9]2011 P&amp;L'!#REF!</definedName>
    <definedName name="gftm1">'[9]2011 P&amp;L'!#REF!</definedName>
    <definedName name="gftmh">'[9]2011 P&amp;L'!#REF!</definedName>
    <definedName name="gftmh1">'[9]2011 P&amp;L'!#REF!</definedName>
    <definedName name="gg" hidden="1">{#N/A,#N/A,FALSE,"PropertyInfo"}</definedName>
    <definedName name="gg.2" hidden="1">{#N/A,#N/A,FALSE,"Cashflow Analysis";#N/A,#N/A,FALSE,"Sensitivity Analysis";#N/A,#N/A,FALSE,"PV";#N/A,#N/A,FALSE,"Pro Forma"}</definedName>
    <definedName name="ggg" hidden="1">{#N/A,#N/A,FALSE,"PropertyInfo"}</definedName>
    <definedName name="gggg2" hidden="1">{"View1",#N/A,FALSE,"Sheet1";"View2",#N/A,FALSE,"Sheet1"}</definedName>
    <definedName name="gh" hidden="1">{"view1",#N/A,FALSE,"ON AIR"}</definedName>
    <definedName name="ghi" hidden="1">{#N/A,#N/A,FALSE,"II-2 POP.HH";#N/A,#N/A,FALSE,"II-3 AGE.DIST";#N/A,#N/A,FALSE,"II-4 HH.DIST";#N/A,#N/A,FALSE,"II-5 EMP.INDUS"}</definedName>
    <definedName name="gift2">'[9]2011 P&amp;L'!#REF!</definedName>
    <definedName name="Gifts_Total_act">#REF!</definedName>
    <definedName name="Gifts_Total_est">#REF!</definedName>
    <definedName name="GL">#N/A</definedName>
    <definedName name="GL_Module_On?">[35]Summary!$E$35</definedName>
    <definedName name="GLA__SF">[87]expdbase!$B$7</definedName>
    <definedName name="glf">'[9]2011 P&amp;L'!#REF!</definedName>
    <definedName name="glf_rec_gft_caf_1">'[9]2011 P&amp;L'!#REF!</definedName>
    <definedName name="glfh">'[9]2011 P&amp;L'!#REF!</definedName>
    <definedName name="glfh1">'[9]2011 P&amp;L'!#REF!</definedName>
    <definedName name="glfhh">'[9]2011 P&amp;L'!#REF!</definedName>
    <definedName name="glfhh1">'[9]2011 P&amp;L'!#REF!</definedName>
    <definedName name="glfm">'[9]2011 P&amp;L'!#REF!</definedName>
    <definedName name="glfm1">'[9]2011 P&amp;L'!#REF!</definedName>
    <definedName name="glfmh">'[9]2011 P&amp;L'!#REF!</definedName>
    <definedName name="glfmh1">'[9]2011 P&amp;L'!#REF!</definedName>
    <definedName name="GOING_IN">#REF!</definedName>
    <definedName name="Going_in_Cap_Rate">#REF!</definedName>
    <definedName name="GOING_IN_PSF">#REF!</definedName>
    <definedName name="golf">'[9]2011 P&amp;L'!#REF!</definedName>
    <definedName name="golf1">'[9]2011 P&amp;L'!#REF!</definedName>
    <definedName name="GoodFaithLang">[46]inputs!$P$16</definedName>
    <definedName name="gp_catch_up">'[72]Deal Summary'!#REF!</definedName>
    <definedName name="GP_Contribution">[39]Inputs!$T$10</definedName>
    <definedName name="GP_Contribution_WC">'[39]Inputs WC'!$T$10</definedName>
    <definedName name="gp_profit_split">'[72]Deal Summary'!#REF!</definedName>
    <definedName name="GP_Promote_I">[39]Inputs!$S$4</definedName>
    <definedName name="GP_Promote_I_WC">'[39]Inputs WC'!$S$4</definedName>
    <definedName name="GP_Promote_II">[39]Inputs!$S$5</definedName>
    <definedName name="GP_Promote_II_WC">'[39]Inputs WC'!$S$5</definedName>
    <definedName name="GP_Promote_III">[39]Inputs!$S$6</definedName>
    <definedName name="GP_Promote_III_WC">'[39]Inputs WC'!$S$6</definedName>
    <definedName name="gp_promote_tier_1">'[72]Deal Summary'!#REF!</definedName>
    <definedName name="GPEQUITY">[122]Waterfall!$C$8</definedName>
    <definedName name="GPR">#REF!</definedName>
    <definedName name="GRAPHS">#N/A</definedName>
    <definedName name="GreenPlus">[46]inputs!$R$11</definedName>
    <definedName name="GreenPlusHeader">[46]inputs!$R$10</definedName>
    <definedName name="GreenProgram">[46]inputs!$C$19</definedName>
    <definedName name="GreenUp">[46]inputs!$P$11</definedName>
    <definedName name="GreenUpHeader">[46]inputs!$P$10</definedName>
    <definedName name="GROSS">[123]RSCHDL!$C$61</definedName>
    <definedName name="GROSS_INVT.">#REF!</definedName>
    <definedName name="gross_price">'[64]Assumptions (C)'!$E$36</definedName>
    <definedName name="Gross_Sched">'[124]Unit Mix'!$F$23</definedName>
    <definedName name="GROSSINVTPSF">#REF!</definedName>
    <definedName name="GROSSRENT">#REF!</definedName>
    <definedName name="GroundLeaseRent">'[78]Cost Detail'!#REF!</definedName>
    <definedName name="GROW_EXP">#REF!</definedName>
    <definedName name="GROW_RETAX">#REF!</definedName>
    <definedName name="GROW_REV">#REF!</definedName>
    <definedName name="Growth_Begin_Month">[35]Summary!$L$8</definedName>
    <definedName name="GSE_ST">[125]General!$DT$2:$DT$8</definedName>
    <definedName name="gsttr">'[9]2011 P&amp;L'!#REF!</definedName>
    <definedName name="gsttrn">'[9]2011 P&amp;L'!#REF!</definedName>
    <definedName name="GUAGE">[23]Gauge!$H$7:$H$12</definedName>
    <definedName name="Guarantor">[46]inputs!$B$30</definedName>
    <definedName name="guard">#REF!</definedName>
    <definedName name="GuestSuiteIncomepernight">#REF!</definedName>
    <definedName name="h" hidden="1">{#N/A,#N/A,FALSE,"PropertyInfo"}</definedName>
    <definedName name="H_97_LEASE_EXP">#REF!</definedName>
    <definedName name="hacqfee">'[31]Hotel UW'!$O$10</definedName>
    <definedName name="hadfhg" hidden="1">{"Construction Costs",#N/A,FALSE,"Total Costs"}</definedName>
    <definedName name="HData_Name">INDEX(HData,1,)</definedName>
    <definedName name="HData_Value">INDEX(HData,2,)</definedName>
    <definedName name="Header_Row">ROW('[60]PSC (Spec)'!$17:$17)</definedName>
    <definedName name="Heading">[126]Parameters!$B$6</definedName>
    <definedName name="heading1">#REF!</definedName>
    <definedName name="HealthCare">'[117]2014 Assumptions'!$A$24:$A$25</definedName>
    <definedName name="Hello">#N/A</definedName>
    <definedName name="Hello5">#N/A</definedName>
    <definedName name="hg" hidden="1">{#N/A,#N/A,FALSE,"MARKET"}</definedName>
    <definedName name="hgdf" hidden="1">{#N/A,#N/A,FALSE,"II-2 POP.HH";#N/A,#N/A,FALSE,"II-3 AGE.DIST";#N/A,#N/A,FALSE,"II-4 HH.DIST";#N/A,#N/A,FALSE,"II-5 EMP.INDUS"}</definedName>
    <definedName name="hgjhu" hidden="1">{#N/A,#N/A,FALSE,"OperatingAssumptions"}</definedName>
    <definedName name="hh" hidden="1">{#N/A,#N/A,FALSE,"Summary"}</definedName>
    <definedName name="hhh" hidden="1">{#N/A,#N/A,FALSE,"Summary"}</definedName>
    <definedName name="hinitialK">'[31]Hotel UW'!$O$8</definedName>
    <definedName name="Historical_Operations_3_Title">#REF!</definedName>
    <definedName name="historical_sheet">#REF!</definedName>
    <definedName name="historicals_start_date">'[72]Deal Summary'!#REF!</definedName>
    <definedName name="HistYear1">[97]Ref!$G$24</definedName>
    <definedName name="HistYear2">[97]Ref!$F$24</definedName>
    <definedName name="HistYear3">[97]Ref!$E$24</definedName>
    <definedName name="HistYear4">[97]Ref!$D$24</definedName>
    <definedName name="HistYear5">[97]Ref!$C$24</definedName>
    <definedName name="hlth">'[9]2011 P&amp;L'!#REF!</definedName>
    <definedName name="hn" hidden="1">{#N/A,#N/A,FALSE,"Proforma Five Yr";#N/A,#N/A,FALSE,"Occ and Rate";#N/A,#N/A,FALSE,"PF Input";#N/A,#N/A,FALSE,"Ops Summary";#N/A,#N/A,FALSE,"Hotcomps"}</definedName>
    <definedName name="hold">'[64]Assumptions (C)'!$M$23</definedName>
    <definedName name="hold_Cons">'[64]Assumptions Cons.'!$M$23</definedName>
    <definedName name="holdCore">'[34]Argus link'!$B$7</definedName>
    <definedName name="holding_96">#REF!</definedName>
    <definedName name="holding_97">#REF!</definedName>
    <definedName name="holding_98">#REF!</definedName>
    <definedName name="holding_trailing">#REF!</definedName>
    <definedName name="HOLDPERIOD">#REF!</definedName>
    <definedName name="holdtorrey">'[64]Assumptions (T)'!$M$23</definedName>
    <definedName name="hoops">#REF!</definedName>
    <definedName name="hot" hidden="1">'[31]B Inc &amp; Exp'!#REF!</definedName>
    <definedName name="hotel_mgt_fee">'[127]Deal Summary'!$F$18</definedName>
    <definedName name="Hotelname">[128]Configuration!$B$1</definedName>
    <definedName name="HOUSTON">#N/A</definedName>
    <definedName name="hp">#REF!</definedName>
    <definedName name="hpctCore">'[34]Argus link'!$E$15</definedName>
    <definedName name="HPOA_Departmental_Expenses.wrte">'[75]Historical &amp; Proj Ops (Annual)'!$C$32:$D$32,'[75]Historical &amp; Proj Ops (Annual)'!$C$33:$G$36</definedName>
    <definedName name="HPOA_Fixed_Expenses.wrte">'[75]Historical &amp; Proj Ops (Annual)'!$C$54:$D$54,'[75]Historical &amp; Proj Ops (Annual)'!$C$55:$G$60</definedName>
    <definedName name="HPOA_Net_Operating_Income.wrte">'[75]Historical &amp; Proj Ops (Annual)'!$C$63:$D$63,'[75]Historical &amp; Proj Ops (Annual)'!$C$64:$G$65</definedName>
    <definedName name="HPOA_Revenue.wrte">'[75]Historical &amp; Proj Ops (Annual)'!$C$25:$D$25,'[75]Historical &amp; Proj Ops (Annual)'!$C$26:$G$29</definedName>
    <definedName name="HPOA_Room_Statistics.wrte">'[75]Historical &amp; Proj Ops (Annual)'!$C$16:$D$16,'[75]Historical &amp; Proj Ops (Annual)'!$C$17:$G$23</definedName>
    <definedName name="HPOA_Undistributed_Expenses.wrte">'[75]Historical &amp; Proj Ops (Annual)'!$C$41:$D$41,'[75]Historical &amp; Proj Ops (Annual)'!$C$42:$G$48</definedName>
    <definedName name="HPOC_Departmental_Expenses.wrte">'[75]Historical &amp; Proj Ops (Calc)'!$A$20:$B$20,'[75]Historical &amp; Proj Ops (Calc)'!$A$21:$B$24</definedName>
    <definedName name="HPOC_Fixed_Expenses.wrte">'[75]Historical &amp; Proj Ops (Calc)'!$A$34:$B$34,'[75]Historical &amp; Proj Ops (Calc)'!$A$35:$B$40</definedName>
    <definedName name="HPOC_Net_Operating_Income.wrte">'[75]Historical &amp; Proj Ops (Calc)'!$A$42:$B$42,'[75]Historical &amp; Proj Ops (Calc)'!$A$43:$B$43</definedName>
    <definedName name="HPOC_Revenue.wrte">'[75]Historical &amp; Proj Ops (Calc)'!$A$14:$B$14,'[75]Historical &amp; Proj Ops (Calc)'!$A$15:$B$18</definedName>
    <definedName name="HPOC_Room_Statistics.wrte">'[75]Historical &amp; Proj Ops (Calc)'!$A$9:$B$9,'[75]Historical &amp; Proj Ops (Calc)'!$A$10:$B$12</definedName>
    <definedName name="HPOC_Undistributed_Expenses.wrte">'[75]Historical &amp; Proj Ops (Calc)'!$A$26:$B$26,'[75]Historical &amp; Proj Ops (Calc)'!$A$27:$B$32</definedName>
    <definedName name="HPOM_Departmental_Expenses.read">'[75]Historical &amp; Proj Ops (Monthly)'!$C$32:$D$32,'[75]Historical &amp; Proj Ops (Monthly)'!$C$33:$FO$37</definedName>
    <definedName name="HPOM_Fixed_Expenses.read">'[75]Historical &amp; Proj Ops (Monthly)'!$C$54:$D$54,'[75]Historical &amp; Proj Ops (Monthly)'!$C$55:$FO$61</definedName>
    <definedName name="HPOM_Growth_Statistics.read">'[75]Historical &amp; Proj Ops (Monthly)'!$C$7:$D$7,'[75]Historical &amp; Proj Ops (Monthly)'!$C$8:$FO$10</definedName>
    <definedName name="HPOM_Net_Operating_Income.read">'[75]Historical &amp; Proj Ops (Monthly)'!$C$63:$D$63,'[75]Historical &amp; Proj Ops (Monthly)'!$C$64:$FO$66</definedName>
    <definedName name="HPOM_PageHeader.hdr">'[75]Historical &amp; Proj Ops (Monthly)'!$D$6:$FO$6,'[75]Historical &amp; Proj Ops (Monthly)'!$P$5:$FO$69</definedName>
    <definedName name="HPOM_Revenue.read">'[75]Historical &amp; Proj Ops (Monthly)'!$C$25:$D$25,'[75]Historical &amp; Proj Ops (Monthly)'!$C$26:$FO$30</definedName>
    <definedName name="HPOM_Room_Statistics.read">'[75]Historical &amp; Proj Ops (Monthly)'!$C$16:$D$16,'[75]Historical &amp; Proj Ops (Monthly)'!$C$17:$GA$23</definedName>
    <definedName name="HPOM_Undistributed_Expenses.read">'[75]Historical &amp; Proj Ops (Monthly)'!$C$41:$D$41,'[75]Historical &amp; Proj Ops (Monthly)'!$C$42:$FO$51</definedName>
    <definedName name="hpp">'[20]Executive Summary'!#REF!</definedName>
    <definedName name="hrev">'[20]Executive Summary'!#REF!</definedName>
    <definedName name="hrevdate">'[20]Executive Summary'!#REF!</definedName>
    <definedName name="hrhh1">'[9]2011 P&amp;L'!$AA$1802</definedName>
    <definedName name="hrmh1">'[9]2011 P&amp;L'!$AA$1792</definedName>
    <definedName name="hse">'[9]2011 P&amp;L'!#REF!</definedName>
    <definedName name="hseldy">'[9]2011 P&amp;L'!#REF!</definedName>
    <definedName name="HSOVasm">'[34]Argus link'!$A$1</definedName>
    <definedName name="hspa">'[9]2011 P&amp;L'!#REF!</definedName>
    <definedName name="hspa1">'[9]2011 P&amp;L'!#REF!</definedName>
    <definedName name="hth">'[9]2011 P&amp;L'!#REF!</definedName>
    <definedName name="hthh">'[9]2011 P&amp;L'!#REF!</definedName>
    <definedName name="hthh1">'[9]2011 P&amp;L'!#REF!</definedName>
    <definedName name="hthhh">'[9]2011 P&amp;L'!#REF!</definedName>
    <definedName name="hthhh1">'[9]2011 P&amp;L'!#REF!</definedName>
    <definedName name="hthm">'[9]2011 P&amp;L'!#REF!</definedName>
    <definedName name="hthm1">'[9]2011 P&amp;L'!#REF!</definedName>
    <definedName name="hthmh">'[9]2011 P&amp;L'!#REF!</definedName>
    <definedName name="hthmh1">'[9]2011 P&amp;L'!#REF!</definedName>
    <definedName name="HTML_CodePage" hidden="1">1252</definedName>
    <definedName name="HTML_Control" hidden="1">{"'Amenities'!$A$1:$A$5"}</definedName>
    <definedName name="HTML_Description" hidden="1">""</definedName>
    <definedName name="HTML_Email" hidden="1">""</definedName>
    <definedName name="HTML_Header" hidden="1">"Amenities"</definedName>
    <definedName name="HTML_LastUpdate" hidden="1">"11/21/00"</definedName>
    <definedName name="HTML_LineAfter" hidden="1">FALSE</definedName>
    <definedName name="HTML_LineBefore" hidden="1">FALSE</definedName>
    <definedName name="HTML_Name" hidden="1">"The Concord Group"</definedName>
    <definedName name="HTML_OBDlg2" hidden="1">TRUE</definedName>
    <definedName name="HTML_OBDlg4" hidden="1">TRUE</definedName>
    <definedName name="HTML_OS" hidden="1">1</definedName>
    <definedName name="HTML_PathFile" hidden="1">"C:\My Documents\MyHTML.htm"</definedName>
    <definedName name="HTML_PathFileMac" hidden="1">"File Server:Drop Boxes:SN:MyHTML.html"</definedName>
    <definedName name="HTML_Title" hidden="1">"00609"</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Count" hidden="1">1</definedName>
    <definedName name="huh" hidden="1">{#N/A,#N/A,FALSE,"Assumptions";#N/A,#N/A,FALSE,"Impact Assumptions";#N/A,#N/A,FALSE,"10-Yr - detail";#N/A,#N/A,FALSE,"1,5,10 yr comp";#N/A,#N/A,FALSE,"Lse-Exp.";#N/A,#N/A,FALSE,"Rent Roll";#N/A,#N/A,FALSE,"Historical (2)";#N/A,#N/A,FALSE,"RET's";#N/A,#N/A,FALSE,"Lease Rollover"}</definedName>
    <definedName name="Hurdle_II">[39]Inputs!$R$5</definedName>
    <definedName name="Hurdle_II_WC">'[39]Inputs WC'!$R$5</definedName>
    <definedName name="HVAC">#REF!</definedName>
    <definedName name="i">{#N/A,#N/A,FALSE,"Summary"}</definedName>
    <definedName name="I._SUMMARY_OF_PROPOSED_FINANCING">#REF!</definedName>
    <definedName name="i_CommonInvestorPct">#REF!</definedName>
    <definedName name="I_RATE">#REF!</definedName>
    <definedName name="I_RENT_COMP">#REF!</definedName>
    <definedName name="ICap">[20]Underwriting!#REF!</definedName>
    <definedName name="IDN">#REF!</definedName>
    <definedName name="IFN">#REF!</definedName>
    <definedName name="ii">#REF!</definedName>
    <definedName name="II.__TRANSACTION_SUMMARY">#REF!</definedName>
    <definedName name="II._KEY_TRANSACTIONAL_ISSUES_AND_WAIVERS">#REF!</definedName>
    <definedName name="III._SOURCES___USES___FINANCING_OBJECTIVES">#REF!</definedName>
    <definedName name="ij">#REF!</definedName>
    <definedName name="IMPORTPOB1">#N/A</definedName>
    <definedName name="In_Place_Debt">#REF!</definedName>
    <definedName name="Income_Approach_Value">#REF!</definedName>
    <definedName name="INCOME_COMM">#REF!</definedName>
    <definedName name="INCOME_GPR">#REF!</definedName>
    <definedName name="INCOME_LAUNDRY">#REF!</definedName>
    <definedName name="INCOME_NRI">#REF!</definedName>
    <definedName name="INCOME_OTHER">#REF!</definedName>
    <definedName name="INCOME_PARKING">#REF!</definedName>
    <definedName name="IncomeAndExpenseSummary">'[71]Oper Inc &amp; Exp Analysis'!$A$28:$H$48</definedName>
    <definedName name="IncomeCategories">#REF!</definedName>
    <definedName name="Increase">#REF!</definedName>
    <definedName name="Increments">#REF!</definedName>
    <definedName name="Index">[46]inputs!$B$60</definedName>
    <definedName name="indGreenUp">[46]inputs!$B$19</definedName>
    <definedName name="INDICATORS">#N/A</definedName>
    <definedName name="indIL">[46]inputs!$B$21</definedName>
    <definedName name="INDIVBLD">#N/A</definedName>
    <definedName name="indLeaseUp">[46]inputs!$B$17</definedName>
    <definedName name="indLeaseUpFixed">[46]inputs!$B$22</definedName>
    <definedName name="indMHC">[46]inputs!$B$16</definedName>
    <definedName name="indRentByBed">[46]inputs!$B$120</definedName>
    <definedName name="indSeniors">[46]inputs!$B$15</definedName>
    <definedName name="Inf">#REF!</definedName>
    <definedName name="Inf0">#REF!</definedName>
    <definedName name="Inflation">[97]Assumptions!$H$7</definedName>
    <definedName name="initial_cost_basis">'[72]Deal Summary'!#REF!</definedName>
    <definedName name="initial_equity">'[72]Deal Summary'!#REF!</definedName>
    <definedName name="initial_equity_committment">'[72]Deal Summary'!#REF!</definedName>
    <definedName name="INITIALCASHONCASH">#REF!</definedName>
    <definedName name="InitialK">[1]Underwriting!$C$28</definedName>
    <definedName name="Initials">#REF!</definedName>
    <definedName name="InitialTerm">[36]Analysis!#REF!</definedName>
    <definedName name="InititialDebt">[36]Analysis!$F$14</definedName>
    <definedName name="InititialEquity">[36]Analysis!$F$15</definedName>
    <definedName name="INPUT">#REF!</definedName>
    <definedName name="Input1">#REF!</definedName>
    <definedName name="input2">#REF!</definedName>
    <definedName name="input3">#REF!</definedName>
    <definedName name="InputAccounts">#REF!</definedName>
    <definedName name="InputBorder">#REF!</definedName>
    <definedName name="InputBorder2">#REF!</definedName>
    <definedName name="Inputs">#REF!</definedName>
    <definedName name="inputs_96">#REF!</definedName>
    <definedName name="inputs_97">#REF!</definedName>
    <definedName name="inputs_98">#REF!</definedName>
    <definedName name="inputs_trailing">#REF!</definedName>
    <definedName name="ins">'[1]Inc &amp; Exp Assump (1)'!$H$144</definedName>
    <definedName name="Insurance">[39]Inputs!$G$42</definedName>
    <definedName name="Insurance_Escrow">[39]Inputs!$D$34</definedName>
    <definedName name="Insurance_Escrow_WC">'[39]Inputs WC'!$D$35</definedName>
    <definedName name="Insurance_WC">'[39]Inputs WC'!$G$42</definedName>
    <definedName name="InsuranceExpense">'[71]Oper Inc &amp; Exp Analysis'!$J$14</definedName>
    <definedName name="Int">'[60]PSC (Spec)'!$H$18:$H$137</definedName>
    <definedName name="IntCalc">[46]inputs!$B$76</definedName>
    <definedName name="intCore">'[34]Argus link'!$E$7</definedName>
    <definedName name="Interest">IF('[129]Amort Sched'!XFB1&lt;&gt;"",'[129]Amort Sched'!XFD1*Periodic_rate,"")</definedName>
    <definedName name="Interest_Only_Period">#REF!</definedName>
    <definedName name="Interest_Rate">'[60]PSC (Spec)'!$D$7</definedName>
    <definedName name="Interest_Rates">#REF!</definedName>
    <definedName name="Interest_T1">[39]Inputs!$K$6</definedName>
    <definedName name="Interest_T1_WC">'[39]Inputs WC'!$K$6</definedName>
    <definedName name="interestrateinfolist">'[88]PICKIndex-DO NOT DELETE OR EDIT'!$AS$3:$AS$7</definedName>
    <definedName name="InterestType">[46]inputs!$B$37</definedName>
    <definedName name="Interior_Premium">'[39]Rent Analysis'!$N$11</definedName>
    <definedName name="Interior_Premium_WC">'[39]Rent Analysis WC'!$N$20</definedName>
    <definedName name="InteriorInLine">'[78]User Defined Variables'!#REF!</definedName>
    <definedName name="InteriorInLineAR">'[78]Income Detail'!#REF!</definedName>
    <definedName name="InteriorInLineCC">'[78]User Defined Variables'!#REF!</definedName>
    <definedName name="InteriorInLineGBA">'[78]User Defined Variables'!#REF!</definedName>
    <definedName name="InteriorInLineGLA">'[78]User Defined Variables'!#REF!</definedName>
    <definedName name="InteriorInLineRent">'[78]User Defined Variables'!#REF!</definedName>
    <definedName name="InteriorInLineTA">'[78]User Defined Variables'!#REF!</definedName>
    <definedName name="InteriorMSU">'[78]User Defined Variables'!#REF!</definedName>
    <definedName name="InteriorMSUAR">'[78]Income Detail'!#REF!</definedName>
    <definedName name="InteriorMSUCC">'[78]User Defined Variables'!#REF!</definedName>
    <definedName name="InteriorMSUGBA">'[78]User Defined Variables'!#REF!</definedName>
    <definedName name="InteriorMSUGLA">'[78]User Defined Variables'!#REF!</definedName>
    <definedName name="InteriorMSURent">'[78]User Defined Variables'!#REF!</definedName>
    <definedName name="InteriorMSUTA">'[78]User Defined Variables'!#REF!</definedName>
    <definedName name="InteriorPromenade">'[78]User Defined Variables'!#REF!</definedName>
    <definedName name="InteriorPromenadeCC">'[78]User Defined Variables'!#REF!</definedName>
    <definedName name="InteriorPromenadeGBA">'[78]User Defined Variables'!#REF!</definedName>
    <definedName name="intonly2Core">'[34]Argus link'!$I$6</definedName>
    <definedName name="intonly3Core">'[34]Argus link'!$J$6</definedName>
    <definedName name="intonlyCore">'[34]Argus link'!$H$6</definedName>
    <definedName name="intrate2Core">'[34]Argus link'!$I$5</definedName>
    <definedName name="intrate3Core">'[34]Argus link'!$J$5</definedName>
    <definedName name="intrateCore">'[34]Argus link'!$H$5</definedName>
    <definedName name="IntroPrintArea" hidden="1">#REF!</definedName>
    <definedName name="Investment_Name">[35]Summary!$F$6</definedName>
    <definedName name="InvestorYield">[130]Partic!$D$58</definedName>
    <definedName name="IO_DCR">[46]inputs!$B$167</definedName>
    <definedName name="IO_Period">#REF!</definedName>
    <definedName name="IO_Period_T1">[39]Inputs!$K$8</definedName>
    <definedName name="IO_Period_T1_WC">'[39]Inputs WC'!$K$8</definedName>
    <definedName name="IOMonths">#REF!</definedName>
    <definedName name="IOPeriod">[46]inputs!$B$75</definedName>
    <definedName name="iouyt" hidden="1">{#N/A,#N/A,FALSE,"PropertyInfo"}</definedName>
    <definedName name="IP">[1]Underwriting!$C$32</definedName>
    <definedName name="IQ" hidden="1">38640.6095486111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41177.6341666667</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38980.8022453704</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R">#REF!</definedName>
    <definedName name="IRR_from_CF">#REF!</definedName>
    <definedName name="IRR_Guesses_Allowed">#REF!</definedName>
    <definedName name="IRR_Limiter_22.5">'[83]Price PSF Assumption'!#REF!</definedName>
    <definedName name="IRR_Limiter_27.5">'[83]Price PSF Assumption'!#REF!</definedName>
    <definedName name="IS_Concl_Values">#REF!,#REF!,#REF!,#REF!,#REF!,#REF!</definedName>
    <definedName name="IS_Grid_Values">#REF!,#REF!,#REF!,#REF!</definedName>
    <definedName name="IS_NOIs">#REF!</definedName>
    <definedName name="isquarters">#REF!</definedName>
    <definedName name="isyears">#REF!</definedName>
    <definedName name="iu" hidden="1">{#N/A,#N/A,FALSE,"II-2 POP.HH";#N/A,#N/A,FALSE,"II-3 AGE.DIST";#N/A,#N/A,FALSE,"II-4 HH.DIST";#N/A,#N/A,FALSE,"II-5 EMP.INDUS"}</definedName>
    <definedName name="IV.__Lender_UNDERWRITING_CONCLUSIONS">#REF!</definedName>
    <definedName name="Iventory"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IX.__SITE__TITLE___ZONING">#REF!</definedName>
    <definedName name="j">#REF!</definedName>
    <definedName name="J_5_YR_CAP">#REF!</definedName>
    <definedName name="JANINT">'[113]97ACCR-INT'!$AA$5</definedName>
    <definedName name="JANSAL">#REF!</definedName>
    <definedName name="JDEDownload">'[131]JDE Download'!$A$1:$C$300</definedName>
    <definedName name="jhjg" hidden="1">{"Outflow 1",#N/A,FALSE,"Outflows-Inflows";"Outflow 2",#N/A,FALSE,"Outflows-Inflows";"Inflow 1",#N/A,FALSE,"Outflows-Inflows";"Inflow 2",#N/A,FALSE,"Outflows-Inflows"}</definedName>
    <definedName name="jj">#REF!</definedName>
    <definedName name="jjiu" hidden="1">{"MonthlyRentRoll",#N/A,FALSE,"RentRoll"}</definedName>
    <definedName name="jjjj" hidden="1">{"Assumptions",#N/A,FALSE,"Sheet1";"Main Report",#N/A,FALSE,"Sheet1";"Results",#N/A,FALSE,"Sheet1";"Advances",#N/A,FALSE,"Sheet1"}</definedName>
    <definedName name="jo" hidden="1">{#N/A,#N/A,FALSE,"pop.hh";#N/A,#N/A,FALSE,"age.dist";#N/A,#N/A,FALSE,"hh.income";#N/A,#N/A,FALSE,"hh.chars"}</definedName>
    <definedName name="joanna" hidden="1">{#N/A,#N/A,FALSE,"II-2 POP.HH";#N/A,#N/A,FALSE,"II-3 AGE.DIST";#N/A,#N/A,FALSE,"II-4 HH.DIST";#N/A,#N/A,FALSE,"II-5 EMP.INDUS"}</definedName>
    <definedName name="JOURNAL">#N/A</definedName>
    <definedName name="ju">#REF!</definedName>
    <definedName name="Jul_02">'[72]Deal Summary'!#REF!</definedName>
    <definedName name="JULYINT">'[56]97ACCR-INT'!$Y$12</definedName>
    <definedName name="JUNEINT">'[52]97ACCR-INT'!$AA$10</definedName>
    <definedName name="JUNK">#N/A</definedName>
    <definedName name="JV_Tier_1_Carlyle_Cost_Overruns.wrte">'[75]JV Waterfall Tier 1'!$A$221:$B$221,'[75]JV Waterfall Tier 1'!$A$222:$FY$223</definedName>
    <definedName name="JV_Tier_1_Carlyle_Guarantee_Pref_Amount.wrte">'[75]JV Waterfall Tier 1'!$A$312:$B$312,'[75]JV Waterfall Tier 1'!$A$313:$FY$313</definedName>
    <definedName name="JV_Tier_1_Carlyle_Guarantee_Pref_Rate_Payoff.wrte">'[75]JV Waterfall Tier 1'!$A$307:$B$307,'[75]JV Waterfall Tier 1'!$A$308:$B$310</definedName>
    <definedName name="JV_Tier_1_Cost_Overruns_Compounding.wrte">'[75]JV Waterfall Tier 1'!$A$215:$B$215,'[75]JV Waterfall Tier 1'!$A$216:$B$216</definedName>
    <definedName name="JV_Tier_1_Cost_Overruns_IRR.wrte">'[75]JV Waterfall Tier 1'!$A$212:$B$212,'[75]JV Waterfall Tier 1'!$A$213:$B$213</definedName>
    <definedName name="JV_Tier_1_Description.wrte">'[75]JV Waterfall Tier 1'!$A$25:$B$25,'[75]JV Waterfall Tier 1'!$A$26:$F$26</definedName>
    <definedName name="JV_Tier_1_Guarantee_Pref_IRR.wrte">'[75]JV Waterfall Tier 1'!$A$303:$B$303,'[75]JV Waterfall Tier 1'!$A$304:$B$304</definedName>
    <definedName name="JV_Tier_1_Member_IRR.wrte">'[75]JV Waterfall Tier 1'!$A$28:$B$28,'[75]JV Waterfall Tier 1'!$A$29:$B$36</definedName>
    <definedName name="JV_Tier_1_Member_Payment.wrte">'[75]JV Waterfall Tier 1'!$A$127:$B$127,'[75]JV Waterfall Tier 1'!$A$128:$B$133</definedName>
    <definedName name="JV_Tier_1_Member_Sharing.wrte">'[75]JV Waterfall Tier 1'!$A$97:$B$97,'[75]JV Waterfall Tier 1'!$A$98:$B$103</definedName>
    <definedName name="JV_Tier_1_Mezzanine___Amount_Rate.wrte">'[54]JV Waterfall Tier 1'!$A$185:$B$185,'[54]JV Waterfall Tier 1'!$A$187:$DE$188</definedName>
    <definedName name="JV_Tier_1_Mezzanine_Amount_Rate.wrte">'[75]JV Waterfall Tier 1'!$A$185:$B$185,'[75]JV Waterfall Tier 1'!$A$187:$FY$188</definedName>
    <definedName name="JV_Tier_1_Mezzanine_Payoff.wrte">'[75]JV Waterfall Tier 1'!$A$180:$B$180,'[75]JV Waterfall Tier 1'!$A$181:$B$182</definedName>
    <definedName name="JV_Tier_1_PageHeader_2.hdr">'[75]JV Waterfall Tier 1'!$B$6:$FY$6,'[75]JV Waterfall Tier 1'!$N$5:$FY$424</definedName>
    <definedName name="JV_Tier_1_Partner_1_Cost_Overruns.wrte">'[75]JV Waterfall Tier 1'!$A$225:$B$225,'[75]JV Waterfall Tier 1'!$A$226:$FY$227</definedName>
    <definedName name="JV_Tier_1_Partner_1_Guarantee_Pref_Amount.wrte">'[75]JV Waterfall Tier 1'!$A$320:$B$320,'[75]JV Waterfall Tier 1'!$A$321:$FY$321</definedName>
    <definedName name="JV_Tier_1_Partner_1_Guarantee_Pref_Rate_Payoff.wrte">'[75]JV Waterfall Tier 1'!$A$315:$B$315,'[75]JV Waterfall Tier 1'!$A$316:$B$318</definedName>
    <definedName name="JV_Tier_1_Partner_2_Cost_Overruns.wrte">'[75]JV Waterfall Tier 1'!$A$229:$B$229,'[75]JV Waterfall Tier 1'!$A$230:$FY$231</definedName>
    <definedName name="JV_Tier_1_Partner_2_Guarantee_Pref_Amount.wrte">'[75]JV Waterfall Tier 1'!$A$328:$B$328,'[75]JV Waterfall Tier 1'!$A$329:$FY$329</definedName>
    <definedName name="JV_Tier_1_Partner_2_Guarantee_Pref_Rate_Payoff.wrte">'[75]JV Waterfall Tier 1'!$A$323:$B$323,'[75]JV Waterfall Tier 1'!$A$324:$B$326</definedName>
    <definedName name="JV_Tier_1_Partner_3_Cost_Overruns.wrte">'[75]JV Waterfall Tier 1'!$A$233:$B$233,'[75]JV Waterfall Tier 1'!$A$234:$FY$235</definedName>
    <definedName name="JV_Tier_1_Partner_3_Guarantee_Pref_Amount.wrte">'[75]JV Waterfall Tier 1'!$A$336:$B$336,'[75]JV Waterfall Tier 1'!$A$337:$FY$337</definedName>
    <definedName name="JV_Tier_1_Partner_3_Guarantee_Pref_Rate_Payoff.wrte">'[75]JV Waterfall Tier 1'!$A$331:$B$331,'[75]JV Waterfall Tier 1'!$A$332:$B$334</definedName>
    <definedName name="JV_Tier_1_Partner_4_Cost_Overruns.wrte">'[75]JV Waterfall Tier 1'!$A$237:$B$237,'[75]JV Waterfall Tier 1'!$A$238:$FY$239</definedName>
    <definedName name="JV_Tier_1_Partner_4_Guarantee_Pref_Amount.wrte">'[75]JV Waterfall Tier 1'!$A$344:$B$344,'[75]JV Waterfall Tier 1'!$A$345:$FY$345</definedName>
    <definedName name="JV_Tier_1_Partner_4_Guarantee_Pref_Rate_Payoff.wrte">'[75]JV Waterfall Tier 1'!$A$339:$B$339,'[75]JV Waterfall Tier 1'!$A$340:$B$342</definedName>
    <definedName name="JV_Tier_1_Partner_5_Cost_Overruns.wrte">'[75]JV Waterfall Tier 1'!$A$241:$B$241,'[75]JV Waterfall Tier 1'!$A$242:$FY$243</definedName>
    <definedName name="JV_Tier_1_Partner_5_Guarantee_Pref_Amount.wrte">'[75]JV Waterfall Tier 1'!$A$352:$B$352,'[75]JV Waterfall Tier 1'!$A$353:$FY$353</definedName>
    <definedName name="JV_Tier_1_Partner_5_Guarantee_Pref_Rate_Payoff.wrte">'[75]JV Waterfall Tier 1'!$A$347:$B$347,'[75]JV Waterfall Tier 1'!$A$348:$B$350</definedName>
    <definedName name="JV_Tier_1_Partner_Name.wrte">'[75]JV Waterfall Tier 1'!$D$17:$E$17,'[75]JV Waterfall Tier 1'!$D$18:$E$22</definedName>
    <definedName name="JV_Tier_1_Type.wrte">'[75]JV Waterfall Tier 1'!$A$22:$B$22,'[75]JV Waterfall Tier 1'!$A$23:$B$23</definedName>
    <definedName name="JV_Tier_1_Waterfall_Level_Information.wrte">'[75]JV Waterfall Tier 1'!$A$17:$B$17,'[75]JV Waterfall Tier 1'!$A$18:$B$20</definedName>
    <definedName name="JV_Tier_10_Carlyle_Cost_Overruns.wrte">'[75]JV Waterfall Tier 10'!$A$221:$B$221,'[75]JV Waterfall Tier 10'!$A$222:$FY$223</definedName>
    <definedName name="JV_Tier_10_Carlyle_Guarantee_Pref_Amount.wrte">'[75]JV Waterfall Tier 10'!$A$312:$B$312,'[75]JV Waterfall Tier 10'!$A$313:$FY$313</definedName>
    <definedName name="JV_Tier_10_Carlyle_Guarantee_Pref_Rate_Payoff.wrte">'[75]JV Waterfall Tier 10'!$A$307:$B$307,'[75]JV Waterfall Tier 10'!$A$308:$B$310</definedName>
    <definedName name="JV_Tier_10_Cost_Overruns_Compounding.wrte">'[75]JV Waterfall Tier 10'!$A$215:$B$215,'[75]JV Waterfall Tier 10'!$A$216:$B$216</definedName>
    <definedName name="JV_Tier_10_Cost_Overruns_IRR.wrte">'[75]JV Waterfall Tier 10'!$A$212:$B$212,'[75]JV Waterfall Tier 10'!$A$213:$B$213</definedName>
    <definedName name="JV_Tier_10_Description.wrte">'[75]JV Waterfall Tier 10'!$A$25:$B$25,'[75]JV Waterfall Tier 10'!$A$26:$F$26</definedName>
    <definedName name="JV_Tier_10_Guarantee_Pref_IRR.wrte">'[75]JV Waterfall Tier 10'!$A$303:$B$303,'[75]JV Waterfall Tier 10'!$A$304:$B$304</definedName>
    <definedName name="JV_Tier_10_Member_IRR.wrte">'[75]JV Waterfall Tier 10'!$A$28:$B$28,'[75]JV Waterfall Tier 10'!$A$29:$B$36</definedName>
    <definedName name="JV_Tier_10_Member_Payment.wrte">'[75]JV Waterfall Tier 10'!$A$127:$B$127,'[75]JV Waterfall Tier 10'!$A$128:$B$133</definedName>
    <definedName name="JV_Tier_10_Member_Sharing.wrte">'[75]JV Waterfall Tier 10'!$A$97:$B$97,'[75]JV Waterfall Tier 10'!$A$98:$B$103</definedName>
    <definedName name="JV_Tier_10_Mezzanine_Amount_Rate.wrte">'[75]JV Waterfall Tier 10'!$A$185:$B$185,'[75]JV Waterfall Tier 10'!$A$187:$FY$188</definedName>
    <definedName name="JV_Tier_10_Mezzanine_Payoff.wrte">'[75]JV Waterfall Tier 10'!$A$180:$B$180,'[75]JV Waterfall Tier 10'!$A$181:$B$182</definedName>
    <definedName name="JV_Tier_10_PageHeader_2.hdr">'[75]JV Waterfall Tier 10'!$B$6:$FY$6,'[75]JV Waterfall Tier 10'!$N$5:$FY$424</definedName>
    <definedName name="JV_Tier_10_Partner_1_Cost_Overruns.wrte">'[75]JV Waterfall Tier 10'!$A$225:$B$225,'[75]JV Waterfall Tier 10'!$A$226:$FY$227</definedName>
    <definedName name="JV_Tier_10_Partner_1_Guarantee_Pref_Amount.wrte">'[75]JV Waterfall Tier 10'!$A$320:$B$320,'[75]JV Waterfall Tier 10'!$A$321:$FY$321</definedName>
    <definedName name="JV_Tier_10_Partner_1_Guarantee_Pref_Rate_Payoff.wrte">'[75]JV Waterfall Tier 10'!$A$315:$B$315,'[75]JV Waterfall Tier 10'!$A$316:$B$318</definedName>
    <definedName name="JV_Tier_10_Partner_2_Cost_Overruns.wrte">'[75]JV Waterfall Tier 10'!$A$229:$B$229,'[75]JV Waterfall Tier 10'!$A$230:$FY$231</definedName>
    <definedName name="JV_Tier_10_Partner_2_Guarantee_Pref_Amount.wrte">'[75]JV Waterfall Tier 10'!$A$328:$B$328,'[75]JV Waterfall Tier 10'!$A$329:$FY$329</definedName>
    <definedName name="JV_Tier_10_Partner_2_Guarantee_Pref_Rate_Payoff.wrte">'[75]JV Waterfall Tier 10'!$A$323:$B$323,'[75]JV Waterfall Tier 10'!$A$324:$B$326</definedName>
    <definedName name="JV_Tier_10_Partner_3_Cost_Overruns.wrte">'[75]JV Waterfall Tier 10'!$A$233:$B$233,'[75]JV Waterfall Tier 10'!$A$234:$FY$235</definedName>
    <definedName name="JV_Tier_10_Partner_3_Guarantee_Pref_Amount.wrte">'[75]JV Waterfall Tier 10'!$A$336:$B$336,'[75]JV Waterfall Tier 10'!$A$337:$FY$337</definedName>
    <definedName name="JV_Tier_10_Partner_3_Guarantee_Pref_Rate_Payoff.wrte">'[75]JV Waterfall Tier 10'!$A$331:$B$331,'[75]JV Waterfall Tier 10'!$A$332:$B$334</definedName>
    <definedName name="JV_Tier_10_Partner_4_Cost_Overruns.wrte">'[75]JV Waterfall Tier 10'!$A$237:$B$237,'[75]JV Waterfall Tier 10'!$A$238:$FY$239</definedName>
    <definedName name="JV_Tier_10_Partner_4_Guarantee_Pref_Amount.wrte">'[75]JV Waterfall Tier 10'!$A$344:$B$344,'[75]JV Waterfall Tier 10'!$A$345:$FY$345</definedName>
    <definedName name="JV_Tier_10_Partner_4_Guarantee_Pref_Rate_Payoff.wrte">'[75]JV Waterfall Tier 10'!$A$339:$B$339,'[75]JV Waterfall Tier 10'!$A$340:$B$342</definedName>
    <definedName name="JV_Tier_10_Partner_5_Cost_Overruns.wrte">'[75]JV Waterfall Tier 10'!$A$241:$B$241,'[75]JV Waterfall Tier 10'!$A$242:$FY$243</definedName>
    <definedName name="JV_Tier_10_Partner_5_Guarantee_Pref_Amount.wrte">'[75]JV Waterfall Tier 10'!$A$352:$B$352,'[75]JV Waterfall Tier 10'!$A$353:$FY$353</definedName>
    <definedName name="JV_Tier_10_Partner_5_Guarantee_Pref_Rate_Payoff.wrte">'[75]JV Waterfall Tier 10'!$A$347:$B$347,'[75]JV Waterfall Tier 10'!$A$348:$B$350</definedName>
    <definedName name="JV_Tier_10_Type.wrte">'[75]JV Waterfall Tier 10'!$A$22:$B$22,'[75]JV Waterfall Tier 10'!$A$23:$B$23</definedName>
    <definedName name="JV_Tier_11_Carlyle_Cost_Overruns.wrte">'[75]JV Waterfall Tier 11'!$A$221:$B$221,'[75]JV Waterfall Tier 11'!$A$222:$FY$223</definedName>
    <definedName name="JV_Tier_11_Carlyle_Guarantee_Pref_Amount.wrte">'[75]JV Waterfall Tier 11'!$A$312:$B$312,'[75]JV Waterfall Tier 11'!$A$313:$FY$313</definedName>
    <definedName name="JV_Tier_11_Carlyle_Guarantee_Pref_Rate_Payoff.wrte">'[75]JV Waterfall Tier 11'!$A$307:$B$307,'[75]JV Waterfall Tier 11'!$A$308:$B$310</definedName>
    <definedName name="JV_Tier_11_Cost_Overruns_Compounding.wrte">'[75]JV Waterfall Tier 11'!$A$215:$B$215,'[75]JV Waterfall Tier 11'!$A$216:$B$216</definedName>
    <definedName name="JV_Tier_11_Cost_Overruns_IRR.wrte">'[75]JV Waterfall Tier 11'!$A$212:$B$212,'[75]JV Waterfall Tier 11'!$A$213:$B$213</definedName>
    <definedName name="JV_Tier_11_Description.wrte">'[75]JV Waterfall Tier 11'!$A$25:$B$25,'[75]JV Waterfall Tier 11'!$A$26:$F$26</definedName>
    <definedName name="JV_Tier_11_Guarantee_Pref_IRR.wrte">'[75]JV Waterfall Tier 11'!$A$303:$B$303,'[75]JV Waterfall Tier 11'!$A$304:$B$304</definedName>
    <definedName name="JV_Tier_11_Member_IRR.wrte">'[75]JV Waterfall Tier 11'!$A$28:$B$28,'[75]JV Waterfall Tier 11'!$A$29:$B$36</definedName>
    <definedName name="JV_Tier_11_Member_Payment.wrte">'[75]JV Waterfall Tier 11'!$A$127:$B$127,'[75]JV Waterfall Tier 11'!$A$128:$B$133</definedName>
    <definedName name="JV_Tier_11_Member_Sharing.wrte">'[75]JV Waterfall Tier 11'!$A$97:$B$97,'[75]JV Waterfall Tier 11'!$A$98:$B$103</definedName>
    <definedName name="JV_Tier_11_Mezzanine_Amount_Rate.wrte">'[75]JV Waterfall Tier 11'!$A$185:$B$185,'[75]JV Waterfall Tier 11'!$A$187:$FY$188</definedName>
    <definedName name="JV_Tier_11_Mezzanine_Payoff.wrte">'[75]JV Waterfall Tier 11'!$A$180:$B$180,'[75]JV Waterfall Tier 11'!$A$181:$B$182</definedName>
    <definedName name="JV_Tier_11_PageHeader_2.hdr">'[75]JV Waterfall Tier 11'!$B$6:$FY$6,'[75]JV Waterfall Tier 11'!$N$5:$FY$424</definedName>
    <definedName name="JV_Tier_11_Partner_1_Cost_Overruns.wrte">'[75]JV Waterfall Tier 11'!$A$225:$B$225,'[75]JV Waterfall Tier 11'!$A$226:$FY$227</definedName>
    <definedName name="JV_Tier_11_Partner_1_Guarantee_Pref_Amount.wrte">'[75]JV Waterfall Tier 11'!$A$320:$B$320,'[75]JV Waterfall Tier 11'!$A$321:$FY$321</definedName>
    <definedName name="JV_Tier_11_Partner_1_Guarantee_Pref_Rate_Payoff.wrte">'[75]JV Waterfall Tier 11'!$A$315:$B$315,'[75]JV Waterfall Tier 11'!$A$316:$B$318</definedName>
    <definedName name="JV_Tier_11_Partner_2_Cost_Overruns.wrte">'[75]JV Waterfall Tier 11'!$A$229:$B$229,'[75]JV Waterfall Tier 11'!$A$230:$FY$231</definedName>
    <definedName name="JV_Tier_11_Partner_2_Guarantee_Pref_Amount.wrte">'[75]JV Waterfall Tier 11'!$A$328:$B$328,'[75]JV Waterfall Tier 11'!$A$329:$FY$329</definedName>
    <definedName name="JV_Tier_11_Partner_2_Guarantee_Pref_Rate_Payoff.wrte">'[75]JV Waterfall Tier 11'!$A$323:$B$323,'[75]JV Waterfall Tier 11'!$A$324:$B$326</definedName>
    <definedName name="JV_Tier_11_Partner_3_Cost_Overruns.wrte">'[75]JV Waterfall Tier 11'!$A$233:$B$233,'[75]JV Waterfall Tier 11'!$A$234:$FY$235</definedName>
    <definedName name="JV_Tier_11_Partner_3_Guarantee_Pref_Amount.wrte">'[75]JV Waterfall Tier 11'!$A$336:$B$336,'[75]JV Waterfall Tier 11'!$A$337:$FY$337</definedName>
    <definedName name="JV_Tier_11_Partner_3_Guarantee_Pref_Rate_Payoff.wrte">'[75]JV Waterfall Tier 11'!$A$331:$B$331,'[75]JV Waterfall Tier 11'!$A$332:$B$334</definedName>
    <definedName name="JV_Tier_11_Partner_4_Cost_Overruns.wrte">'[75]JV Waterfall Tier 11'!$A$237:$B$237,'[75]JV Waterfall Tier 11'!$A$238:$FY$239</definedName>
    <definedName name="JV_Tier_11_Partner_4_Guarantee_Pref_Amount.wrte">'[75]JV Waterfall Tier 11'!$A$344:$B$344,'[75]JV Waterfall Tier 11'!$A$345:$FY$345</definedName>
    <definedName name="JV_Tier_11_Partner_4_Guarantee_Pref_Rate_Payoff.wrte">'[75]JV Waterfall Tier 11'!$A$339:$B$339,'[75]JV Waterfall Tier 11'!$A$340:$B$342</definedName>
    <definedName name="JV_Tier_11_Partner_5_Cost_Overruns.wrte">'[75]JV Waterfall Tier 11'!$A$241:$B$241,'[75]JV Waterfall Tier 11'!$A$242:$FY$243</definedName>
    <definedName name="JV_Tier_11_Partner_5_Guarantee_Pref_Amount.wrte">'[75]JV Waterfall Tier 11'!$A$352:$B$352,'[75]JV Waterfall Tier 11'!$A$353:$FY$353</definedName>
    <definedName name="JV_Tier_11_Partner_5_Guarantee_Pref_Rate_Payoff.wrte">'[75]JV Waterfall Tier 11'!$A$347:$B$347,'[75]JV Waterfall Tier 11'!$A$348:$B$350</definedName>
    <definedName name="JV_Tier_11_Type.wrte">'[75]JV Waterfall Tier 11'!$A$22:$B$22,'[75]JV Waterfall Tier 11'!$A$23:$B$23</definedName>
    <definedName name="JV_Tier_12_Carlyle_Cost_Overruns.wrte">'[75]JV Waterfall Tier 12'!$A$221:$B$221,'[75]JV Waterfall Tier 12'!$A$222:$FY$223</definedName>
    <definedName name="JV_Tier_12_Carlyle_Guarantee_Pref_Amount.wrte">'[75]JV Waterfall Tier 12'!$A$312:$B$312,'[75]JV Waterfall Tier 12'!$A$313:$FY$313</definedName>
    <definedName name="JV_Tier_12_Carlyle_Guarantee_Pref_Rate_Payoff.wrte">'[75]JV Waterfall Tier 12'!$A$307:$B$307,'[75]JV Waterfall Tier 12'!$A$308:$B$310</definedName>
    <definedName name="JV_Tier_12_Cost_Overruns_Compounding.wrte">'[75]JV Waterfall Tier 12'!$A$215:$B$215,'[75]JV Waterfall Tier 12'!$A$216:$B$216</definedName>
    <definedName name="JV_Tier_12_Cost_Overruns_IRR.wrte">'[75]JV Waterfall Tier 12'!$A$212:$B$212,'[75]JV Waterfall Tier 12'!$A$213:$B$213</definedName>
    <definedName name="JV_Tier_12_Description.wrte">'[75]JV Waterfall Tier 12'!$A$25:$B$25,'[75]JV Waterfall Tier 12'!$A$26:$F$26</definedName>
    <definedName name="JV_Tier_12_Guarantee_Pref_IRR.wrte">'[75]JV Waterfall Tier 12'!$A$303:$B$303,'[75]JV Waterfall Tier 12'!$A$304:$B$304</definedName>
    <definedName name="JV_Tier_12_Member_IRR.wrte">'[75]JV Waterfall Tier 12'!$A$28:$B$28,'[75]JV Waterfall Tier 12'!$A$29:$B$36</definedName>
    <definedName name="JV_Tier_12_Member_Payment.wrte">'[75]JV Waterfall Tier 12'!$A$127:$B$127,'[75]JV Waterfall Tier 12'!$A$128:$B$133</definedName>
    <definedName name="JV_Tier_12_Member_Sharing.wrte">'[75]JV Waterfall Tier 12'!$A$97:$B$97,'[75]JV Waterfall Tier 12'!$A$98:$B$103</definedName>
    <definedName name="JV_Tier_12_Mezzanine_Amount_Rate.wrte">'[75]JV Waterfall Tier 12'!$A$185:$B$185,'[75]JV Waterfall Tier 12'!$A$187:$FY$188</definedName>
    <definedName name="JV_Tier_12_Mezzanine_Payoff.wrte">'[75]JV Waterfall Tier 12'!$A$180:$B$180,'[75]JV Waterfall Tier 12'!$A$181:$B$182</definedName>
    <definedName name="JV_Tier_12_PageHeader_2.hdr">'[75]JV Waterfall Tier 12'!$B$6:$FY$6,'[75]JV Waterfall Tier 12'!$N$5:$FY$424</definedName>
    <definedName name="JV_Tier_12_Partner_1_Cost_Overruns.wrte">'[75]JV Waterfall Tier 12'!$A$225:$B$225,'[75]JV Waterfall Tier 12'!$A$226:$FY$227</definedName>
    <definedName name="JV_Tier_12_Partner_1_Guarantee_Pref_Amount.wrte">'[75]JV Waterfall Tier 12'!$A$320:$B$320,'[75]JV Waterfall Tier 12'!$A$321:$FY$321</definedName>
    <definedName name="JV_Tier_12_Partner_1_Guarantee_Pref_Rate_Payoff.wrte">'[75]JV Waterfall Tier 12'!$A$315:$B$315,'[75]JV Waterfall Tier 12'!$A$316:$B$318</definedName>
    <definedName name="JV_Tier_12_Partner_2_Cost_Overruns.wrte">'[75]JV Waterfall Tier 12'!$A$229:$B$229,'[75]JV Waterfall Tier 12'!$A$230:$FY$231</definedName>
    <definedName name="JV_Tier_12_Partner_2_Guarantee_Pref_Amount.wrte">'[75]JV Waterfall Tier 12'!$A$328:$B$328,'[75]JV Waterfall Tier 12'!$A$329:$FY$329</definedName>
    <definedName name="JV_Tier_12_Partner_2_Guarantee_Pref_Rate_Payoff.wrte">'[75]JV Waterfall Tier 12'!$A$323:$B$323,'[75]JV Waterfall Tier 12'!$A$324:$B$326</definedName>
    <definedName name="JV_Tier_12_Partner_3_Cost_Overruns.wrte">'[75]JV Waterfall Tier 12'!$A$233:$B$233,'[75]JV Waterfall Tier 12'!$A$234:$FY$235</definedName>
    <definedName name="JV_Tier_12_Partner_3_Guarantee_Pref_Amount.wrte">'[75]JV Waterfall Tier 12'!$A$336:$B$336,'[75]JV Waterfall Tier 12'!$A$337:$FY$337</definedName>
    <definedName name="JV_Tier_12_Partner_3_Guarantee_Pref_Rate_Payoff.wrte">'[75]JV Waterfall Tier 12'!$A$331:$B$331,'[75]JV Waterfall Tier 12'!$A$332:$B$334</definedName>
    <definedName name="JV_Tier_12_Partner_4_Cost_Overruns.wrte">'[75]JV Waterfall Tier 12'!$A$237:$B$237,'[75]JV Waterfall Tier 12'!$A$238:$FY$239</definedName>
    <definedName name="JV_Tier_12_Partner_4_Guarantee_Pref_Amount.wrte">'[75]JV Waterfall Tier 12'!$A$344:$B$344,'[75]JV Waterfall Tier 12'!$A$345:$FY$345</definedName>
    <definedName name="JV_Tier_12_Partner_4_Guarantee_Pref_Rate_Payoff.wrte">'[75]JV Waterfall Tier 12'!$A$339:$B$339,'[75]JV Waterfall Tier 12'!$A$340:$B$342</definedName>
    <definedName name="JV_Tier_12_Partner_5_Cost_Overruns.wrte">'[75]JV Waterfall Tier 12'!$A$241:$B$241,'[75]JV Waterfall Tier 12'!$A$242:$FY$243</definedName>
    <definedName name="JV_Tier_12_Partner_5_Guarantee_Pref_Amount.wrte">'[75]JV Waterfall Tier 12'!$A$352:$B$352,'[75]JV Waterfall Tier 12'!$A$353:$FY$353</definedName>
    <definedName name="JV_Tier_12_Partner_5_Guarantee_Pref_Rate_Payoff.wrte">'[75]JV Waterfall Tier 12'!$A$347:$B$347,'[75]JV Waterfall Tier 12'!$A$348:$B$350</definedName>
    <definedName name="JV_Tier_12_Type.wrte">'[75]JV Waterfall Tier 12'!$A$22:$B$22,'[75]JV Waterfall Tier 12'!$A$23:$B$23</definedName>
    <definedName name="JV_Tier_13_Carlyle_Cost_Overruns.wrte">'[75]JV Waterfall Tier 13'!$A$221:$B$221,'[75]JV Waterfall Tier 13'!$A$222:$FY$223</definedName>
    <definedName name="JV_Tier_13_Carlyle_Guarantee_Pref_Amount.wrte">'[75]JV Waterfall Tier 13'!$A$312:$B$312,'[75]JV Waterfall Tier 13'!$A$313:$FY$313</definedName>
    <definedName name="JV_Tier_13_Carlyle_Guarantee_Pref_Rate_Payoff.wrte">'[75]JV Waterfall Tier 13'!$A$307:$B$307,'[75]JV Waterfall Tier 13'!$A$308:$B$310</definedName>
    <definedName name="JV_Tier_13_Cost_Overruns_Compounding.wrte">'[75]JV Waterfall Tier 13'!$A$215:$B$215,'[75]JV Waterfall Tier 13'!$A$216:$B$216</definedName>
    <definedName name="JV_Tier_13_Cost_Overruns_IRR.wrte">'[75]JV Waterfall Tier 13'!$A$212:$B$212,'[75]JV Waterfall Tier 13'!$A$213:$B$213</definedName>
    <definedName name="JV_Tier_13_Description.wrte">'[75]JV Waterfall Tier 13'!$A$25:$B$25,'[75]JV Waterfall Tier 13'!$A$26:$F$26</definedName>
    <definedName name="JV_Tier_13_Guarantee_Pref_IRR.wrte">'[75]JV Waterfall Tier 13'!$A$303:$B$303,'[75]JV Waterfall Tier 13'!$A$304:$B$304</definedName>
    <definedName name="JV_Tier_13_Member_IRR.wrte">'[75]JV Waterfall Tier 13'!$A$28:$B$28,'[75]JV Waterfall Tier 13'!$A$29:$B$36</definedName>
    <definedName name="JV_Tier_13_Member_Payment.wrte">'[75]JV Waterfall Tier 13'!$A$127:$B$127,'[75]JV Waterfall Tier 13'!$A$128:$B$133</definedName>
    <definedName name="JV_Tier_13_Member_Sharing.wrte">'[75]JV Waterfall Tier 13'!$A$97:$B$97,'[75]JV Waterfall Tier 13'!$A$98:$B$103</definedName>
    <definedName name="JV_Tier_13_Mezzanine_Amount_Rate.wrte">'[75]JV Waterfall Tier 13'!$A$185:$B$185,'[75]JV Waterfall Tier 13'!$A$187:$FY$188</definedName>
    <definedName name="JV_Tier_13_Mezzanine_Payoff.wrte">'[75]JV Waterfall Tier 13'!$A$180:$B$180,'[75]JV Waterfall Tier 13'!$A$181:$B$182</definedName>
    <definedName name="JV_Tier_13_PageHeader_2.hdr">'[75]JV Waterfall Tier 13'!$B$6:$FY$6,'[75]JV Waterfall Tier 13'!$N$5:$FY$424</definedName>
    <definedName name="JV_Tier_13_Partner_1_Cost_Overruns.wrte">'[75]JV Waterfall Tier 13'!$A$225:$B$225,'[75]JV Waterfall Tier 13'!$A$226:$FY$227</definedName>
    <definedName name="JV_Tier_13_Partner_1_Guarantee_Pref_Amount.wrte">'[75]JV Waterfall Tier 13'!$A$320:$B$320,'[75]JV Waterfall Tier 13'!$A$321:$FY$321</definedName>
    <definedName name="JV_Tier_13_Partner_1_Guarantee_Pref_Rate_Payoff.wrte">'[75]JV Waterfall Tier 13'!$A$315:$B$315,'[75]JV Waterfall Tier 13'!$A$316:$B$318</definedName>
    <definedName name="JV_Tier_13_Partner_2_Cost_Overruns.wrte">'[75]JV Waterfall Tier 13'!$A$229:$B$229,'[75]JV Waterfall Tier 13'!$A$230:$FY$231</definedName>
    <definedName name="JV_Tier_13_Partner_2_Guarantee_Pref_Amount.wrte">'[75]JV Waterfall Tier 13'!$A$328:$B$328,'[75]JV Waterfall Tier 13'!$A$329:$FY$329</definedName>
    <definedName name="JV_Tier_13_Partner_2_Guarantee_Pref_Rate_Payoff.wrte">'[75]JV Waterfall Tier 13'!$A$323:$B$323,'[75]JV Waterfall Tier 13'!$A$324:$B$326</definedName>
    <definedName name="JV_Tier_13_Partner_3_Cost_Overruns.wrte">'[75]JV Waterfall Tier 13'!$A$233:$B$233,'[75]JV Waterfall Tier 13'!$A$234:$FY$235</definedName>
    <definedName name="JV_Tier_13_Partner_3_Guarantee_Pref_Amount.wrte">'[75]JV Waterfall Tier 13'!$A$336:$B$336,'[75]JV Waterfall Tier 13'!$A$337:$FY$337</definedName>
    <definedName name="JV_Tier_13_Partner_3_Guarantee_Pref_Rate_Payoff.wrte">'[75]JV Waterfall Tier 13'!$A$331:$B$331,'[75]JV Waterfall Tier 13'!$A$332:$B$334</definedName>
    <definedName name="JV_Tier_13_Partner_4_Cost_Overruns.wrte">'[75]JV Waterfall Tier 13'!$A$237:$B$237,'[75]JV Waterfall Tier 13'!$A$238:$FY$239</definedName>
    <definedName name="JV_Tier_13_Partner_4_Guarantee_Pref_Amount.wrte">'[75]JV Waterfall Tier 13'!$A$344:$B$344,'[75]JV Waterfall Tier 13'!$A$345:$FY$345</definedName>
    <definedName name="JV_Tier_13_Partner_4_Guarantee_Pref_Rate_Payoff.wrte">'[75]JV Waterfall Tier 13'!$A$339:$B$339,'[75]JV Waterfall Tier 13'!$A$340:$B$342</definedName>
    <definedName name="JV_Tier_13_Partner_5_Cost_Overruns.wrte">'[75]JV Waterfall Tier 13'!$A$241:$B$241,'[75]JV Waterfall Tier 13'!$A$242:$FY$243</definedName>
    <definedName name="JV_Tier_13_Partner_5_Guarantee_Pref_Amount.wrte">'[75]JV Waterfall Tier 13'!$A$352:$B$352,'[75]JV Waterfall Tier 13'!$A$353:$FY$353</definedName>
    <definedName name="JV_Tier_13_Partner_5_Guarantee_Pref_Rate_Payoff.wrte">'[75]JV Waterfall Tier 13'!$A$347:$B$347,'[75]JV Waterfall Tier 13'!$A$348:$B$350</definedName>
    <definedName name="JV_Tier_13_Type.wrte">'[75]JV Waterfall Tier 13'!$A$22:$B$22,'[75]JV Waterfall Tier 13'!$A$23:$B$23</definedName>
    <definedName name="JV_Tier_14_Carlyle_Cost_Overruns.wrte">'[75]JV Waterfall Tier 14'!$A$221:$B$221,'[75]JV Waterfall Tier 14'!$A$222:$FY$223</definedName>
    <definedName name="JV_Tier_14_Carlyle_Guarantee_Pref_Amount.wrte">'[75]JV Waterfall Tier 14'!$A$312:$B$312,'[75]JV Waterfall Tier 14'!$A$313:$FY$313</definedName>
    <definedName name="JV_Tier_14_Carlyle_Guarantee_Pref_Rate_Payoff.wrte">'[75]JV Waterfall Tier 14'!$A$307:$B$307,'[75]JV Waterfall Tier 14'!$A$308:$B$310</definedName>
    <definedName name="JV_Tier_14_Cost_Overruns_Compounding.wrte">'[75]JV Waterfall Tier 14'!$A$215:$B$215,'[75]JV Waterfall Tier 14'!$A$216:$B$216</definedName>
    <definedName name="JV_Tier_14_Cost_Overruns_IRR.wrte">'[75]JV Waterfall Tier 14'!$A$212:$B$212,'[75]JV Waterfall Tier 14'!$A$213:$B$213</definedName>
    <definedName name="JV_Tier_14_Description.wrte">'[75]JV Waterfall Tier 14'!$A$25:$B$25,'[75]JV Waterfall Tier 14'!$A$26:$F$26</definedName>
    <definedName name="JV_Tier_14_Guarantee_Pref_IRR.wrte">'[75]JV Waterfall Tier 14'!$A$303:$B$303,'[75]JV Waterfall Tier 14'!$A$304:$B$304</definedName>
    <definedName name="JV_Tier_14_Member_IRR.wrte">'[75]JV Waterfall Tier 14'!$A$28:$B$28,'[75]JV Waterfall Tier 14'!$A$29:$B$36</definedName>
    <definedName name="JV_Tier_14_Member_Payment.wrte">'[75]JV Waterfall Tier 14'!$A$127:$B$127,'[75]JV Waterfall Tier 14'!$A$128:$B$133</definedName>
    <definedName name="JV_Tier_14_Member_Sharing.wrte">'[75]JV Waterfall Tier 14'!$A$97:$B$97,'[75]JV Waterfall Tier 14'!$A$98:$B$103</definedName>
    <definedName name="JV_Tier_14_Mezzanine_Amount_Rate.wrte">'[75]JV Waterfall Tier 14'!$A$185:$B$185,'[75]JV Waterfall Tier 14'!$A$187:$FY$188</definedName>
    <definedName name="JV_Tier_14_Mezzanine_Payoff.wrte">'[75]JV Waterfall Tier 14'!$A$180:$B$180,'[75]JV Waterfall Tier 14'!$A$181:$B$182</definedName>
    <definedName name="JV_Tier_14_PageHeader_2.hdr">'[75]JV Waterfall Tier 14'!$B$6:$FY$6,'[75]JV Waterfall Tier 14'!$N$5:$FY$424</definedName>
    <definedName name="JV_Tier_14_Partner_1_Cost_Overruns.wrte">'[75]JV Waterfall Tier 14'!$A$225:$B$225,'[75]JV Waterfall Tier 14'!$A$226:$FY$227</definedName>
    <definedName name="JV_Tier_14_Partner_1_Guarantee_Pref_Amount.wrte">'[75]JV Waterfall Tier 14'!$A$320:$B$320,'[75]JV Waterfall Tier 14'!$A$321:$FY$321</definedName>
    <definedName name="JV_Tier_14_Partner_1_Guarantee_Pref_Rate_Payoff.wrte">'[75]JV Waterfall Tier 14'!$A$315:$B$315,'[75]JV Waterfall Tier 14'!$A$316:$B$318</definedName>
    <definedName name="JV_Tier_14_Partner_2_Cost_Overruns.wrte">'[75]JV Waterfall Tier 14'!$A$229:$B$229,'[75]JV Waterfall Tier 14'!$A$230:$FY$231</definedName>
    <definedName name="JV_Tier_14_Partner_2_Guarantee_Pref_Amount.wrte">'[75]JV Waterfall Tier 14'!$A$328:$B$328,'[75]JV Waterfall Tier 14'!$A$329:$FY$329</definedName>
    <definedName name="JV_Tier_14_Partner_2_Guarantee_Pref_Rate_Payoff.wrte">'[75]JV Waterfall Tier 14'!$A$323:$B$323,'[75]JV Waterfall Tier 14'!$A$324:$B$326</definedName>
    <definedName name="JV_Tier_14_Partner_3_Cost_Overruns.wrte">'[75]JV Waterfall Tier 14'!$A$233:$B$233,'[75]JV Waterfall Tier 14'!$A$234:$FY$235</definedName>
    <definedName name="JV_Tier_14_Partner_3_Guarantee_Pref_Amount.wrte">'[75]JV Waterfall Tier 14'!$A$336:$B$336,'[75]JV Waterfall Tier 14'!$A$337:$FY$337</definedName>
    <definedName name="JV_Tier_14_Partner_3_Guarantee_Pref_Rate_Payoff.wrte">'[75]JV Waterfall Tier 14'!$A$331:$B$331,'[75]JV Waterfall Tier 14'!$A$332:$B$334</definedName>
    <definedName name="JV_Tier_14_Partner_4_Cost_Overruns.wrte">'[75]JV Waterfall Tier 14'!$A$237:$B$237,'[75]JV Waterfall Tier 14'!$A$238:$FY$239</definedName>
    <definedName name="JV_Tier_14_Partner_4_Guarantee_Pref_Amount.wrte">'[75]JV Waterfall Tier 14'!$A$344:$B$344,'[75]JV Waterfall Tier 14'!$A$345:$FY$345</definedName>
    <definedName name="JV_Tier_14_Partner_4_Guarantee_Pref_Rate_Payoff.wrte">'[75]JV Waterfall Tier 14'!$A$339:$B$339,'[75]JV Waterfall Tier 14'!$A$340:$B$342</definedName>
    <definedName name="JV_Tier_14_Partner_5_Cost_Overruns.wrte">'[75]JV Waterfall Tier 14'!$A$241:$B$241,'[75]JV Waterfall Tier 14'!$A$242:$FY$243</definedName>
    <definedName name="JV_Tier_14_Partner_5_Guarantee_Pref_Amount.wrte">'[75]JV Waterfall Tier 14'!$A$352:$B$352,'[75]JV Waterfall Tier 14'!$A$353:$FY$353</definedName>
    <definedName name="JV_Tier_14_Partner_5_Guarantee_Pref_Rate_Payoff.wrte">'[75]JV Waterfall Tier 14'!$A$347:$B$347,'[75]JV Waterfall Tier 14'!$A$348:$B$350</definedName>
    <definedName name="JV_Tier_14_Type.wrte">'[75]JV Waterfall Tier 14'!$A$22:$B$22,'[75]JV Waterfall Tier 14'!$A$23:$B$23</definedName>
    <definedName name="JV_Tier_15_Carlyle_Cost_Overruns.wrte">'[75]JV Waterfall Tier 15'!$A$221:$B$221,'[75]JV Waterfall Tier 15'!$A$222:$FY$223</definedName>
    <definedName name="JV_Tier_15_Carlyle_Guarantee_Pref_Amount.wrte">'[75]JV Waterfall Tier 15'!$A$312:$B$312,'[75]JV Waterfall Tier 15'!$A$313:$FY$313</definedName>
    <definedName name="JV_Tier_15_Carlyle_Guarantee_Pref_Rate_Payoff.wrte">'[75]JV Waterfall Tier 15'!$A$307:$B$307,'[75]JV Waterfall Tier 15'!$A$308:$B$310</definedName>
    <definedName name="JV_Tier_15_Cost_Overruns_Compounding.wrte">'[75]JV Waterfall Tier 15'!$A$215:$B$215,'[75]JV Waterfall Tier 15'!$A$216:$B$216</definedName>
    <definedName name="JV_Tier_15_Cost_Overruns_IRR.wrte">'[75]JV Waterfall Tier 15'!$A$212:$B$212,'[75]JV Waterfall Tier 15'!$A$213:$B$213</definedName>
    <definedName name="JV_Tier_15_Description.wrte">'[75]JV Waterfall Tier 15'!$A$25:$B$25,'[75]JV Waterfall Tier 15'!$A$26:$F$26</definedName>
    <definedName name="JV_Tier_15_Guarantee_Pref_IRR.wrte">'[75]JV Waterfall Tier 15'!$A$303:$B$303,'[75]JV Waterfall Tier 15'!$A$304:$B$304</definedName>
    <definedName name="JV_Tier_15_Member_IRR.wrte">'[75]JV Waterfall Tier 15'!$A$28:$B$28,'[75]JV Waterfall Tier 15'!$A$29:$B$36</definedName>
    <definedName name="JV_Tier_15_Member_Payment.wrte">'[75]JV Waterfall Tier 15'!$A$127:$B$127,'[75]JV Waterfall Tier 15'!$A$128:$B$133</definedName>
    <definedName name="JV_Tier_15_Member_Sharing.wrte">'[75]JV Waterfall Tier 15'!$A$97:$B$97,'[75]JV Waterfall Tier 15'!$A$98:$B$103</definedName>
    <definedName name="JV_Tier_15_Mezzanine_Amount_Rate.wrte">'[75]JV Waterfall Tier 15'!$A$185:$B$185,'[75]JV Waterfall Tier 15'!$A$187:$FY$188</definedName>
    <definedName name="JV_Tier_15_Mezzanine_Payoff.wrte">'[75]JV Waterfall Tier 15'!$A$180:$B$180,'[75]JV Waterfall Tier 15'!$A$181:$B$182</definedName>
    <definedName name="JV_Tier_15_PageHeader_2.hdr">'[75]JV Waterfall Tier 15'!$B$6:$FY$6,'[75]JV Waterfall Tier 15'!$N$5:$FY$424</definedName>
    <definedName name="JV_Tier_15_Partner_1_Cost_Overruns.wrte">'[75]JV Waterfall Tier 15'!$A$225:$B$225,'[75]JV Waterfall Tier 15'!$A$226:$FY$227</definedName>
    <definedName name="JV_Tier_15_Partner_1_Guarantee_Pref_Amount.wrte">'[75]JV Waterfall Tier 15'!$A$320:$B$320,'[75]JV Waterfall Tier 15'!$A$321:$FY$321</definedName>
    <definedName name="JV_Tier_15_Partner_1_Guarantee_Pref_Rate_Payoff.wrte">'[75]JV Waterfall Tier 15'!$A$315:$B$315,'[75]JV Waterfall Tier 15'!$A$316:$B$318</definedName>
    <definedName name="JV_Tier_15_Partner_2_Cost_Overruns.wrte">'[75]JV Waterfall Tier 15'!$A$229:$B$229,'[75]JV Waterfall Tier 15'!$A$230:$FY$231</definedName>
    <definedName name="JV_Tier_15_Partner_2_Guarantee_Pref_Amount.wrte">'[75]JV Waterfall Tier 15'!$A$328:$B$328,'[75]JV Waterfall Tier 15'!$A$329:$FY$329</definedName>
    <definedName name="JV_Tier_15_Partner_2_Guarantee_Pref_Rate_Payoff.wrte">'[75]JV Waterfall Tier 15'!$A$323:$B$323,'[75]JV Waterfall Tier 15'!$A$324:$B$326</definedName>
    <definedName name="JV_Tier_15_Partner_3_Cost_Overruns.wrte">'[75]JV Waterfall Tier 15'!$A$233:$B$233,'[75]JV Waterfall Tier 15'!$A$234:$FY$235</definedName>
    <definedName name="JV_Tier_15_Partner_3_Guarantee_Pref_Amount.wrte">'[75]JV Waterfall Tier 15'!$A$336:$B$336,'[75]JV Waterfall Tier 15'!$A$337:$FY$337</definedName>
    <definedName name="JV_Tier_15_Partner_3_Guarantee_Pref_Rate_Payoff.wrte">'[75]JV Waterfall Tier 15'!$A$331:$B$331,'[75]JV Waterfall Tier 15'!$A$332:$B$334</definedName>
    <definedName name="JV_Tier_15_Partner_4_Cost_Overruns.wrte">'[75]JV Waterfall Tier 15'!$A$237:$B$237,'[75]JV Waterfall Tier 15'!$A$238:$FY$239</definedName>
    <definedName name="JV_Tier_15_Partner_4_Guarantee_Pref_Amount.wrte">'[75]JV Waterfall Tier 15'!$A$344:$B$344,'[75]JV Waterfall Tier 15'!$A$345:$FY$345</definedName>
    <definedName name="JV_Tier_15_Partner_4_Guarantee_Pref_Rate_Payoff.wrte">'[75]JV Waterfall Tier 15'!$A$339:$B$339,'[75]JV Waterfall Tier 15'!$A$340:$B$342</definedName>
    <definedName name="JV_Tier_15_Partner_5_Cost_Overruns.wrte">'[75]JV Waterfall Tier 15'!$A$241:$B$241,'[75]JV Waterfall Tier 15'!$A$242:$FY$243</definedName>
    <definedName name="JV_Tier_15_Partner_5_Guarantee_Pref_Amount.wrte">'[75]JV Waterfall Tier 15'!$A$352:$B$352,'[75]JV Waterfall Tier 15'!$A$353:$FY$353</definedName>
    <definedName name="JV_Tier_15_Partner_5_Guarantee_Pref_Rate_Payoff.wrte">'[75]JV Waterfall Tier 15'!$A$347:$B$347,'[75]JV Waterfall Tier 15'!$A$348:$B$350</definedName>
    <definedName name="JV_Tier_15_Type.wrte">'[75]JV Waterfall Tier 15'!$A$22:$B$22,'[75]JV Waterfall Tier 15'!$A$23:$B$23</definedName>
    <definedName name="JV_Tier_16_Carlyle_Cost_Overruns.wrte">'[75]JV Waterfall Tier 16'!$A$221:$B$221,'[75]JV Waterfall Tier 16'!$A$222:$FY$223</definedName>
    <definedName name="JV_Tier_16_Carlyle_Guarantee_Pref_Amount.wrte">'[75]JV Waterfall Tier 16'!$A$312:$B$312,'[75]JV Waterfall Tier 16'!$A$313:$FY$313</definedName>
    <definedName name="JV_Tier_16_Carlyle_Guarantee_Pref_Rate_Payoff.wrte">'[75]JV Waterfall Tier 16'!$A$307:$B$307,'[75]JV Waterfall Tier 16'!$A$308:$B$310</definedName>
    <definedName name="JV_Tier_16_Cost_Overruns_Compounding.wrte">'[75]JV Waterfall Tier 16'!$A$215:$B$215,'[75]JV Waterfall Tier 16'!$A$216:$B$216</definedName>
    <definedName name="JV_Tier_16_Cost_Overruns_IRR.wrte">'[75]JV Waterfall Tier 16'!$A$212:$B$212,'[75]JV Waterfall Tier 16'!$A$213:$B$213</definedName>
    <definedName name="JV_Tier_16_Description.wrte">'[75]JV Waterfall Tier 16'!$A$25:$B$25,'[75]JV Waterfall Tier 16'!$A$26:$F$26</definedName>
    <definedName name="JV_Tier_16_Guarantee_Pref_IRR.wrte">'[75]JV Waterfall Tier 16'!$A$303:$B$303,'[75]JV Waterfall Tier 16'!$A$304:$B$304</definedName>
    <definedName name="JV_Tier_16_Member_IRR.wrte">'[75]JV Waterfall Tier 16'!$A$28:$B$28,'[75]JV Waterfall Tier 16'!$A$29:$B$36</definedName>
    <definedName name="JV_Tier_16_Member_Payment.wrte">'[75]JV Waterfall Tier 16'!$A$127:$B$127,'[75]JV Waterfall Tier 16'!$A$128:$B$133</definedName>
    <definedName name="JV_Tier_16_Member_Sharing.wrte">'[75]JV Waterfall Tier 16'!$A$97:$B$97,'[75]JV Waterfall Tier 16'!$A$98:$B$103</definedName>
    <definedName name="JV_Tier_16_Mezzanine_Amount_Rate.wrte">'[75]JV Waterfall Tier 16'!$A$185:$B$185,'[75]JV Waterfall Tier 16'!$A$187:$FY$188</definedName>
    <definedName name="JV_Tier_16_Mezzanine_Payoff.wrte">'[75]JV Waterfall Tier 16'!$A$180:$B$180,'[75]JV Waterfall Tier 16'!$A$181:$B$182</definedName>
    <definedName name="JV_Tier_16_PageHeader_2.hdr">'[75]JV Waterfall Tier 16'!$B$6:$FY$6,'[75]JV Waterfall Tier 16'!$N$5:$FY$424</definedName>
    <definedName name="JV_Tier_16_Partner_1_Cost_Overruns.wrte">'[75]JV Waterfall Tier 16'!$A$225:$B$225,'[75]JV Waterfall Tier 16'!$A$226:$FY$227</definedName>
    <definedName name="JV_Tier_16_Partner_1_Guarantee_Pref_Amount.wrte">'[75]JV Waterfall Tier 16'!$A$320:$B$320,'[75]JV Waterfall Tier 16'!$A$321:$FY$321</definedName>
    <definedName name="JV_Tier_16_Partner_1_Guarantee_Pref_Rate_Payoff.wrte">'[75]JV Waterfall Tier 16'!$A$315:$B$315,'[75]JV Waterfall Tier 16'!$A$316:$B$318</definedName>
    <definedName name="JV_Tier_16_Partner_2_Cost_Overruns.wrte">'[75]JV Waterfall Tier 16'!$A$229:$B$229,'[75]JV Waterfall Tier 16'!$A$230:$FY$231</definedName>
    <definedName name="JV_Tier_16_Partner_2_Guarantee_Pref_Amount.wrte">'[75]JV Waterfall Tier 16'!$A$328:$B$328,'[75]JV Waterfall Tier 16'!$A$329:$FY$329</definedName>
    <definedName name="JV_Tier_16_Partner_2_Guarantee_Pref_Rate_Payoff.wrte">'[75]JV Waterfall Tier 16'!$A$323:$B$323,'[75]JV Waterfall Tier 16'!$A$324:$B$326</definedName>
    <definedName name="JV_Tier_16_Partner_3_Cost_Overruns.wrte">'[75]JV Waterfall Tier 16'!$A$233:$B$233,'[75]JV Waterfall Tier 16'!$A$234:$FY$235</definedName>
    <definedName name="JV_Tier_16_Partner_3_Guarantee_Pref_Amount.wrte">'[75]JV Waterfall Tier 16'!$A$336:$B$336,'[75]JV Waterfall Tier 16'!$A$337:$FY$337</definedName>
    <definedName name="JV_Tier_16_Partner_3_Guarantee_Pref_Rate_Payoff.wrte">'[75]JV Waterfall Tier 16'!$A$331:$B$331,'[75]JV Waterfall Tier 16'!$A$332:$B$334</definedName>
    <definedName name="JV_Tier_16_Partner_4_Cost_Overruns.wrte">'[75]JV Waterfall Tier 16'!$A$237:$B$237,'[75]JV Waterfall Tier 16'!$A$238:$FY$239</definedName>
    <definedName name="JV_Tier_16_Partner_4_Guarantee_Pref_Amount.wrte">'[75]JV Waterfall Tier 16'!$A$344:$B$344,'[75]JV Waterfall Tier 16'!$A$345:$FY$345</definedName>
    <definedName name="JV_Tier_16_Partner_4_Guarantee_Pref_Rate_Payoff.wrte">'[75]JV Waterfall Tier 16'!$A$339:$B$339,'[75]JV Waterfall Tier 16'!$A$340:$B$342</definedName>
    <definedName name="JV_Tier_16_Partner_5_Cost_Overruns.wrte">'[75]JV Waterfall Tier 16'!$A$241:$B$241,'[75]JV Waterfall Tier 16'!$A$242:$FY$243</definedName>
    <definedName name="JV_Tier_16_Partner_5_Guarantee_Pref_Amount.wrte">'[75]JV Waterfall Tier 16'!$A$352:$B$352,'[75]JV Waterfall Tier 16'!$A$353:$FY$353</definedName>
    <definedName name="JV_Tier_16_Partner_5_Guarantee_Pref_Rate_Payoff.wrte">'[75]JV Waterfall Tier 16'!$A$347:$B$347,'[75]JV Waterfall Tier 16'!$A$348:$B$350</definedName>
    <definedName name="JV_Tier_16_Type.wrte">'[75]JV Waterfall Tier 16'!$A$22:$B$22,'[75]JV Waterfall Tier 16'!$A$23:$B$23</definedName>
    <definedName name="JV_Tier_17_Carlyle_Cost_Overruns.wrte">'[75]JV Waterfall Tier 17'!$A$221:$B$221,'[75]JV Waterfall Tier 17'!$A$222:$FY$223</definedName>
    <definedName name="JV_Tier_17_Carlyle_Guarantee_Pref_Amount.wrte">'[75]JV Waterfall Tier 17'!$A$312:$B$312,'[75]JV Waterfall Tier 17'!$A$313:$FY$313</definedName>
    <definedName name="JV_Tier_17_Carlyle_Guarantee_Pref_Rate_Payoff.wrte">'[75]JV Waterfall Tier 17'!$A$307:$B$307,'[75]JV Waterfall Tier 17'!$A$308:$B$310</definedName>
    <definedName name="JV_Tier_17_Cost_Overruns_Compounding.wrte">'[75]JV Waterfall Tier 17'!$A$215:$B$215,'[75]JV Waterfall Tier 17'!$A$216:$B$216</definedName>
    <definedName name="JV_Tier_17_Cost_Overruns_IRR.wrte">'[75]JV Waterfall Tier 17'!$A$212:$B$212,'[75]JV Waterfall Tier 17'!$A$213:$B$213</definedName>
    <definedName name="JV_Tier_17_Description.wrte">'[75]JV Waterfall Tier 17'!$A$25:$B$25,'[75]JV Waterfall Tier 17'!$A$26:$F$26</definedName>
    <definedName name="JV_Tier_17_Guarantee_Pref_IRR.wrte">'[75]JV Waterfall Tier 17'!$A$303:$B$303,'[75]JV Waterfall Tier 17'!$A$304:$B$304</definedName>
    <definedName name="JV_Tier_17_Member_IRR.wrte">'[75]JV Waterfall Tier 17'!$A$28:$B$28,'[75]JV Waterfall Tier 17'!$A$29:$B$36</definedName>
    <definedName name="JV_Tier_17_Member_Payment.wrte">'[75]JV Waterfall Tier 17'!$A$127:$B$127,'[75]JV Waterfall Tier 17'!$A$128:$B$133</definedName>
    <definedName name="JV_Tier_17_Member_Sharing.wrte">'[75]JV Waterfall Tier 17'!$A$97:$B$97,'[75]JV Waterfall Tier 17'!$A$98:$B$103</definedName>
    <definedName name="JV_Tier_17_Mezzanine_Amount_Rate.wrte">'[75]JV Waterfall Tier 17'!$A$185:$B$185,'[75]JV Waterfall Tier 17'!$A$187:$FY$188</definedName>
    <definedName name="JV_Tier_17_Mezzanine_Payoff.wrte">'[75]JV Waterfall Tier 17'!$A$180:$B$180,'[75]JV Waterfall Tier 17'!$A$181:$B$182</definedName>
    <definedName name="JV_Tier_17_PageHeader_2.hdr">'[75]JV Waterfall Tier 17'!$B$6:$FY$6,'[75]JV Waterfall Tier 17'!$N$5:$FY$424</definedName>
    <definedName name="JV_Tier_17_Partner_1_Cost_Overruns.wrte">'[75]JV Waterfall Tier 17'!$A$225:$B$225,'[75]JV Waterfall Tier 17'!$A$226:$FY$227</definedName>
    <definedName name="JV_Tier_17_Partner_1_Guarantee_Pref_Amount.wrte">'[75]JV Waterfall Tier 17'!$A$320:$B$320,'[75]JV Waterfall Tier 17'!$A$321:$FY$321</definedName>
    <definedName name="JV_Tier_17_Partner_1_Guarantee_Pref_Rate_Payoff.wrte">'[75]JV Waterfall Tier 17'!$A$315:$B$315,'[75]JV Waterfall Tier 17'!$A$316:$B$318</definedName>
    <definedName name="JV_Tier_17_Partner_2_Cost_Overruns.wrte">'[75]JV Waterfall Tier 17'!$A$229:$B$229,'[75]JV Waterfall Tier 17'!$A$230:$FY$231</definedName>
    <definedName name="JV_Tier_17_Partner_2_Guarantee_Pref_Amount.wrte">'[75]JV Waterfall Tier 17'!$A$328:$B$328,'[75]JV Waterfall Tier 17'!$A$329:$FY$329</definedName>
    <definedName name="JV_Tier_17_Partner_2_Guarantee_Pref_Rate_Payoff.wrte">'[75]JV Waterfall Tier 17'!$A$323:$B$323,'[75]JV Waterfall Tier 17'!$A$324:$B$326</definedName>
    <definedName name="JV_Tier_17_Partner_3_Cost_Overruns.wrte">'[75]JV Waterfall Tier 17'!$A$233:$B$233,'[75]JV Waterfall Tier 17'!$A$234:$FY$235</definedName>
    <definedName name="JV_Tier_17_Partner_3_Guarantee_Pref_Amount.wrte">'[75]JV Waterfall Tier 17'!$A$336:$B$336,'[75]JV Waterfall Tier 17'!$A$337:$FY$337</definedName>
    <definedName name="JV_Tier_17_Partner_3_Guarantee_Pref_Rate_Payoff.wrte">'[75]JV Waterfall Tier 17'!$A$331:$B$331,'[75]JV Waterfall Tier 17'!$A$332:$B$334</definedName>
    <definedName name="JV_Tier_17_Partner_4_Cost_Overruns.wrte">'[75]JV Waterfall Tier 17'!$A$237:$B$237,'[75]JV Waterfall Tier 17'!$A$238:$FY$239</definedName>
    <definedName name="JV_Tier_17_Partner_4_Guarantee_Pref_Amount.wrte">'[75]JV Waterfall Tier 17'!$A$344:$B$344,'[75]JV Waterfall Tier 17'!$A$345:$FY$345</definedName>
    <definedName name="JV_Tier_17_Partner_4_Guarantee_Pref_Rate_Payoff.wrte">'[75]JV Waterfall Tier 17'!$A$339:$B$339,'[75]JV Waterfall Tier 17'!$A$340:$B$342</definedName>
    <definedName name="JV_Tier_17_Partner_5_Cost_Overruns.wrte">'[75]JV Waterfall Tier 17'!$A$241:$B$241,'[75]JV Waterfall Tier 17'!$A$242:$FY$243</definedName>
    <definedName name="JV_Tier_17_Partner_5_Guarantee_Pref_Amount.wrte">'[75]JV Waterfall Tier 17'!$A$352:$B$352,'[75]JV Waterfall Tier 17'!$A$353:$FY$353</definedName>
    <definedName name="JV_Tier_17_Partner_5_Guarantee_Pref_Rate_Payoff.wrte">'[75]JV Waterfall Tier 17'!$A$347:$B$347,'[75]JV Waterfall Tier 17'!$A$348:$B$350</definedName>
    <definedName name="JV_Tier_17_Type.wrte">'[75]JV Waterfall Tier 17'!$A$22:$B$22,'[75]JV Waterfall Tier 17'!$A$23:$B$23</definedName>
    <definedName name="JV_Tier_18_Carlyle_Cost_Overruns.wrte">'[75]JV Waterfall Tier 18'!$A$221:$B$221,'[75]JV Waterfall Tier 18'!$A$222:$FY$223</definedName>
    <definedName name="JV_Tier_18_Carlyle_Guarantee_Pref_Amount.wrte">'[75]JV Waterfall Tier 18'!$A$312:$B$312,'[75]JV Waterfall Tier 18'!$A$313:$FY$313</definedName>
    <definedName name="JV_Tier_18_Carlyle_Guarantee_Pref_Rate_Payoff.wrte">'[75]JV Waterfall Tier 18'!$A$307:$B$307,'[75]JV Waterfall Tier 18'!$A$308:$B$310</definedName>
    <definedName name="JV_Tier_18_Cost_Overruns_Compounding.wrte">'[75]JV Waterfall Tier 18'!$A$215:$B$215,'[75]JV Waterfall Tier 18'!$A$216:$B$216</definedName>
    <definedName name="JV_Tier_18_Cost_Overruns_IRR.wrte">'[75]JV Waterfall Tier 18'!$A$212:$B$212,'[75]JV Waterfall Tier 18'!$A$213:$B$213</definedName>
    <definedName name="JV_Tier_18_Description.wrte">'[75]JV Waterfall Tier 18'!$A$25:$B$25,'[75]JV Waterfall Tier 18'!$A$26:$F$26</definedName>
    <definedName name="JV_Tier_18_Guarantee_Pref_IRR.wrte">'[75]JV Waterfall Tier 18'!$A$303:$B$303,'[75]JV Waterfall Tier 18'!$A$304:$B$304</definedName>
    <definedName name="JV_Tier_18_Member_IRR.wrte">'[75]JV Waterfall Tier 18'!$A$28:$B$28,'[75]JV Waterfall Tier 18'!$A$29:$B$36</definedName>
    <definedName name="JV_Tier_18_Member_Payment.wrte">'[75]JV Waterfall Tier 18'!$A$127:$B$127,'[75]JV Waterfall Tier 18'!$A$128:$B$133</definedName>
    <definedName name="JV_Tier_18_Member_Sharing.wrte">'[75]JV Waterfall Tier 18'!$A$97:$B$97,'[75]JV Waterfall Tier 18'!$A$98:$B$103</definedName>
    <definedName name="JV_Tier_18_Mezzanine_Amount_Rate.wrte">'[75]JV Waterfall Tier 18'!$A$185:$B$185,'[75]JV Waterfall Tier 18'!$A$187:$FY$188</definedName>
    <definedName name="JV_Tier_18_Mezzanine_Payoff.wrte">'[75]JV Waterfall Tier 18'!$A$180:$B$180,'[75]JV Waterfall Tier 18'!$A$181:$B$182</definedName>
    <definedName name="JV_Tier_18_PageHeader_2.hdr">'[75]JV Waterfall Tier 18'!$B$6:$FY$6,'[75]JV Waterfall Tier 18'!$N$5:$FY$424</definedName>
    <definedName name="JV_Tier_18_Partner_1_Cost_Overruns.wrte">'[75]JV Waterfall Tier 18'!$A$225:$B$225,'[75]JV Waterfall Tier 18'!$A$226:$FY$227</definedName>
    <definedName name="JV_Tier_18_Partner_1_Guarantee_Pref_Amount.wrte">'[75]JV Waterfall Tier 18'!$A$320:$B$320,'[75]JV Waterfall Tier 18'!$A$321:$FY$321</definedName>
    <definedName name="JV_Tier_18_Partner_1_Guarantee_Pref_Rate_Payoff.wrte">'[75]JV Waterfall Tier 18'!$A$315:$B$315,'[75]JV Waterfall Tier 18'!$A$316:$B$318</definedName>
    <definedName name="JV_Tier_18_Partner_2_Cost_Overruns.wrte">'[75]JV Waterfall Tier 18'!$A$229:$B$229,'[75]JV Waterfall Tier 18'!$A$230:$FY$231</definedName>
    <definedName name="JV_Tier_18_Partner_2_Guarantee_Pref_Amount.wrte">'[75]JV Waterfall Tier 18'!$A$328:$B$328,'[75]JV Waterfall Tier 18'!$A$329:$FY$329</definedName>
    <definedName name="JV_Tier_18_Partner_2_Guarantee_Pref_Rate_Payoff.wrte">'[75]JV Waterfall Tier 18'!$A$323:$B$323,'[75]JV Waterfall Tier 18'!$A$324:$B$326</definedName>
    <definedName name="JV_Tier_18_Partner_3_Cost_Overruns.wrte">'[75]JV Waterfall Tier 18'!$A$233:$B$233,'[75]JV Waterfall Tier 18'!$A$234:$FY$235</definedName>
    <definedName name="JV_Tier_18_Partner_3_Guarantee_Pref_Amount.wrte">'[75]JV Waterfall Tier 18'!$A$336:$B$336,'[75]JV Waterfall Tier 18'!$A$337:$FY$337</definedName>
    <definedName name="JV_Tier_18_Partner_3_Guarantee_Pref_Rate_Payoff.wrte">'[75]JV Waterfall Tier 18'!$A$331:$B$331,'[75]JV Waterfall Tier 18'!$A$332:$B$334</definedName>
    <definedName name="JV_Tier_18_Partner_4_Cost_Overruns.wrte">'[75]JV Waterfall Tier 18'!$A$237:$B$237,'[75]JV Waterfall Tier 18'!$A$238:$FY$239</definedName>
    <definedName name="JV_Tier_18_Partner_4_Guarantee_Pref_Amount.wrte">'[75]JV Waterfall Tier 18'!$A$344:$B$344,'[75]JV Waterfall Tier 18'!$A$345:$FY$345</definedName>
    <definedName name="JV_Tier_18_Partner_4_Guarantee_Pref_Rate_Payoff.wrte">'[75]JV Waterfall Tier 18'!$A$339:$B$339,'[75]JV Waterfall Tier 18'!$A$340:$B$342</definedName>
    <definedName name="JV_Tier_18_Partner_5_Cost_Overruns.wrte">'[75]JV Waterfall Tier 18'!$A$241:$B$241,'[75]JV Waterfall Tier 18'!$A$242:$FY$243</definedName>
    <definedName name="JV_Tier_18_Partner_5_Guarantee_Pref_Amount.wrte">'[75]JV Waterfall Tier 18'!$A$352:$B$352,'[75]JV Waterfall Tier 18'!$A$353:$FY$353</definedName>
    <definedName name="JV_Tier_18_Partner_5_Guarantee_Pref_Rate_Payoff.wrte">'[75]JV Waterfall Tier 18'!$A$347:$B$347,'[75]JV Waterfall Tier 18'!$A$348:$B$350</definedName>
    <definedName name="JV_Tier_18_Type.wrte">'[75]JV Waterfall Tier 18'!$A$22:$B$22,'[75]JV Waterfall Tier 18'!$A$23:$B$23</definedName>
    <definedName name="JV_Tier_19_Carlyle_Cost_Overruns.wrte">'[75]JV Waterfall Tier 19'!$A$221:$B$221,'[75]JV Waterfall Tier 19'!$A$222:$FY$223</definedName>
    <definedName name="JV_Tier_19_Carlyle_Guarantee_Pref_Amount.wrte">'[75]JV Waterfall Tier 19'!$A$312:$B$312,'[75]JV Waterfall Tier 19'!$A$313:$FY$313</definedName>
    <definedName name="JV_Tier_19_Carlyle_Guarantee_Pref_Rate_Payoff.wrte">'[75]JV Waterfall Tier 19'!$A$307:$B$307,'[75]JV Waterfall Tier 19'!$A$308:$B$310</definedName>
    <definedName name="JV_Tier_19_Cost_Overruns_Compounding.wrte">'[75]JV Waterfall Tier 19'!$A$215:$B$215,'[75]JV Waterfall Tier 19'!$A$216:$B$216</definedName>
    <definedName name="JV_Tier_19_Cost_Overruns_IRR.wrte">'[75]JV Waterfall Tier 19'!$A$212:$B$212,'[75]JV Waterfall Tier 19'!$A$213:$B$213</definedName>
    <definedName name="JV_Tier_19_Description.wrte">'[75]JV Waterfall Tier 19'!$A$25:$B$25,'[75]JV Waterfall Tier 19'!$A$26:$F$26</definedName>
    <definedName name="JV_Tier_19_Guarantee_Pref_IRR.wrte">'[75]JV Waterfall Tier 19'!$A$303:$B$303,'[75]JV Waterfall Tier 19'!$A$304:$B$304</definedName>
    <definedName name="JV_Tier_19_Member_IRR.wrte">'[75]JV Waterfall Tier 19'!$A$28:$B$28,'[75]JV Waterfall Tier 19'!$A$29:$B$36</definedName>
    <definedName name="JV_Tier_19_Member_Payment.wrte">'[75]JV Waterfall Tier 19'!$A$127:$B$127,'[75]JV Waterfall Tier 19'!$A$128:$B$133</definedName>
    <definedName name="JV_Tier_19_Member_Sharing.wrte">'[75]JV Waterfall Tier 19'!$A$97:$B$97,'[75]JV Waterfall Tier 19'!$A$98:$B$103</definedName>
    <definedName name="JV_Tier_19_Mezzanine_Amount_Rate.wrte">'[75]JV Waterfall Tier 19'!$A$185:$B$185,'[75]JV Waterfall Tier 19'!$A$187:$FY$188</definedName>
    <definedName name="JV_Tier_19_Mezzanine_Payoff.wrte">'[75]JV Waterfall Tier 19'!$A$180:$B$180,'[75]JV Waterfall Tier 19'!$A$181:$B$182</definedName>
    <definedName name="JV_Tier_19_PageHeader_2.hdr">'[75]JV Waterfall Tier 19'!$B$6:$FY$6,'[75]JV Waterfall Tier 19'!$N$5:$FY$424</definedName>
    <definedName name="JV_Tier_19_Partner_1_Cost_Overruns.wrte">'[75]JV Waterfall Tier 19'!$A$225:$B$225,'[75]JV Waterfall Tier 19'!$A$226:$FY$227</definedName>
    <definedName name="JV_Tier_19_Partner_1_Guarantee_Pref_Amount.wrte">'[75]JV Waterfall Tier 19'!$A$320:$B$320,'[75]JV Waterfall Tier 19'!$A$321:$FY$321</definedName>
    <definedName name="JV_Tier_19_Partner_1_Guarantee_Pref_Rate_Payoff.wrte">'[75]JV Waterfall Tier 19'!$A$315:$B$315,'[75]JV Waterfall Tier 19'!$A$316:$B$318</definedName>
    <definedName name="JV_Tier_19_Partner_2_Cost_Overruns.wrte">'[75]JV Waterfall Tier 19'!$A$229:$B$229,'[75]JV Waterfall Tier 19'!$A$230:$FY$231</definedName>
    <definedName name="JV_Tier_19_Partner_2_Guarantee_Pref_Amount.wrte">'[75]JV Waterfall Tier 19'!$A$328:$B$328,'[75]JV Waterfall Tier 19'!$A$329:$FY$329</definedName>
    <definedName name="JV_Tier_19_Partner_2_Guarantee_Pref_Rate_Payoff.wrte">'[75]JV Waterfall Tier 19'!$A$323:$B$323,'[75]JV Waterfall Tier 19'!$A$324:$B$326</definedName>
    <definedName name="JV_Tier_19_Partner_3_Cost_Overruns.wrte">'[75]JV Waterfall Tier 19'!$A$233:$B$233,'[75]JV Waterfall Tier 19'!$A$234:$FY$235</definedName>
    <definedName name="JV_Tier_19_Partner_3_Guarantee_Pref_Amount.wrte">'[75]JV Waterfall Tier 19'!$A$336:$B$336,'[75]JV Waterfall Tier 19'!$A$337:$FY$337</definedName>
    <definedName name="JV_Tier_19_Partner_3_Guarantee_Pref_Rate_Payoff.wrte">'[75]JV Waterfall Tier 19'!$A$331:$B$331,'[75]JV Waterfall Tier 19'!$A$332:$B$334</definedName>
    <definedName name="JV_Tier_19_Partner_4_Cost_Overruns.wrte">'[75]JV Waterfall Tier 19'!$A$237:$B$237,'[75]JV Waterfall Tier 19'!$A$238:$FY$239</definedName>
    <definedName name="JV_Tier_19_Partner_4_Guarantee_Pref_Amount.wrte">'[75]JV Waterfall Tier 19'!$A$344:$B$344,'[75]JV Waterfall Tier 19'!$A$345:$FY$345</definedName>
    <definedName name="JV_Tier_19_Partner_4_Guarantee_Pref_Rate_Payoff.wrte">'[75]JV Waterfall Tier 19'!$A$339:$B$339,'[75]JV Waterfall Tier 19'!$A$340:$B$342</definedName>
    <definedName name="JV_Tier_19_Partner_5_Cost_Overruns.wrte">'[75]JV Waterfall Tier 19'!$A$241:$B$241,'[75]JV Waterfall Tier 19'!$A$242:$FY$243</definedName>
    <definedName name="JV_Tier_19_Partner_5_Guarantee_Pref_Amount.wrte">'[75]JV Waterfall Tier 19'!$A$352:$B$352,'[75]JV Waterfall Tier 19'!$A$353:$FY$353</definedName>
    <definedName name="JV_Tier_19_Partner_5_Guarantee_Pref_Rate_Payoff.wrte">'[75]JV Waterfall Tier 19'!$A$347:$B$347,'[75]JV Waterfall Tier 19'!$A$348:$B$350</definedName>
    <definedName name="JV_Tier_19_Type.wrte">'[75]JV Waterfall Tier 19'!$A$22:$B$22,'[75]JV Waterfall Tier 19'!$A$23:$B$23</definedName>
    <definedName name="JV_Tier_2_Carlyle_Cost_Overruns.wrte">'[75]JV Waterfall Tier 2'!$A$221:$B$221,'[75]JV Waterfall Tier 2'!$A$222:$FY$223</definedName>
    <definedName name="JV_Tier_2_Carlyle_Guarantee_Pref_Amount.wrte">'[75]JV Waterfall Tier 2'!$A$312:$B$312,'[75]JV Waterfall Tier 2'!$A$313:$FY$313</definedName>
    <definedName name="JV_Tier_2_Carlyle_Guarantee_Pref_Rate_Payoff.wrte">'[75]JV Waterfall Tier 2'!$A$307:$B$307,'[75]JV Waterfall Tier 2'!$A$308:$B$310</definedName>
    <definedName name="JV_Tier_2_Cost_Overrun_Compounding.wrte">'[54]JV Waterfall Tier 2'!$A$215:$B$215,'[54]JV Waterfall Tier 2'!$A$216:$B$216</definedName>
    <definedName name="JV_Tier_2_Cost_Overruns_Compounding.wrte">'[75]JV Waterfall Tier 2'!$A$215:$B$215,'[75]JV Waterfall Tier 2'!$A$216:$B$216</definedName>
    <definedName name="JV_Tier_2_Cost_Overruns_IRR.wrte">'[75]JV Waterfall Tier 2'!$A$212:$B$212,'[75]JV Waterfall Tier 2'!$A$213:$B$213</definedName>
    <definedName name="JV_Tier_2_Description.wrte">'[75]JV Waterfall Tier 2'!$A$25:$B$25,'[75]JV Waterfall Tier 2'!$A$26:$F$26</definedName>
    <definedName name="JV_Tier_2_Guarantee_Pref_IRR.wrte">'[75]JV Waterfall Tier 2'!$A$303:$B$303,'[75]JV Waterfall Tier 2'!$A$304:$B$304</definedName>
    <definedName name="JV_Tier_2_Member_IRR.wrte">'[75]JV Waterfall Tier 2'!$A$28:$B$28,'[75]JV Waterfall Tier 2'!$A$29:$B$36</definedName>
    <definedName name="JV_Tier_2_Member_Payment.wrte">'[75]JV Waterfall Tier 2'!$A$127:$B$127,'[75]JV Waterfall Tier 2'!$A$128:$B$133</definedName>
    <definedName name="JV_Tier_2_Member_Sharing.wrte">'[75]JV Waterfall Tier 2'!$A$97:$B$97,'[75]JV Waterfall Tier 2'!$A$98:$B$103</definedName>
    <definedName name="JV_Tier_2_Mezzanine_Amount_Rate.wrte">'[75]JV Waterfall Tier 2'!$A$185:$B$185,'[75]JV Waterfall Tier 2'!$A$187:$FY$188</definedName>
    <definedName name="JV_Tier_2_Mezzanine_Payoff.wrte">'[75]JV Waterfall Tier 2'!$A$180:$B$180,'[75]JV Waterfall Tier 2'!$A$181:$B$182</definedName>
    <definedName name="JV_Tier_2_PageHeader_2.hdr">'[75]JV Waterfall Tier 2'!$B$6:$FY$6,'[75]JV Waterfall Tier 2'!$N$5:$FY$424</definedName>
    <definedName name="JV_Tier_2_Partner_1_Cost_Overruns.wrte">'[75]JV Waterfall Tier 2'!$A$225:$B$225,'[75]JV Waterfall Tier 2'!$A$226:$FY$227</definedName>
    <definedName name="JV_Tier_2_Partner_1_Guarantee_Pref_Amount.wrte">'[75]JV Waterfall Tier 2'!$A$320:$B$320,'[75]JV Waterfall Tier 2'!$A$321:$FY$321</definedName>
    <definedName name="JV_Tier_2_Partner_1_Guarantee_Pref_Rate_Payoff.wrte">'[75]JV Waterfall Tier 2'!$A$315:$B$315,'[75]JV Waterfall Tier 2'!$A$316:$B$318</definedName>
    <definedName name="JV_Tier_2_Partner_2_Cost_Overruns.wrte">'[75]JV Waterfall Tier 2'!$A$229:$B$229,'[75]JV Waterfall Tier 2'!$A$230:$FY$231</definedName>
    <definedName name="JV_Tier_2_Partner_2_Guarantee_Pref_Amount.wrte">'[75]JV Waterfall Tier 2'!$A$328:$B$328,'[75]JV Waterfall Tier 2'!$A$329:$FY$329</definedName>
    <definedName name="JV_Tier_2_Partner_2_Guarantee_Pref_Rate_Payoff.wrte">'[75]JV Waterfall Tier 2'!$A$323:$B$323,'[75]JV Waterfall Tier 2'!$A$324:$B$326</definedName>
    <definedName name="JV_Tier_2_Partner_3_Cost_Overruns.wrte">'[75]JV Waterfall Tier 2'!$A$233:$B$233,'[75]JV Waterfall Tier 2'!$A$234:$FY$235</definedName>
    <definedName name="JV_Tier_2_Partner_3_Guarantee_Pref_Amount.wrte">'[75]JV Waterfall Tier 2'!$A$336:$B$336,'[75]JV Waterfall Tier 2'!$A$337:$FY$337</definedName>
    <definedName name="JV_Tier_2_Partner_3_Guarantee_Pref_Rate_Payoff.wrte">'[75]JV Waterfall Tier 2'!$A$331:$B$331,'[75]JV Waterfall Tier 2'!$A$332:$B$334</definedName>
    <definedName name="JV_Tier_2_Partner_4_Cost_Overruns.wrte">'[75]JV Waterfall Tier 2'!$A$237:$B$237,'[75]JV Waterfall Tier 2'!$A$238:$FY$239</definedName>
    <definedName name="JV_Tier_2_Partner_4_Guarantee_Pref_Amount.wrte">'[75]JV Waterfall Tier 2'!$A$344:$B$344,'[75]JV Waterfall Tier 2'!$A$345:$FY$345</definedName>
    <definedName name="JV_Tier_2_Partner_4_Guarantee_Pref_Rate_Payoff.wrte">'[75]JV Waterfall Tier 2'!$A$339:$B$339,'[75]JV Waterfall Tier 2'!$A$340:$B$342</definedName>
    <definedName name="JV_Tier_2_Partner_5_Cost_Overruns.wrte">'[75]JV Waterfall Tier 2'!$A$241:$B$241,'[75]JV Waterfall Tier 2'!$A$242:$FY$243</definedName>
    <definedName name="JV_Tier_2_Partner_5_Guarantee_Pref_Amount.wrte">'[75]JV Waterfall Tier 2'!$A$352:$B$352,'[75]JV Waterfall Tier 2'!$A$353:$FY$353</definedName>
    <definedName name="JV_Tier_2_Partner_5_Guarantee_Pref_Rate_Payoff.wrte">'[75]JV Waterfall Tier 2'!$A$347:$B$347,'[75]JV Waterfall Tier 2'!$A$348:$B$350</definedName>
    <definedName name="JV_Tier_2_Type.wrte">'[75]JV Waterfall Tier 2'!$A$22:$B$22,'[75]JV Waterfall Tier 2'!$A$23:$B$23</definedName>
    <definedName name="JV_Tier_2_Waterfall_Level_Information.wrte">'[54]JV Waterfall Tier 2'!$A$17:$B$17,'[54]JV Waterfall Tier 2'!$A$18:$B$20</definedName>
    <definedName name="JV_Tier_20_Carlyle_Cost_Overruns.wrte">'[75]JV Waterfall Tier 20'!$A$221:$B$221,'[75]JV Waterfall Tier 20'!$A$222:$FY$223</definedName>
    <definedName name="JV_Tier_20_Carlyle_Guarantee_Pref_Amount.wrte">'[75]JV Waterfall Tier 20'!$A$312:$B$312,'[75]JV Waterfall Tier 20'!$A$313:$FY$313</definedName>
    <definedName name="JV_Tier_20_Carlyle_Guarantee_Pref_Rate_Payoff.wrte">'[75]JV Waterfall Tier 20'!$A$307:$B$307,'[75]JV Waterfall Tier 20'!$A$308:$B$310</definedName>
    <definedName name="JV_Tier_20_Cost_Overruns_Compounding.wrte">'[75]JV Waterfall Tier 20'!$A$215:$B$215,'[75]JV Waterfall Tier 20'!$A$216:$B$216</definedName>
    <definedName name="JV_Tier_20_Cost_Overruns_IRR.wrte">'[75]JV Waterfall Tier 20'!$A$212:$B$212,'[75]JV Waterfall Tier 20'!$A$213:$B$213</definedName>
    <definedName name="JV_Tier_20_Description.wrte">'[75]JV Waterfall Tier 20'!$A$25:$B$25,'[75]JV Waterfall Tier 20'!$A$26:$F$26</definedName>
    <definedName name="JV_Tier_20_Guarantee_Pref_IRR.wrte">'[75]JV Waterfall Tier 20'!$A$303:$B$303,'[75]JV Waterfall Tier 20'!$A$304:$B$304</definedName>
    <definedName name="JV_Tier_20_Member_IRR.wrte">'[75]JV Waterfall Tier 20'!$A$28:$B$28,'[75]JV Waterfall Tier 20'!$A$29:$B$36</definedName>
    <definedName name="JV_Tier_20_Member_Payment.wrte">'[75]JV Waterfall Tier 20'!$A$127:$B$127,'[75]JV Waterfall Tier 20'!$A$128:$B$133</definedName>
    <definedName name="JV_Tier_20_Member_Sharing.wrte">'[75]JV Waterfall Tier 20'!$A$97:$B$97,'[75]JV Waterfall Tier 20'!$A$98:$B$103</definedName>
    <definedName name="JV_Tier_20_Mezzanine_Amount_Rate.wrte">'[75]JV Waterfall Tier 20'!$A$185:$B$185,'[75]JV Waterfall Tier 20'!$A$187:$FY$188</definedName>
    <definedName name="JV_Tier_20_Mezzanine_Payoff.wrte">'[75]JV Waterfall Tier 20'!$A$180:$B$180,'[75]JV Waterfall Tier 20'!$A$181:$B$182</definedName>
    <definedName name="JV_Tier_20_PageHeader_2.hdr">'[75]JV Waterfall Tier 20'!$B$6:$FY$6,'[75]JV Waterfall Tier 20'!$N$5:$FY$424</definedName>
    <definedName name="JV_Tier_20_Partner_1_Cost_Overruns.wrte">'[75]JV Waterfall Tier 20'!$A$225:$B$225,'[75]JV Waterfall Tier 20'!$A$226:$FY$227</definedName>
    <definedName name="JV_Tier_20_Partner_1_Guarantee_Pref_Amount.wrte">'[75]JV Waterfall Tier 20'!$A$320:$B$320,'[75]JV Waterfall Tier 20'!$A$321:$FY$321</definedName>
    <definedName name="JV_Tier_20_Partner_1_Guarantee_Pref_Rate_Payoff.wrte">'[75]JV Waterfall Tier 20'!$A$315:$B$315,'[75]JV Waterfall Tier 20'!$A$316:$B$318</definedName>
    <definedName name="JV_Tier_20_Partner_2_Cost_Overruns.wrte">'[75]JV Waterfall Tier 20'!$A$229:$B$229,'[75]JV Waterfall Tier 20'!$A$230:$FY$231</definedName>
    <definedName name="JV_Tier_20_Partner_2_Guarantee_Pref_Amount.wrte">'[75]JV Waterfall Tier 20'!$A$328:$B$328,'[75]JV Waterfall Tier 20'!$A$329:$FY$329</definedName>
    <definedName name="JV_Tier_20_Partner_2_Guarantee_Pref_Rate_Payoff.wrte">'[75]JV Waterfall Tier 20'!$A$323:$B$323,'[75]JV Waterfall Tier 20'!$A$324:$B$326</definedName>
    <definedName name="JV_Tier_20_Partner_3_Cost_Overruns.wrte">'[75]JV Waterfall Tier 20'!$A$233:$B$233,'[75]JV Waterfall Tier 20'!$A$234:$FY$235</definedName>
    <definedName name="JV_Tier_20_Partner_3_Guarantee_Pref_Amount.wrte">'[75]JV Waterfall Tier 20'!$A$336:$B$336,'[75]JV Waterfall Tier 20'!$A$337:$FY$337</definedName>
    <definedName name="JV_Tier_20_Partner_3_Guarantee_Pref_Rate_Payoff.wrte">'[75]JV Waterfall Tier 20'!$A$331:$B$331,'[75]JV Waterfall Tier 20'!$A$332:$B$334</definedName>
    <definedName name="JV_Tier_20_Partner_4_Cost_Overruns.wrte">'[75]JV Waterfall Tier 20'!$A$237:$B$237,'[75]JV Waterfall Tier 20'!$A$238:$FY$239</definedName>
    <definedName name="JV_Tier_20_Partner_4_Guarantee_Pref_Amount.wrte">'[75]JV Waterfall Tier 20'!$A$344:$B$344,'[75]JV Waterfall Tier 20'!$A$345:$FY$345</definedName>
    <definedName name="JV_Tier_20_Partner_4_Guarantee_Pref_Rate_Payoff.wrte">'[75]JV Waterfall Tier 20'!$A$339:$B$339,'[75]JV Waterfall Tier 20'!$A$340:$B$342</definedName>
    <definedName name="JV_Tier_20_Partner_5_Cost_Overruns.wrte">'[75]JV Waterfall Tier 20'!$A$241:$B$241,'[75]JV Waterfall Tier 20'!$A$242:$FY$243</definedName>
    <definedName name="JV_Tier_20_Partner_5_Guarantee_Pref_Amount.wrte">'[75]JV Waterfall Tier 20'!$A$352:$B$352,'[75]JV Waterfall Tier 20'!$A$353:$FY$353</definedName>
    <definedName name="JV_Tier_20_Partner_5_Guarantee_Pref_Rate_Payoff.wrte">'[75]JV Waterfall Tier 20'!$A$347:$B$347,'[75]JV Waterfall Tier 20'!$A$348:$B$350</definedName>
    <definedName name="JV_Tier_20_Type.wrte">'[75]JV Waterfall Tier 20'!$A$22:$B$22,'[75]JV Waterfall Tier 20'!$A$23:$B$23</definedName>
    <definedName name="JV_Tier_3_Carlyle_Cost_Overruns.wrte">'[75]JV Waterfall Tier 3'!$A$221:$B$221,'[75]JV Waterfall Tier 3'!$A$222:$FY$223</definedName>
    <definedName name="JV_Tier_3_Carlyle_Guarantee_Pref_Amount.wrte">'[75]JV Waterfall Tier 3'!$A$312:$B$312,'[75]JV Waterfall Tier 3'!$A$313:$FY$313</definedName>
    <definedName name="JV_Tier_3_Carlyle_Guarantee_Pref_Rate_Payoff.wrte">'[75]JV Waterfall Tier 3'!$A$307:$B$307,'[75]JV Waterfall Tier 3'!$A$308:$B$310</definedName>
    <definedName name="JV_Tier_3_Cost_Overrun_Compounding.wrte">'[54]JV Waterfall Tier 3'!$A$215:$B$215,'[54]JV Waterfall Tier 3'!$A$216:$B$216</definedName>
    <definedName name="JV_Tier_3_Cost_Overruns_Compounding.wrte">'[75]JV Waterfall Tier 3'!$A$215:$B$215,'[75]JV Waterfall Tier 3'!$A$216:$B$216</definedName>
    <definedName name="JV_Tier_3_Cost_Overruns_IRR.wrte">'[75]JV Waterfall Tier 3'!$A$212:$B$212,'[75]JV Waterfall Tier 3'!$A$213:$B$213</definedName>
    <definedName name="JV_Tier_3_Description.wrte">'[75]JV Waterfall Tier 3'!$A$25:$B$25,'[75]JV Waterfall Tier 3'!$A$26:$F$26</definedName>
    <definedName name="JV_Tier_3_Guarantee_Pref_IRR.wrte">'[75]JV Waterfall Tier 3'!$A$303:$B$303,'[75]JV Waterfall Tier 3'!$A$304:$B$304</definedName>
    <definedName name="JV_Tier_3_Member_IRR.wrte">'[75]JV Waterfall Tier 3'!$A$28:$B$28,'[75]JV Waterfall Tier 3'!$A$29:$B$36</definedName>
    <definedName name="JV_Tier_3_Member_Payment.wrte">'[75]JV Waterfall Tier 3'!$A$127:$B$127,'[75]JV Waterfall Tier 3'!$A$128:$B$133</definedName>
    <definedName name="JV_Tier_3_Member_Sharing.wrte">'[75]JV Waterfall Tier 3'!$A$97:$B$97,'[75]JV Waterfall Tier 3'!$A$98:$B$103</definedName>
    <definedName name="JV_Tier_3_Mezzanine_Amount_Rate.wrte">'[75]JV Waterfall Tier 3'!$A$185:$B$185,'[75]JV Waterfall Tier 3'!$A$187:$FY$188</definedName>
    <definedName name="JV_Tier_3_Mezzanine_Payoff.wrte">'[75]JV Waterfall Tier 3'!$A$180:$B$180,'[75]JV Waterfall Tier 3'!$A$181:$B$182</definedName>
    <definedName name="JV_Tier_3_PageHeader_2.hdr">'[75]JV Waterfall Tier 3'!$B$6:$FY$6,'[75]JV Waterfall Tier 3'!$N$5:$FY$424</definedName>
    <definedName name="JV_Tier_3_Partner_1_Cost_Overruns.wrte">'[75]JV Waterfall Tier 3'!$A$225:$B$225,'[75]JV Waterfall Tier 3'!$A$226:$FY$227</definedName>
    <definedName name="JV_Tier_3_Partner_1_Guarantee_Pref_Amount.wrte">'[75]JV Waterfall Tier 3'!$A$320:$B$320,'[75]JV Waterfall Tier 3'!$A$321:$FY$321</definedName>
    <definedName name="JV_Tier_3_Partner_1_Guarantee_Pref_Rate_Payoff.wrte">'[75]JV Waterfall Tier 3'!$A$315:$B$315,'[75]JV Waterfall Tier 3'!$A$316:$B$318</definedName>
    <definedName name="JV_Tier_3_Partner_2_Cost_Overruns.wrte">'[75]JV Waterfall Tier 3'!$A$229:$B$229,'[75]JV Waterfall Tier 3'!$A$230:$FY$231</definedName>
    <definedName name="JV_Tier_3_Partner_2_Guarantee_Pref_Amount.wrte">'[75]JV Waterfall Tier 3'!$A$328:$B$328,'[75]JV Waterfall Tier 3'!$A$329:$FY$329</definedName>
    <definedName name="JV_Tier_3_Partner_2_Guarantee_Pref_Rate_Payoff.wrte">'[75]JV Waterfall Tier 3'!$A$323:$B$323,'[75]JV Waterfall Tier 3'!$A$324:$B$326</definedName>
    <definedName name="JV_Tier_3_Partner_3_Cost_Overruns.wrte">'[75]JV Waterfall Tier 3'!$A$233:$B$233,'[75]JV Waterfall Tier 3'!$A$234:$FY$235</definedName>
    <definedName name="JV_Tier_3_Partner_3_Guarantee_Pref_Amount.wrte">'[75]JV Waterfall Tier 3'!$A$336:$B$336,'[75]JV Waterfall Tier 3'!$A$337:$FY$337</definedName>
    <definedName name="JV_Tier_3_Partner_3_Guarantee_Pref_Rate_Payoff.wrte">'[75]JV Waterfall Tier 3'!$A$331:$B$331,'[75]JV Waterfall Tier 3'!$A$332:$B$334</definedName>
    <definedName name="JV_Tier_3_Partner_4_Cost_Overruns.wrte">'[75]JV Waterfall Tier 3'!$A$237:$B$237,'[75]JV Waterfall Tier 3'!$A$238:$FY$239</definedName>
    <definedName name="JV_Tier_3_Partner_4_Guarantee_Pref_Amount.wrte">'[75]JV Waterfall Tier 3'!$A$344:$B$344,'[75]JV Waterfall Tier 3'!$A$345:$FY$345</definedName>
    <definedName name="JV_Tier_3_Partner_4_Guarantee_Pref_Rate_Payoff.wrte">'[75]JV Waterfall Tier 3'!$A$339:$B$339,'[75]JV Waterfall Tier 3'!$A$340:$B$342</definedName>
    <definedName name="JV_Tier_3_Partner_5_Cost_Overruns.wrte">'[75]JV Waterfall Tier 3'!$A$241:$B$241,'[75]JV Waterfall Tier 3'!$A$242:$FY$243</definedName>
    <definedName name="JV_Tier_3_Partner_5_Guarantee_Pref_Amount.wrte">'[75]JV Waterfall Tier 3'!$A$352:$B$352,'[75]JV Waterfall Tier 3'!$A$353:$FY$353</definedName>
    <definedName name="JV_Tier_3_Partner_5_Guarantee_Pref_Rate_Payoff.wrte">'[75]JV Waterfall Tier 3'!$A$347:$B$347,'[75]JV Waterfall Tier 3'!$A$348:$B$350</definedName>
    <definedName name="JV_Tier_3_Type.wrte">'[75]JV Waterfall Tier 3'!$A$22:$B$22,'[75]JV Waterfall Tier 3'!$A$23:$B$23</definedName>
    <definedName name="JV_Tier_3_Waterfall_Level_Information.wrte">'[54]JV Waterfall Tier 3'!$A$17:$B$17,'[54]JV Waterfall Tier 3'!$A$18:$B$20</definedName>
    <definedName name="JV_Tier_4_Carlyle_Cost_Overruns.wrte">'[75]JV Waterfall Tier 4'!$A$221:$B$221,'[75]JV Waterfall Tier 4'!$A$222:$FY$223</definedName>
    <definedName name="JV_Tier_4_Carlyle_Guarantee_Pref_Amount.wrte">'[75]JV Waterfall Tier 4'!$A$312:$B$312,'[75]JV Waterfall Tier 4'!$A$313:$FY$313</definedName>
    <definedName name="JV_Tier_4_Carlyle_Guarantee_Pref_Rate_Payoff.wrte">'[75]JV Waterfall Tier 4'!$A$307:$B$307,'[75]JV Waterfall Tier 4'!$A$308:$B$310</definedName>
    <definedName name="JV_Tier_4_Cost_Overruns_Compounding.wrte">'[75]JV Waterfall Tier 4'!$A$215:$B$215,'[75]JV Waterfall Tier 4'!$A$216:$B$216</definedName>
    <definedName name="JV_Tier_4_Cost_Overruns_IRR.wrte">'[75]JV Waterfall Tier 4'!$A$212:$B$212,'[75]JV Waterfall Tier 4'!$A$213:$B$213</definedName>
    <definedName name="JV_Tier_4_Description.wrte">'[75]JV Waterfall Tier 4'!$A$25:$B$25,'[75]JV Waterfall Tier 4'!$A$26:$F$26</definedName>
    <definedName name="JV_Tier_4_Guarantee_Pref_IRR.wrte">'[75]JV Waterfall Tier 4'!$A$303:$B$303,'[75]JV Waterfall Tier 4'!$A$304:$B$304</definedName>
    <definedName name="JV_Tier_4_Member_IRR.wrte">'[75]JV Waterfall Tier 4'!$A$28:$B$28,'[75]JV Waterfall Tier 4'!$A$29:$B$36</definedName>
    <definedName name="JV_Tier_4_Member_Payment.wrte">'[75]JV Waterfall Tier 4'!$A$127:$B$127,'[75]JV Waterfall Tier 4'!$A$128:$B$133</definedName>
    <definedName name="JV_Tier_4_Member_Sharing.wrte">'[75]JV Waterfall Tier 4'!$A$97:$B$97,'[75]JV Waterfall Tier 4'!$A$98:$B$103</definedName>
    <definedName name="JV_Tier_4_Mezzanine_Amount_Rate.wrte">'[75]JV Waterfall Tier 4'!$A$185:$B$185,'[75]JV Waterfall Tier 4'!$A$187:$FY$188</definedName>
    <definedName name="JV_Tier_4_Mezzanine_Payoff.wrte">'[75]JV Waterfall Tier 4'!$A$180:$B$180,'[75]JV Waterfall Tier 4'!$A$181:$B$182</definedName>
    <definedName name="JV_Tier_4_PageHeader_2.hdr">'[75]JV Waterfall Tier 4'!$B$6:$FY$6,'[75]JV Waterfall Tier 4'!$N$5:$FY$424</definedName>
    <definedName name="JV_Tier_4_Partner_1_Cost_Overruns.wrte">'[75]JV Waterfall Tier 4'!$A$225:$B$225,'[75]JV Waterfall Tier 4'!$A$226:$FY$227</definedName>
    <definedName name="JV_Tier_4_Partner_1_Guarantee_Pref_Amount.wrte">'[75]JV Waterfall Tier 4'!$A$320:$B$320,'[75]JV Waterfall Tier 4'!$A$321:$FY$321</definedName>
    <definedName name="JV_Tier_4_Partner_1_Guarantee_Pref_Rate_Payoff.wrte">'[75]JV Waterfall Tier 4'!$A$315:$B$315,'[75]JV Waterfall Tier 4'!$A$316:$B$318</definedName>
    <definedName name="JV_Tier_4_Partner_2_Cost_Overruns.wrte">'[75]JV Waterfall Tier 4'!$A$229:$B$229,'[75]JV Waterfall Tier 4'!$A$230:$FY$231</definedName>
    <definedName name="JV_Tier_4_Partner_2_Guarantee_Pref_Amount.wrte">'[75]JV Waterfall Tier 4'!$A$328:$B$328,'[75]JV Waterfall Tier 4'!$A$329:$FY$329</definedName>
    <definedName name="JV_Tier_4_Partner_2_Guarantee_Pref_Rate_Payoff.wrte">'[75]JV Waterfall Tier 4'!$A$323:$B$323,'[75]JV Waterfall Tier 4'!$A$324:$B$326</definedName>
    <definedName name="JV_Tier_4_Partner_3_Cost_Overruns.wrte">'[75]JV Waterfall Tier 4'!$A$233:$B$233,'[75]JV Waterfall Tier 4'!$A$234:$FY$235</definedName>
    <definedName name="JV_Tier_4_Partner_3_Guarantee_Pref_Amount.wrte">'[75]JV Waterfall Tier 4'!$A$336:$B$336,'[75]JV Waterfall Tier 4'!$A$337:$FY$337</definedName>
    <definedName name="JV_Tier_4_Partner_3_Guarantee_Pref_Rate_Payoff.wrte">'[75]JV Waterfall Tier 4'!$A$331:$B$331,'[75]JV Waterfall Tier 4'!$A$332:$B$334</definedName>
    <definedName name="JV_Tier_4_Partner_4_Cost_Overruns.wrte">'[75]JV Waterfall Tier 4'!$A$237:$B$237,'[75]JV Waterfall Tier 4'!$A$238:$FY$239</definedName>
    <definedName name="JV_Tier_4_Partner_4_Guarantee_Pref_Amount.wrte">'[75]JV Waterfall Tier 4'!$A$344:$B$344,'[75]JV Waterfall Tier 4'!$A$345:$FY$345</definedName>
    <definedName name="JV_Tier_4_Partner_4_Guarantee_Pref_Rate_Payoff.wrte">'[75]JV Waterfall Tier 4'!$A$339:$B$339,'[75]JV Waterfall Tier 4'!$A$340:$B$342</definedName>
    <definedName name="JV_Tier_4_Partner_5_Cost_Overruns.wrte">'[75]JV Waterfall Tier 4'!$A$241:$B$241,'[75]JV Waterfall Tier 4'!$A$242:$FY$243</definedName>
    <definedName name="JV_Tier_4_Partner_5_Guarantee_Pref_Amount.wrte">'[75]JV Waterfall Tier 4'!$A$352:$B$352,'[75]JV Waterfall Tier 4'!$A$353:$FY$353</definedName>
    <definedName name="JV_Tier_4_Partner_5_Guarantee_Pref_Rate_Payoff.wrte">'[75]JV Waterfall Tier 4'!$A$347:$B$347,'[75]JV Waterfall Tier 4'!$A$348:$B$350</definedName>
    <definedName name="JV_Tier_4_Type.wrte">'[75]JV Waterfall Tier 4'!$A$22:$B$22,'[75]JV Waterfall Tier 4'!$A$23:$B$23</definedName>
    <definedName name="JV_Tier_5_Carlyle_Cost_Overruns.wrte">'[75]JV Waterfall Tier 5'!$A$221:$B$221,'[75]JV Waterfall Tier 5'!$A$222:$FY$223</definedName>
    <definedName name="JV_Tier_5_Carlyle_Guarantee_Pref_Amount.wrte">'[75]JV Waterfall Tier 5'!$A$312:$B$312,'[75]JV Waterfall Tier 5'!$A$313:$FY$313</definedName>
    <definedName name="JV_Tier_5_Carlyle_Guarantee_Pref_Rate_Payoff.wrte">'[75]JV Waterfall Tier 5'!$A$307:$B$307,'[75]JV Waterfall Tier 5'!$A$308:$B$310</definedName>
    <definedName name="JV_Tier_5_Cost_Overruns_Compounding.wrte">'[75]JV Waterfall Tier 5'!$A$215:$B$215,'[75]JV Waterfall Tier 5'!$A$216:$B$216</definedName>
    <definedName name="JV_Tier_5_Cost_Overruns_IRR.wrte">'[75]JV Waterfall Tier 5'!$A$212:$B$212,'[75]JV Waterfall Tier 5'!$A$213:$B$213</definedName>
    <definedName name="JV_Tier_5_Description.wrte">'[75]JV Waterfall Tier 5'!$A$25:$B$25,'[75]JV Waterfall Tier 5'!$A$26:$F$26</definedName>
    <definedName name="JV_Tier_5_Guarantee_Pref_IRR.wrte">'[75]JV Waterfall Tier 5'!$A$303:$B$303,'[75]JV Waterfall Tier 5'!$A$304:$B$304</definedName>
    <definedName name="JV_Tier_5_Member_IRR.wrte">'[75]JV Waterfall Tier 5'!$A$28:$B$28,'[75]JV Waterfall Tier 5'!$A$29:$B$36</definedName>
    <definedName name="JV_Tier_5_Member_Payment.wrte">'[75]JV Waterfall Tier 5'!$A$127:$B$127,'[75]JV Waterfall Tier 5'!$A$128:$B$133</definedName>
    <definedName name="JV_Tier_5_Member_Sharing.wrte">'[75]JV Waterfall Tier 5'!$A$97:$B$97,'[75]JV Waterfall Tier 5'!$A$98:$B$103</definedName>
    <definedName name="JV_Tier_5_Mezzanine_Amount_Rate.wrte">'[75]JV Waterfall Tier 5'!$A$185:$B$185,'[75]JV Waterfall Tier 5'!$A$187:$FY$188</definedName>
    <definedName name="JV_Tier_5_Mezzanine_Payoff.wrte">'[75]JV Waterfall Tier 5'!$A$180:$B$180,'[75]JV Waterfall Tier 5'!$A$181:$B$182</definedName>
    <definedName name="JV_Tier_5_PageHeader_2.hdr">'[75]JV Waterfall Tier 5'!$B$6:$FY$6,'[75]JV Waterfall Tier 5'!$N$5:$FY$413</definedName>
    <definedName name="JV_Tier_5_Partner_1_Cost_Overruns.wrte">'[75]JV Waterfall Tier 5'!$A$225:$B$225,'[75]JV Waterfall Tier 5'!$A$226:$FY$227</definedName>
    <definedName name="JV_Tier_5_Partner_1_Guarantee_Pref_Amount.wrte">'[75]JV Waterfall Tier 5'!$A$320:$B$320,'[75]JV Waterfall Tier 5'!$A$321:$FY$321</definedName>
    <definedName name="JV_Tier_5_Partner_1_Guarantee_Pref_Rate_Payoff.wrte">'[75]JV Waterfall Tier 5'!$A$315:$B$315,'[75]JV Waterfall Tier 5'!$A$316:$B$318</definedName>
    <definedName name="JV_Tier_5_Partner_2_Cost_Overruns.wrte">'[75]JV Waterfall Tier 5'!$A$229:$B$229,'[75]JV Waterfall Tier 5'!$A$230:$FY$231</definedName>
    <definedName name="JV_Tier_5_Partner_2_Guarantee_Pref_Amount.wrte">'[75]JV Waterfall Tier 5'!$A$328:$B$328,'[75]JV Waterfall Tier 5'!$A$329:$FY$329</definedName>
    <definedName name="JV_Tier_5_Partner_2_Guarantee_Pref_Rate_Payoff.wrte">'[75]JV Waterfall Tier 5'!$A$323:$B$323,'[75]JV Waterfall Tier 5'!$A$324:$B$326</definedName>
    <definedName name="JV_Tier_5_Partner_3_Cost_Overruns.wrte">'[75]JV Waterfall Tier 5'!$A$233:$B$233,'[75]JV Waterfall Tier 5'!$A$234:$FY$235</definedName>
    <definedName name="JV_Tier_5_Partner_3_Guarantee_Pref_Amount.wrte">'[75]JV Waterfall Tier 5'!$A$336:$B$336,'[75]JV Waterfall Tier 5'!$A$337:$FY$337</definedName>
    <definedName name="JV_Tier_5_Partner_3_Guarantee_Pref_Rate_Payoff.wrte">'[75]JV Waterfall Tier 5'!$A$331:$B$331,'[75]JV Waterfall Tier 5'!$A$332:$B$334</definedName>
    <definedName name="JV_Tier_5_Partner_4_Cost_Overruns.wrte">'[75]JV Waterfall Tier 5'!$A$237:$B$237,'[75]JV Waterfall Tier 5'!$A$238:$FY$239</definedName>
    <definedName name="JV_Tier_5_Partner_4_Guarantee_Pref_Amount.wrte">'[75]JV Waterfall Tier 5'!$A$344:$B$344,'[75]JV Waterfall Tier 5'!$A$345:$FY$345</definedName>
    <definedName name="JV_Tier_5_Partner_4_Guarantee_Pref_Rate_Payoff.wrte">'[75]JV Waterfall Tier 5'!$A$339:$B$339,'[75]JV Waterfall Tier 5'!$A$340:$B$342</definedName>
    <definedName name="JV_Tier_5_Partner_5_Cost_Overruns.wrte">'[75]JV Waterfall Tier 5'!$A$241:$B$241,'[75]JV Waterfall Tier 5'!$A$242:$FY$243</definedName>
    <definedName name="JV_Tier_5_Partner_5_Guarantee_Pref_Amount.wrte">'[75]JV Waterfall Tier 5'!$A$352:$B$352,'[75]JV Waterfall Tier 5'!$A$353:$FY$353</definedName>
    <definedName name="JV_Tier_5_Partner_5_Guarantee_Pref_Rate_Payoff.wrte">'[75]JV Waterfall Tier 5'!$A$347:$B$347,'[75]JV Waterfall Tier 5'!$A$348:$B$350</definedName>
    <definedName name="JV_Tier_5_Type.wrte">'[75]JV Waterfall Tier 5'!$A$22:$B$22,'[75]JV Waterfall Tier 5'!$A$23:$B$23</definedName>
    <definedName name="JV_Tier_6_Carlyle_Cost_Overruns.wrte">'[75]JV Waterfall Tier 6'!$A$221:$B$221,'[75]JV Waterfall Tier 6'!$A$222:$FY$223</definedName>
    <definedName name="JV_Tier_6_Carlyle_Guarantee_Pref_Amount.wrte">'[75]JV Waterfall Tier 6'!$A$312:$B$312,'[75]JV Waterfall Tier 6'!$A$313:$FY$313</definedName>
    <definedName name="JV_Tier_6_Carlyle_Guarantee_Pref_Rate_Payoff.wrte">'[75]JV Waterfall Tier 6'!$A$307:$B$307,'[75]JV Waterfall Tier 6'!$A$308:$B$310</definedName>
    <definedName name="JV_Tier_6_Cost_Overruns_Compounding.wrte">'[75]JV Waterfall Tier 6'!$A$215:$B$215,'[75]JV Waterfall Tier 6'!$A$216:$B$216</definedName>
    <definedName name="JV_Tier_6_Cost_Overruns_IRR.wrte">'[75]JV Waterfall Tier 6'!$A$212:$B$212,'[75]JV Waterfall Tier 6'!$A$213:$B$213</definedName>
    <definedName name="JV_Tier_6_Description.wrte">'[75]JV Waterfall Tier 6'!$A$25:$B$25,'[75]JV Waterfall Tier 6'!$A$26:$F$26</definedName>
    <definedName name="JV_Tier_6_Guarantee_Pref_IRR.wrte">'[75]JV Waterfall Tier 6'!$A$303:$B$303,'[75]JV Waterfall Tier 6'!$A$304:$B$304</definedName>
    <definedName name="JV_Tier_6_Member_IRR.wrte">'[75]JV Waterfall Tier 6'!$A$28:$B$28,'[75]JV Waterfall Tier 6'!$A$29:$B$36</definedName>
    <definedName name="JV_Tier_6_Member_Payment.wrte">'[75]JV Waterfall Tier 6'!$A$127:$B$127,'[75]JV Waterfall Tier 6'!$A$128:$B$133</definedName>
    <definedName name="JV_Tier_6_Member_Sharing.wrte">'[75]JV Waterfall Tier 6'!$A$97:$B$97,'[75]JV Waterfall Tier 6'!$A$98:$B$103</definedName>
    <definedName name="JV_Tier_6_Mezzanine_Amount_Rate.wrte">'[75]JV Waterfall Tier 6'!$A$185:$B$185,'[75]JV Waterfall Tier 6'!$A$187:$FY$188</definedName>
    <definedName name="JV_Tier_6_Mezzanine_Payoff.wrte">'[75]JV Waterfall Tier 6'!$A$180:$B$180,'[75]JV Waterfall Tier 6'!$A$181:$B$182</definedName>
    <definedName name="JV_Tier_6_PageHeader_2.hdr">'[75]JV Waterfall Tier 6'!$B$6:$FY$6,'[75]JV Waterfall Tier 6'!$N$5:$FY$424</definedName>
    <definedName name="JV_Tier_6_Partner_1_Cost_Overruns.wrte">'[75]JV Waterfall Tier 6'!$A$225:$B$225,'[75]JV Waterfall Tier 6'!$A$226:$FY$227</definedName>
    <definedName name="JV_Tier_6_Partner_1_Guarantee_Pref_Amount.wrte">'[75]JV Waterfall Tier 6'!$A$320:$B$320,'[75]JV Waterfall Tier 6'!$A$321:$FY$321</definedName>
    <definedName name="JV_Tier_6_Partner_1_Guarantee_Pref_Rate_Payoff.wrte">'[75]JV Waterfall Tier 6'!$A$315:$B$315,'[75]JV Waterfall Tier 6'!$A$316:$B$318</definedName>
    <definedName name="JV_Tier_6_Partner_2_Cost_Overruns.wrte">'[75]JV Waterfall Tier 6'!$A$229:$B$229,'[75]JV Waterfall Tier 6'!$A$230:$FY$231</definedName>
    <definedName name="JV_Tier_6_Partner_2_Guarantee_Pref_Amount.wrte">'[75]JV Waterfall Tier 6'!$A$328:$B$328,'[75]JV Waterfall Tier 6'!$A$329:$FY$329</definedName>
    <definedName name="JV_Tier_6_Partner_2_Guarantee_Pref_Rate_Payoff.wrte">'[75]JV Waterfall Tier 6'!$A$323:$B$323,'[75]JV Waterfall Tier 6'!$A$324:$B$326</definedName>
    <definedName name="JV_Tier_6_Partner_3_Cost_Overruns.wrte">'[75]JV Waterfall Tier 6'!$A$233:$B$233,'[75]JV Waterfall Tier 6'!$A$234:$FY$235</definedName>
    <definedName name="JV_Tier_6_Partner_3_Guarantee_Pref_Amount.wrte">'[75]JV Waterfall Tier 6'!$A$336:$B$336,'[75]JV Waterfall Tier 6'!$A$337:$FY$337</definedName>
    <definedName name="JV_Tier_6_Partner_3_Guarantee_Pref_Rate_Payoff.wrte">'[75]JV Waterfall Tier 6'!$A$331:$B$331,'[75]JV Waterfall Tier 6'!$A$332:$B$334</definedName>
    <definedName name="JV_Tier_6_Partner_4_Cost_Overruns.wrte">'[75]JV Waterfall Tier 6'!$A$237:$B$237,'[75]JV Waterfall Tier 6'!$A$238:$FY$239</definedName>
    <definedName name="JV_Tier_6_Partner_4_Guarantee_Pref_Amount.wrte">'[75]JV Waterfall Tier 6'!$A$344:$B$344,'[75]JV Waterfall Tier 6'!$A$345:$FY$345</definedName>
    <definedName name="JV_Tier_6_Partner_4_Guarantee_Pref_Rate_Payoff.wrte">'[75]JV Waterfall Tier 6'!$A$339:$B$339,'[75]JV Waterfall Tier 6'!$A$340:$B$342</definedName>
    <definedName name="JV_Tier_6_Partner_5_Cost_Overruns.wrte">'[75]JV Waterfall Tier 6'!$A$241:$B$241,'[75]JV Waterfall Tier 6'!$A$242:$FY$243</definedName>
    <definedName name="JV_Tier_6_Partner_5_Guarantee_Pref_Amount.wrte">'[75]JV Waterfall Tier 6'!$A$352:$B$352,'[75]JV Waterfall Tier 6'!$A$353:$FY$353</definedName>
    <definedName name="JV_Tier_6_Partner_5_Guarantee_Pref_Rate_Payoff.wrte">'[75]JV Waterfall Tier 6'!$A$347:$B$347,'[75]JV Waterfall Tier 6'!$A$348:$B$350</definedName>
    <definedName name="JV_Tier_6_Type.wrte">'[75]JV Waterfall Tier 6'!$A$22:$B$22,'[75]JV Waterfall Tier 6'!$A$23:$B$23</definedName>
    <definedName name="JV_Tier_7_Carlyle_Cost_Overruns.wrte">'[75]JV Waterfall Tier 7'!$A$221:$B$221,'[75]JV Waterfall Tier 7'!$A$222:$FY$223</definedName>
    <definedName name="JV_Tier_7_Carlyle_Guarantee_Pref_Amount.wrte">'[75]JV Waterfall Tier 7'!$A$312:$B$312,'[75]JV Waterfall Tier 7'!$A$313:$FY$313</definedName>
    <definedName name="JV_Tier_7_Carlyle_Guarantee_Pref_Rate_Payoff.wrte">'[75]JV Waterfall Tier 7'!$A$307:$B$307,'[75]JV Waterfall Tier 7'!$A$308:$B$310</definedName>
    <definedName name="JV_Tier_7_Cost_Overruns_Compounding.wrte">'[75]JV Waterfall Tier 7'!$A$215:$B$215,'[75]JV Waterfall Tier 7'!$A$216:$B$216</definedName>
    <definedName name="JV_Tier_7_Cost_Overruns_IRR.wrte">'[75]JV Waterfall Tier 7'!$A$212:$B$212,'[75]JV Waterfall Tier 7'!$A$213:$B$213</definedName>
    <definedName name="JV_Tier_7_Description.wrte">'[75]JV Waterfall Tier 7'!$A$25:$B$25,'[75]JV Waterfall Tier 7'!$A$26:$F$26</definedName>
    <definedName name="JV_Tier_7_Guarantee_Pref_IRR.wrte">'[75]JV Waterfall Tier 7'!$A$303:$B$303,'[75]JV Waterfall Tier 7'!$A$304:$B$304</definedName>
    <definedName name="JV_Tier_7_Member_IRR.wrte">'[75]JV Waterfall Tier 7'!$A$28:$B$28,'[75]JV Waterfall Tier 7'!$A$29:$B$36</definedName>
    <definedName name="JV_Tier_7_Member_Payment.wrte">'[75]JV Waterfall Tier 7'!$A$127:$B$127,'[75]JV Waterfall Tier 7'!$A$128:$B$133</definedName>
    <definedName name="JV_Tier_7_Member_Sharing.wrte">'[75]JV Waterfall Tier 7'!$A$97:$B$97,'[75]JV Waterfall Tier 7'!$A$98:$B$103</definedName>
    <definedName name="JV_Tier_7_Mezzanine_Amount_Rate.wrte">'[75]JV Waterfall Tier 7'!$A$185:$B$185,'[75]JV Waterfall Tier 7'!$A$187:$FY$188</definedName>
    <definedName name="JV_Tier_7_Mezzanine_Payoff.wrte">'[75]JV Waterfall Tier 7'!$A$180:$B$180,'[75]JV Waterfall Tier 7'!$A$181:$B$182</definedName>
    <definedName name="JV_Tier_7_PageHeader_2.hdr">'[75]JV Waterfall Tier 7'!$B$6:$FY$6,'[75]JV Waterfall Tier 7'!$N$5:$FY$424</definedName>
    <definedName name="JV_Tier_7_Partner_1_Cost_Overruns.wrte">'[75]JV Waterfall Tier 7'!$A$225:$B$225,'[75]JV Waterfall Tier 7'!$A$226:$FY$227</definedName>
    <definedName name="JV_Tier_7_Partner_1_Guarantee_Pref_Amount.wrte">'[75]JV Waterfall Tier 7'!$A$320:$B$320,'[75]JV Waterfall Tier 7'!$A$321:$FY$321</definedName>
    <definedName name="JV_Tier_7_Partner_1_Guarantee_Pref_Rate_Payoff.wrte">'[75]JV Waterfall Tier 7'!$A$315:$B$315,'[75]JV Waterfall Tier 7'!$A$316:$B$318</definedName>
    <definedName name="JV_Tier_7_Partner_2_Cost_Overruns.wrte">'[75]JV Waterfall Tier 7'!$A$229:$B$229,'[75]JV Waterfall Tier 7'!$A$230:$FY$231</definedName>
    <definedName name="JV_Tier_7_Partner_2_Guarantee_Pref_Amount.wrte">'[75]JV Waterfall Tier 7'!$A$328:$B$328,'[75]JV Waterfall Tier 7'!$A$329:$FY$329</definedName>
    <definedName name="JV_Tier_7_Partner_2_Guarantee_Pref_Rate_Payoff.wrte">'[75]JV Waterfall Tier 7'!$A$323:$B$323,'[75]JV Waterfall Tier 7'!$A$324:$B$326</definedName>
    <definedName name="JV_Tier_7_Partner_3_Cost_Overruns.wrte">'[75]JV Waterfall Tier 7'!$A$233:$B$233,'[75]JV Waterfall Tier 7'!$A$234:$FY$235</definedName>
    <definedName name="JV_Tier_7_Partner_3_Guarantee_Pref_Amount.wrte">'[75]JV Waterfall Tier 7'!$A$336:$B$336,'[75]JV Waterfall Tier 7'!$A$337:$FY$337</definedName>
    <definedName name="JV_Tier_7_Partner_3_Guarantee_Pref_Rate_Payoff.wrte">'[75]JV Waterfall Tier 7'!$A$331:$B$331,'[75]JV Waterfall Tier 7'!$A$332:$B$334</definedName>
    <definedName name="JV_Tier_7_Partner_4_Cost_Overruns.wrte">'[75]JV Waterfall Tier 7'!$A$237:$B$237,'[75]JV Waterfall Tier 7'!$A$238:$FY$239</definedName>
    <definedName name="JV_Tier_7_Partner_4_Guarantee_Pref_Amount.wrte">'[75]JV Waterfall Tier 7'!$A$344:$B$344,'[75]JV Waterfall Tier 7'!$A$345:$FY$345</definedName>
    <definedName name="JV_Tier_7_Partner_4_Guarantee_Pref_Rate_Payoff.wrte">'[75]JV Waterfall Tier 7'!$A$339:$B$339,'[75]JV Waterfall Tier 7'!$A$340:$B$342</definedName>
    <definedName name="JV_Tier_7_Partner_5_Cost_Overruns.wrte">'[75]JV Waterfall Tier 7'!$A$241:$B$241,'[75]JV Waterfall Tier 7'!$A$242:$FY$243</definedName>
    <definedName name="JV_Tier_7_Partner_5_Guarantee_Pref_Amount.wrte">'[75]JV Waterfall Tier 7'!$A$352:$B$352,'[75]JV Waterfall Tier 7'!$A$353:$FY$353</definedName>
    <definedName name="JV_Tier_7_Partner_5_Guarantee_Pref_Rate_Payoff.wrte">'[75]JV Waterfall Tier 7'!$A$347:$B$347,'[75]JV Waterfall Tier 7'!$A$348:$B$350</definedName>
    <definedName name="JV_Tier_7_Type.wrte">'[75]JV Waterfall Tier 7'!$A$22:$B$22,'[75]JV Waterfall Tier 7'!$A$23:$B$23</definedName>
    <definedName name="JV_Tier_8_Carlyle_Cost_Overruns.wrte">'[75]JV Waterfall Tier 8'!$A$221:$B$221,'[75]JV Waterfall Tier 8'!$A$222:$FY$223</definedName>
    <definedName name="JV_Tier_8_Carlyle_Guarantee_Pref_Amount.wrte">'[75]JV Waterfall Tier 8'!$A$312:$B$312,'[75]JV Waterfall Tier 8'!$A$313:$FY$313</definedName>
    <definedName name="JV_Tier_8_Carlyle_Guarantee_Pref_Rate_Payoff.wrte">'[75]JV Waterfall Tier 8'!$A$307:$B$307,'[75]JV Waterfall Tier 8'!$A$308:$B$310</definedName>
    <definedName name="JV_Tier_8_Cost_Overruns_Compounding.wrte">'[75]JV Waterfall Tier 8'!$A$215:$B$215,'[75]JV Waterfall Tier 8'!$A$216:$B$216</definedName>
    <definedName name="JV_Tier_8_Cost_Overruns_IRR.wrte">'[75]JV Waterfall Tier 8'!$A$212:$B$212,'[75]JV Waterfall Tier 8'!$A$213:$B$213</definedName>
    <definedName name="JV_Tier_8_Description.wrte">'[75]JV Waterfall Tier 8'!$A$25:$B$25,'[75]JV Waterfall Tier 8'!$A$26:$F$26</definedName>
    <definedName name="JV_Tier_8_Guarantee_Pref_IRR.wrte">'[75]JV Waterfall Tier 8'!$A$303:$B$303,'[75]JV Waterfall Tier 8'!$A$304:$B$304</definedName>
    <definedName name="JV_Tier_8_Member_IRR.wrte">'[75]JV Waterfall Tier 8'!$A$28:$B$28,'[75]JV Waterfall Tier 8'!$A$29:$B$36</definedName>
    <definedName name="JV_Tier_8_Member_Payment.wrte">'[75]JV Waterfall Tier 8'!$A$127:$B$127,'[75]JV Waterfall Tier 8'!$A$128:$B$133</definedName>
    <definedName name="JV_Tier_8_Member_Sharing.wrte">'[75]JV Waterfall Tier 8'!$A$97:$B$97,'[75]JV Waterfall Tier 8'!$A$98:$B$103</definedName>
    <definedName name="JV_Tier_8_Mezzanine_Amount_Rate.wrte">'[75]JV Waterfall Tier 8'!$A$185:$B$185,'[75]JV Waterfall Tier 8'!$A$187:$FY$188</definedName>
    <definedName name="JV_Tier_8_Mezzanine_Payoff.wrte">'[75]JV Waterfall Tier 8'!$A$180:$B$180,'[75]JV Waterfall Tier 8'!$A$181:$B$182</definedName>
    <definedName name="JV_Tier_8_PageHeader_2.hdr">'[75]JV Waterfall Tier 8'!$B$6:$FY$6,'[75]JV Waterfall Tier 8'!$N$5:$FY$424</definedName>
    <definedName name="JV_Tier_8_Partner_1_Cost_Overruns.wrte">'[75]JV Waterfall Tier 8'!$A$225:$B$225,'[75]JV Waterfall Tier 8'!$A$226:$FY$227</definedName>
    <definedName name="JV_Tier_8_Partner_1_Guarantee_Pref_Amount.wrte">'[75]JV Waterfall Tier 8'!$A$320:$B$320,'[75]JV Waterfall Tier 8'!$A$321:$FY$321</definedName>
    <definedName name="JV_Tier_8_Partner_1_Guarantee_Pref_Rate_Payoff.wrte">'[75]JV Waterfall Tier 8'!$A$315:$B$315,'[75]JV Waterfall Tier 8'!$A$316:$B$318</definedName>
    <definedName name="JV_Tier_8_Partner_2_Cost_Overruns.wrte">'[75]JV Waterfall Tier 8'!$A$229:$B$229,'[75]JV Waterfall Tier 8'!$A$230:$FY$231</definedName>
    <definedName name="JV_Tier_8_Partner_2_Guarantee_Pref_Amount.wrte">'[75]JV Waterfall Tier 8'!$A$328:$B$328,'[75]JV Waterfall Tier 8'!$A$329:$FY$329</definedName>
    <definedName name="JV_Tier_8_Partner_2_Guarantee_Pref_Rate_Payoff.wrte">'[75]JV Waterfall Tier 8'!$A$323:$B$323,'[75]JV Waterfall Tier 8'!$A$324:$B$326</definedName>
    <definedName name="JV_Tier_8_Partner_3_Cost_Overruns.wrte">'[75]JV Waterfall Tier 8'!$A$233:$B$233,'[75]JV Waterfall Tier 8'!$A$234:$FY$235</definedName>
    <definedName name="JV_Tier_8_Partner_3_Guarantee_Pref_Amount.wrte">'[75]JV Waterfall Tier 8'!$A$336:$B$336,'[75]JV Waterfall Tier 8'!$A$337:$FY$337</definedName>
    <definedName name="JV_Tier_8_Partner_3_Guarantee_Pref_Rate_Payoff.wrte">'[75]JV Waterfall Tier 8'!$A$331:$B$331,'[75]JV Waterfall Tier 8'!$A$332:$B$334</definedName>
    <definedName name="JV_Tier_8_Partner_4_Cost_Overruns.wrte">'[75]JV Waterfall Tier 8'!$A$237:$B$237,'[75]JV Waterfall Tier 8'!$A$238:$FY$239</definedName>
    <definedName name="JV_Tier_8_Partner_4_Guarantee_Pref_Amount.wrte">'[75]JV Waterfall Tier 8'!$A$344:$B$344,'[75]JV Waterfall Tier 8'!$A$345:$FY$345</definedName>
    <definedName name="JV_Tier_8_Partner_4_Guarantee_Pref_Rate_Payoff.wrte">'[75]JV Waterfall Tier 8'!$A$339:$B$339,'[75]JV Waterfall Tier 8'!$A$340:$B$342</definedName>
    <definedName name="JV_Tier_8_Partner_5_Cost_Overruns.wrte">'[75]JV Waterfall Tier 8'!$A$241:$B$241,'[75]JV Waterfall Tier 8'!$A$242:$FY$243</definedName>
    <definedName name="JV_Tier_8_Partner_5_Guarantee_Pref_Amount.wrte">'[75]JV Waterfall Tier 8'!$A$352:$B$352,'[75]JV Waterfall Tier 8'!$A$353:$FY$353</definedName>
    <definedName name="JV_Tier_8_Partner_5_Guarantee_Pref_Rate_Payoff.wrte">'[75]JV Waterfall Tier 8'!$A$347:$B$347,'[75]JV Waterfall Tier 8'!$A$348:$B$350</definedName>
    <definedName name="JV_Tier_8_Type.wrte">'[75]JV Waterfall Tier 8'!$A$22:$B$22,'[75]JV Waterfall Tier 8'!$A$23:$B$23</definedName>
    <definedName name="JV_Tier_9_Carlyle_Cost_Overruns.wrte">'[75]JV Waterfall Tier 9'!$A$221:$B$221,'[75]JV Waterfall Tier 9'!$A$222:$FY$223</definedName>
    <definedName name="JV_Tier_9_Carlyle_Guarantee_Pref_Amount.wrte">'[75]JV Waterfall Tier 9'!$A$312:$B$312,'[75]JV Waterfall Tier 9'!$A$313:$FY$313</definedName>
    <definedName name="JV_Tier_9_Carlyle_Guarantee_Pref_Rate_Payoff.wrte">'[75]JV Waterfall Tier 9'!$A$307:$B$307,'[75]JV Waterfall Tier 9'!$A$308:$B$310</definedName>
    <definedName name="JV_Tier_9_Cost_Overruns_Compounding.wrte">'[75]JV Waterfall Tier 9'!$A$215:$B$215,'[75]JV Waterfall Tier 9'!$A$216:$B$216</definedName>
    <definedName name="JV_Tier_9_Cost_Overruns_IRR.wrte">'[75]JV Waterfall Tier 9'!$A$212:$B$212,'[75]JV Waterfall Tier 9'!$A$213:$B$213</definedName>
    <definedName name="JV_Tier_9_Description.wrte">'[75]JV Waterfall Tier 9'!$A$25:$B$25,'[75]JV Waterfall Tier 9'!$A$26:$F$26</definedName>
    <definedName name="JV_Tier_9_Guarantee_Pref_IRR.wrte">'[75]JV Waterfall Tier 9'!$A$303:$B$303,'[75]JV Waterfall Tier 9'!$A$304:$B$304</definedName>
    <definedName name="JV_Tier_9_Member_IRR.wrte">'[75]JV Waterfall Tier 9'!$A$28:$B$28,'[75]JV Waterfall Tier 9'!$A$29:$B$36</definedName>
    <definedName name="JV_Tier_9_Member_Payment.wrte">'[75]JV Waterfall Tier 9'!$A$127:$B$127,'[75]JV Waterfall Tier 9'!$A$128:$B$133</definedName>
    <definedName name="JV_Tier_9_Member_Sharing.wrte">'[75]JV Waterfall Tier 9'!$A$97:$B$97,'[75]JV Waterfall Tier 9'!$A$98:$B$103</definedName>
    <definedName name="JV_Tier_9_Mezzanine_Amount_Rate.wrte">'[75]JV Waterfall Tier 9'!$A$185:$B$185,'[75]JV Waterfall Tier 9'!$A$187:$FY$188</definedName>
    <definedName name="JV_Tier_9_Mezzanine_Payoff.wrte">'[75]JV Waterfall Tier 9'!$A$180:$B$180,'[75]JV Waterfall Tier 9'!$A$181:$B$182</definedName>
    <definedName name="JV_Tier_9_PageHeader_2.hdr">'[75]JV Waterfall Tier 9'!$B$6:$FY$6,'[75]JV Waterfall Tier 9'!$N$5:$FY$424</definedName>
    <definedName name="JV_Tier_9_Partner_1_Cost_Overruns.wrte">'[75]JV Waterfall Tier 9'!$A$225:$B$225,'[75]JV Waterfall Tier 9'!$A$226:$FY$227</definedName>
    <definedName name="JV_Tier_9_Partner_1_Guarantee_Pref_Amount.wrte">'[75]JV Waterfall Tier 9'!$A$320:$B$320,'[75]JV Waterfall Tier 9'!$A$321:$FY$321</definedName>
    <definedName name="JV_Tier_9_Partner_1_Guarantee_Pref_Rate_Payoff.wrte">'[75]JV Waterfall Tier 9'!$A$315:$B$315,'[75]JV Waterfall Tier 9'!$A$316:$B$318</definedName>
    <definedName name="JV_Tier_9_Partner_2_Cost_Overruns.wrte">'[75]JV Waterfall Tier 9'!$A$229:$B$229,'[75]JV Waterfall Tier 9'!$A$230:$FY$231</definedName>
    <definedName name="JV_Tier_9_Partner_2_Guarantee_Pref_Amount.wrte">'[75]JV Waterfall Tier 9'!$A$328:$B$328,'[75]JV Waterfall Tier 9'!$A$329:$FY$329</definedName>
    <definedName name="JV_Tier_9_Partner_2_Guarantee_Pref_Rate_Payoff.wrte">'[75]JV Waterfall Tier 9'!$A$323:$B$323,'[75]JV Waterfall Tier 9'!$A$324:$B$326</definedName>
    <definedName name="JV_Tier_9_Partner_3_Cost_Overruns.wrte">'[75]JV Waterfall Tier 9'!$A$233:$B$233,'[75]JV Waterfall Tier 9'!$A$234:$FY$235</definedName>
    <definedName name="JV_Tier_9_Partner_3_Guarantee_Pref_Amount.wrte">'[75]JV Waterfall Tier 9'!$A$336:$B$336,'[75]JV Waterfall Tier 9'!$A$337:$FY$337</definedName>
    <definedName name="JV_Tier_9_Partner_3_Guarantee_Pref_Rate_Payoff.wrte">'[75]JV Waterfall Tier 9'!$A$331:$B$331,'[75]JV Waterfall Tier 9'!$A$332:$B$334</definedName>
    <definedName name="JV_Tier_9_Partner_4_Cost_Overruns.wrte">'[75]JV Waterfall Tier 9'!$A$237:$B$237,'[75]JV Waterfall Tier 9'!$A$238:$FY$239</definedName>
    <definedName name="JV_Tier_9_Partner_4_Guarantee_Pref_Amount.wrte">'[75]JV Waterfall Tier 9'!$A$344:$B$344,'[75]JV Waterfall Tier 9'!$A$345:$FY$345</definedName>
    <definedName name="JV_Tier_9_Partner_4_Guarantee_Pref_Rate_Payoff.wrte">'[75]JV Waterfall Tier 9'!$A$339:$B$339,'[75]JV Waterfall Tier 9'!$A$340:$B$342</definedName>
    <definedName name="JV_Tier_9_Partner_5_Cost_Overruns.wrte">'[75]JV Waterfall Tier 9'!$A$241:$B$241,'[75]JV Waterfall Tier 9'!$A$242:$FY$243</definedName>
    <definedName name="JV_Tier_9_Partner_5_Guarantee_Pref_Amount.wrte">'[75]JV Waterfall Tier 9'!$A$352:$B$352,'[75]JV Waterfall Tier 9'!$A$353:$FY$353</definedName>
    <definedName name="JV_Tier_9_Partner_5_Guarantee_Pref_Rate_Payoff.wrte">'[75]JV Waterfall Tier 9'!$A$347:$B$347,'[75]JV Waterfall Tier 9'!$A$348:$B$350</definedName>
    <definedName name="JV_Tier_9_Type.wrte">'[75]JV Waterfall Tier 9'!$A$22:$B$22,'[75]JV Waterfall Tier 9'!$A$23:$B$23</definedName>
    <definedName name="JV_Waterfall_Results_Carlyle_Cash_Flows.read">'[75]JV Waterfall Results'!$A$10:$B$10,'[75]JV Waterfall Results'!$A$11:$FY$15</definedName>
    <definedName name="JV_Waterfall_Results_PageHeader.hdr">'[75]JV Waterfall Results'!$B$9:$FZ$9,'[75]JV Waterfall Results'!$B$8:$FZ$15</definedName>
    <definedName name="k" hidden="1">{#N/A,#N/A,FALSE,"Assumptions";#N/A,#N/A,FALSE,"Consol CF";#N/A,#N/A,FALSE,"matx B4 DS";#N/A,#N/A,FALSE,"Hacienda CF";#N/A,#N/A,FALSE,"matx B4 DS Hac";#N/A,#N/A,FALSE,"Chabot CF";#N/A,#N/A,FALSE,"matx B4 DS Chabot";#N/A,#N/A,FALSE,"Diablo CF";#N/A,#N/A,FALSE,"matx B4 DS Diablo"}</definedName>
    <definedName name="K2_WBEVMODE" hidden="1">-1</definedName>
    <definedName name="kit61a">'[9]2011 P&amp;L'!#REF!</definedName>
    <definedName name="kith1">'[9]2011 P&amp;L'!$AA$1692</definedName>
    <definedName name="kithh1">'[9]2011 P&amp;L'!$AA$1702</definedName>
    <definedName name="kitm1">'[9]2011 P&amp;L'!$AA$1678</definedName>
    <definedName name="kitmh1">'[9]2011 P&amp;L'!$AA$1682</definedName>
    <definedName name="klk" hidden="1">#REF!</definedName>
    <definedName name="kyd.ChngCell.01." hidden="1">"x"</definedName>
    <definedName name="kyd.CounterLimitCell.01." hidden="1">"x"</definedName>
    <definedName name="kyd.Dim.01." hidden="1">""</definedName>
    <definedName name="kyd.ElementList.01." hidden="1">"x"</definedName>
    <definedName name="kyd.ElementType.01." hidden="1">0</definedName>
    <definedName name="kyd.FileSaveDir.">""</definedName>
    <definedName name="kyd.ItemType.01." hidden="1">0</definedName>
    <definedName name="kyd.KillLinks.">-4146</definedName>
    <definedName name="kyd.MacroAfterMemoRow." hidden="1">""</definedName>
    <definedName name="kyd.MacroAfterZap." hidden="1">""</definedName>
    <definedName name="kyd.MacroAtEnd." hidden="1">""</definedName>
    <definedName name="kyd.MacroEachCycle." hidden="1">""</definedName>
    <definedName name="kyd.MacroEndOfEachCycle." hidden="1">""</definedName>
    <definedName name="kyd.MacroStartOfProc." hidden="1">""</definedName>
    <definedName name="kyd.MemoSortHide.">FALSE</definedName>
    <definedName name="kyd.NumLevels.01." hidden="1">0</definedName>
    <definedName name="kyd.PanicStop." hidden="1">FALSE</definedName>
    <definedName name="kyd.ParentName.01." hidden="1">""</definedName>
    <definedName name="kyd.Password.">""</definedName>
    <definedName name="kyd.PreScreenData." hidden="1">FALSE</definedName>
    <definedName name="kyd.PrintCtrlRange." hidden="1">[132]Control!$B$4</definedName>
    <definedName name="kyd.PrintMemo.">FALSE</definedName>
    <definedName name="kyd.PrintParent.01." hidden="1">FALSE</definedName>
    <definedName name="kyd.PrintStdWhen." hidden="1">1</definedName>
    <definedName name="kyd.PrintToWbk." hidden="1">FALSE</definedName>
    <definedName name="kyd.ProtWbkStruct.">-4146</definedName>
    <definedName name="kyd.ProtWbkWin.">-4146</definedName>
    <definedName name="kyd.ReplaceFile.">-4146</definedName>
    <definedName name="kyd.SaveAsFile." hidden="1">FALSE</definedName>
    <definedName name="kyd.SaveCopy.">3</definedName>
    <definedName name="kyd.SaveMemo.">FALSE</definedName>
    <definedName name="kyd.SelectString.01." hidden="1">""</definedName>
    <definedName name="kyd.Shortcut." hidden="1">FALSE</definedName>
    <definedName name="kyd.StdSortHide." hidden="1">FALSE</definedName>
    <definedName name="kyd.StopRow.">65536</definedName>
    <definedName name="kyd.UsePrintCtrlRange." hidden="1">TRUE</definedName>
    <definedName name="kyd.WriteMemWhenOptn.">3</definedName>
    <definedName name="l" hidden="1">{#N/A,#N/A,FALSE,"Matrix";#N/A,#N/A,FALSE,"Cash Flow";#N/A,#N/A,FALSE,"10 Year Cost Analysis"}</definedName>
    <definedName name="L_240">"code"</definedName>
    <definedName name="L_COMP_TO_AQUI">#REF!</definedName>
    <definedName name="L_to_L_Stab">[39]Inputs!$H$9</definedName>
    <definedName name="L_to_L_Stab_Month">[39]Inputs!$H$10</definedName>
    <definedName name="L_to_L_Stab_Month_WC">'[39]Inputs WC'!$H$10</definedName>
    <definedName name="L_to_L_Stab_WC">'[39]Inputs WC'!$H$9</definedName>
    <definedName name="Label_SF_M2">[35]Summary!$F$5</definedName>
    <definedName name="Lacosta">#REF!</definedName>
    <definedName name="ladyslipper">#N/A</definedName>
    <definedName name="laj" hidden="1">{"Outflow 1",#N/A,FALSE,"Outflows-Inflows";"Outflow 2",#N/A,FALSE,"Outflows-Inflows";"Inflow 1",#N/A,FALSE,"Outflows-Inflows";"Inflow 2",#N/A,FALSE,"Outflows-Inflows"}</definedName>
    <definedName name="land">'[133]Purchase Price'!#REF!</definedName>
    <definedName name="Land_Grid_Values">#REF!,#REF!,#REF!,#REF!</definedName>
    <definedName name="LAND_LEASE_ADJUSTMENT">#REF!</definedName>
    <definedName name="LAND_PERCENTAGE_RENT">#REF!</definedName>
    <definedName name="LAND_SF">#REF!</definedName>
    <definedName name="LAND_VALUE">#REF!</definedName>
    <definedName name="LAND_YIELD">#REF!</definedName>
    <definedName name="LandLease">'[78]Income Detail'!#REF!</definedName>
    <definedName name="LandLeaseValue">'[78]Income Detail'!#REF!</definedName>
    <definedName name="LANDSIZE">#REF!</definedName>
    <definedName name="lank" hidden="1">[134]ASSETS!#REF!</definedName>
    <definedName name="LargeUnits">[57]General!$E$12:$F$38</definedName>
    <definedName name="Last_Row">IF(Values_Entered,Header_Row+Number_of_Payments,Header_Row)</definedName>
    <definedName name="Last_Updated">#REF!</definedName>
    <definedName name="LC_AMT">#REF!</definedName>
    <definedName name="LC_PERCENT">#REF!</definedName>
    <definedName name="lcnew">'[91]Loan Information'!$I$29</definedName>
    <definedName name="lcrenew">'[91]Loan Information'!$I$30</definedName>
    <definedName name="ldh">'[9]2011 P&amp;L'!#REF!</definedName>
    <definedName name="ldhh">'[9]2011 P&amp;L'!#REF!</definedName>
    <definedName name="ldhh1">'[9]2011 P&amp;L'!#REF!</definedName>
    <definedName name="ldm">'[9]2011 P&amp;L'!#REF!</definedName>
    <definedName name="ldmh">'[9]2011 P&amp;L'!#REF!</definedName>
    <definedName name="ldmh1">'[9]2011 P&amp;L'!#REF!</definedName>
    <definedName name="Lease_Chart">#REF!</definedName>
    <definedName name="lease_status">#REF!</definedName>
    <definedName name="Lease_Term">#REF!</definedName>
    <definedName name="leased">+OFFSET([135]MarketTrend!$B$51,0,0,COUNTA([135]MarketTrend!$B$51:$B$98),1)</definedName>
    <definedName name="LEASESTATUS">#N/A</definedName>
    <definedName name="leaseup_FundDate">[46]inputs!$B$148</definedName>
    <definedName name="leaseup_FundLease">[46]inputs!$B$150</definedName>
    <definedName name="leaseup_FundOcc">[46]inputs!$B$149</definedName>
    <definedName name="leaseup_MinDCRDate">[46]inputs!$B$152</definedName>
    <definedName name="leaseup_MinDCRLease">[46]inputs!$B$154</definedName>
    <definedName name="leaseup_MinDCROcc">[46]inputs!$B$153</definedName>
    <definedName name="leaseup_RLDate">[46]inputs!$B$144</definedName>
    <definedName name="leaseup_RLLeased">[46]inputs!$B$146</definedName>
    <definedName name="leaseup_RLOcc">[46]inputs!$B$145</definedName>
    <definedName name="leaseup_StabDt">[46]inputs!$B$156</definedName>
    <definedName name="leaseup_STabLEase">[46]inputs!$B$158</definedName>
    <definedName name="leaseup_StabOcc">[46]inputs!$B$157</definedName>
    <definedName name="leasing_Report">#REF!</definedName>
    <definedName name="LEGAL_FEES">#REF!</definedName>
    <definedName name="Legal_JV">'[79]S &amp; U'!#REF!</definedName>
    <definedName name="legend">#REF!</definedName>
    <definedName name="Lehman_Pref">'[72]BP Cash Flows'!#REF!</definedName>
    <definedName name="Lehman_Split">'[72]BP Cash Flows'!#REF!</definedName>
    <definedName name="Lender_Yield">#REF!</definedName>
    <definedName name="LETTER_OF_INTENT_COMMITTEE_RECOMMENDATIONS">#REF!</definedName>
    <definedName name="LEV_EQ_MULTI">#REF!</definedName>
    <definedName name="LEV_IRR_FROM_CF">#REF!</definedName>
    <definedName name="LEV_RETURN">#REF!</definedName>
    <definedName name="Level5">'[136]Prelim 2019 Budget Data'!$F:$F</definedName>
    <definedName name="libor">'[137]Combined Properties'!$T$9</definedName>
    <definedName name="LIBOR_cap">[138]Summary!$F$11</definedName>
    <definedName name="lienpositionlist">'[88]PICKIndex-DO NOT DELETE OR EDIT'!$Q$3:$Q$10</definedName>
    <definedName name="LIHTC">[46]inputs!$B$125</definedName>
    <definedName name="LIHTC_Lang">[46]inputs!$C$127</definedName>
    <definedName name="limcount" hidden="1">1</definedName>
    <definedName name="Limit1_22.5">'[83]Price PSF Assumption'!#REF!</definedName>
    <definedName name="Limit1_27.5">'[83]Price PSF Assumption'!#REF!</definedName>
    <definedName name="List">#REF!</definedName>
    <definedName name="List_Location">OFFSET('[35]Rate Matrix'!$N$9,0,0,93-COUNTIF('[35]Rate Matrix'!$N$9:$N$102,""),1)</definedName>
    <definedName name="List_Name">#REF!</definedName>
    <definedName name="List_Property_Type">OFFSET('[35]Rate Matrix'!$C$8,0,0,1,10-COUNTIF('[35]Rate Matrix'!$C$8:$L$8,""))</definedName>
    <definedName name="Listbox1">#REF!</definedName>
    <definedName name="LivcorData">#REF!,#REF!,#REF!</definedName>
    <definedName name="LL">#REF!</definedName>
    <definedName name="lll" hidden="1">{"Outflow 1",#N/A,FALSE,"Outflows-Inflows";"Outflow 2",#N/A,FALSE,"Outflows-Inflows";"Inflow 1",#N/A,FALSE,"Outflows-Inflows";"Inflow 2",#N/A,FALSE,"Outflows-Inflows"}</definedName>
    <definedName name="lnge2">'[9]2011 P&amp;L'!#REF!</definedName>
    <definedName name="lnge2a">'[9]2011 P&amp;L'!#REF!</definedName>
    <definedName name="LoadingGarage">'[78]User Defined Variables'!#REF!</definedName>
    <definedName name="LoadingGarageCC">'[78]User Defined Variables'!#REF!</definedName>
    <definedName name="LoadingGarageGBA">'[78]User Defined Variables'!#REF!</definedName>
    <definedName name="LoadingSurface">'[78]User Defined Variables'!#REF!</definedName>
    <definedName name="LoadingSurfaceCC">'[78]User Defined Variables'!#REF!</definedName>
    <definedName name="LoadingSurfaceGBA">'[78]User Defined Variables'!#REF!</definedName>
    <definedName name="Loan">[139]Assum.!$L$17-[139]Assum.!$F$14</definedName>
    <definedName name="LOAN_">#REF!</definedName>
    <definedName name="Loan_Amount">'[60]PSC (Spec)'!$D$6</definedName>
    <definedName name="LOAN_AMT">#REF!</definedName>
    <definedName name="Loan_Balance">#REF!</definedName>
    <definedName name="Loan_Comm_Narr_Printout">#REF!</definedName>
    <definedName name="Loan_Not_Paid">#N/A</definedName>
    <definedName name="Loan_Start">'[60]PSC (Spec)'!$D$10</definedName>
    <definedName name="Loan_Term">[138]Summary!#REF!</definedName>
    <definedName name="Loan_to_Value">#REF!</definedName>
    <definedName name="Loan_Years">'[60]PSC (Spec)'!$D$8</definedName>
    <definedName name="LoanAmount">[46]inputs!$B$38</definedName>
    <definedName name="loancc">'[20]Closing Costs'!#REF!</definedName>
    <definedName name="LoanNbr">[46]inputs!$B$4</definedName>
    <definedName name="loanstatuslist">'[88]PICKIndex-DO NOT DELETE OR EDIT'!$M$3:$M$8</definedName>
    <definedName name="LoanTerm">[140]Main!$AN$7</definedName>
    <definedName name="LoanTerms">#REF!</definedName>
    <definedName name="LOANTYPE_VARIABLE">"VARIABLE"</definedName>
    <definedName name="loantypelist">'[88]PICKIndex-DO NOT DELETE OR EDIT'!$O$3:$O$20</definedName>
    <definedName name="lobby">'[9]2011 P&amp;L'!#REF!</definedName>
    <definedName name="lobbya">'[9]2011 P&amp;L'!#REF!</definedName>
    <definedName name="LOC">#REF!</definedName>
    <definedName name="LOC_Dimension">'[59]Location Setup - Hide'!$B$2</definedName>
    <definedName name="Local">'[141]Exhibit A'!$V$3</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Off_Const">#REF!</definedName>
    <definedName name="Local_Off_Leased">#REF!</definedName>
    <definedName name="Local_Off_Rents">#REF!</definedName>
    <definedName name="location">'[127]Deal Summary'!$C$3</definedName>
    <definedName name="LOCKOUTPERIOD">24</definedName>
    <definedName name="LOOK_DATE">#REF!</definedName>
    <definedName name="LordTaylor">'[78]User Defined Variables'!#REF!</definedName>
    <definedName name="LordTaylorAR">'[78]Income Detail'!#REF!</definedName>
    <definedName name="LordTaylorCC">'[78]User Defined Variables'!#REF!</definedName>
    <definedName name="LordTaylorGBA">'[78]User Defined Variables'!#REF!</definedName>
    <definedName name="LordTaylorGLA">'[78]User Defined Variables'!#REF!</definedName>
    <definedName name="LordTaylorRent">'[78]User Defined Variables'!#REF!</definedName>
    <definedName name="LordTaylorTA">'[78]User Defined Variables'!#REF!</definedName>
    <definedName name="LordTaylorTotalTA">'[78]Cost Detail'!#REF!</definedName>
    <definedName name="LOSS">#REF!</definedName>
    <definedName name="Losses" hidden="1">{"TAB 1",#N/A,FALSE,"1";"tab 2",#N/A,FALSE,"2";"TAB 3",#N/A,FALSE,"3";"tab 4",#N/A,FALSE,"4";"tab 5",#N/A,FALSE,"5";"tab 6",#N/A,FALSE,"6";"tab 7",#N/A,FALSE,"7";"TAB 8",#N/A,FALSE,"8"}</definedName>
    <definedName name="lotsize" hidden="1">{#N/A,#N/A,FALSE,"III-1 Sum.Dem";#N/A,#N/A,FALSE,"III-2 RER.Dem.Pop";#N/A,#N/A,FALSE,"III-3 RER.Cap.Pop";#N/A,#N/A,FALSE,"III-4 RER.Dem.TCSS";#N/A,#N/A,FALSE,"III-5 RER.Cap.TCSS";#N/A,#N/A,FALSE,"III-6 Pow.Center.Dem";#N/A,#N/A,FALSE,"III-7 Off.Demand";#N/A,#N/A,FALSE,"III-8 Htl.Dem"}</definedName>
    <definedName name="LOWMATX">[142]GUAGE!$B$20:$C$24</definedName>
    <definedName name="LowModUnits">#REF!</definedName>
    <definedName name="LOWPRES">[23]Gauge!$B$7:$C$12</definedName>
    <definedName name="LP_Contribution">[39]Inputs!$U$10</definedName>
    <definedName name="LP_Contribution_WC">'[39]Inputs WC'!$U$10</definedName>
    <definedName name="LP_Equity_Multiple">[39]Inputs!$U$13</definedName>
    <definedName name="LP_IRR">[39]Inputs!$U$11</definedName>
    <definedName name="lp_pref">'[72]Deal Summary'!#REF!</definedName>
    <definedName name="LPEQUITY">[122]Waterfall!$C$9</definedName>
    <definedName name="lscaping">'[9]2011 P&amp;L'!#REF!</definedName>
    <definedName name="lscaping1">'[9]2011 P&amp;L'!#REF!</definedName>
    <definedName name="lsgfeeCore">'[34]Argus link'!$E$17</definedName>
    <definedName name="LTBoxCost">'[78]Cost Detail'!#REF!</definedName>
    <definedName name="LTTA">'[78]Cost Detail'!#REF!</definedName>
    <definedName name="LTV">[46]inputs!$B$42</definedName>
    <definedName name="LTV_AT_LASTCONDO">'[83]Price PSF Assumption'!#REF!</definedName>
    <definedName name="LTV_AT_PC">'[83]Price PSF Assumption'!#REF!</definedName>
    <definedName name="LTV_T1">[39]Inputs!$K$4</definedName>
    <definedName name="LTV_T1_WC">'[39]Inputs WC'!$K$4</definedName>
    <definedName name="LTV_TARGET_Lastcondo">'[83]Price PSF Assumption'!#REF!</definedName>
    <definedName name="LTV_TARGET_PC">'[83]Price PSF Assumption'!#REF!</definedName>
    <definedName name="LTV2Core">'[34]Argus link'!$I$4</definedName>
    <definedName name="LTV3Core">'[34]Argus link'!$J$4</definedName>
    <definedName name="LTVCore">'[34]Argus link'!$H$4</definedName>
    <definedName name="LYN">#REF!</definedName>
    <definedName name="M">Scheduled_Payment+Extra_Payment</definedName>
    <definedName name="macqfee">'[31]Marinas UW'!$C$9</definedName>
    <definedName name="MACROS">#N/A</definedName>
    <definedName name="MADIMTD">[40]NEW!$U$3:$Z$34</definedName>
    <definedName name="MAIN">#N/A</definedName>
    <definedName name="MALLS">#REF!</definedName>
    <definedName name="Management_Fee">[39]Inputs!$H$27</definedName>
    <definedName name="Management_Fee_WC">'[39]Inputs WC'!$H$27</definedName>
    <definedName name="ManagementCo">[46]inputs!$B$109</definedName>
    <definedName name="MANCOMN">#REF!</definedName>
    <definedName name="MANTI">#REF!</definedName>
    <definedName name="march">#N/A</definedName>
    <definedName name="marinasf">[143]Underwriting!$J$19</definedName>
    <definedName name="MARINT">'[113]97ACCR-INT'!$AA$7</definedName>
    <definedName name="MARKET">#REF!</definedName>
    <definedName name="Market_Name">#REF!</definedName>
    <definedName name="market_value_as_is">#REF!</definedName>
    <definedName name="Marketing">[39]Inputs!$G$35</definedName>
    <definedName name="Marketing_WC">'[39]Inputs WC'!$G$35</definedName>
    <definedName name="MarketingData">#REF!,#REF!,#REF!,#REF!,#REF!,#REF!,#REF!,#REF!,#REF!,#REF!,#REF!,#REF!,#REF!,#REF!,#REF!,#REF!,#REF!,#REF!,#REF!,#REF!,#REF!,#REF!,#REF!,#REF!,#REF!,#REF!,#REF!,#REF!,#REF!,#REF!,#REF!,#REF!,#REF!,#REF!,#REF!,#REF!,#REF!,#REF!,#REF!,#REF!,#REF!</definedName>
    <definedName name="MarketingData2">#REF!,#REF!,#REF!,#REF!,#REF!,#REF!,#REF!,#REF!,#REF!,#REF!,#REF!,#REF!,#REF!,#REF!,#REF!,#REF!,#REF!,#REF!,#REF!,#REF!,#REF!,#REF!,#REF!,#REF!,#REF!,#REF!,#REF!,#REF!,#REF!,#REF!,#REF!,#REF!,#REF!,#REF!,#REF!,#REF!,#REF!,#REF!,#REF!,#REF!,#REF!,#REF!,#REF!</definedName>
    <definedName name="MarketingData3">#REF!,#REF!,#REF!,#REF!,#REF!,#REF!,#REF!,#REF!,#REF!,#REF!,#REF!,#REF!,#REF!,#REF!,#REF!,#REF!,#REF!,#REF!,#REF!,#REF!,#REF!,#REF!,#REF!,#REF!,#REF!,#REF!,#REF!,#REF!</definedName>
    <definedName name="MARKETRENT">#N/A</definedName>
    <definedName name="Maryland">#REF!</definedName>
    <definedName name="Mat" hidden="1">{#N/A,#N/A,FALSE,"Aging Summary";#N/A,#N/A,FALSE,"Ratio Analysis";#N/A,#N/A,FALSE,"Test 120 Day Accts";#N/A,#N/A,FALSE,"Tickmarks"}</definedName>
    <definedName name="matrix" hidden="1">{#N/A,#N/A,FALSE,"1Summary";#N/A,#N/A,FALSE,"2Assumptions";#N/A,#N/A,FALSE,"3Cash Flow";#N/A,#N/A,FALSE,"4Return of Investment Chart";#N/A,#N/A,FALSE,"5Year 1 Reconciliation";#N/A,#N/A,FALSE,"6Residual";#N/A,#N/A,FALSE,"7Pricing Matrix";#N/A,#N/A,FALSE,"8Vacancy Matrix";#N/A,#N/A,FALSE,"9Vacancy Chart";#N/A,#N/A,FALSE,"AExpiration Schedule";#N/A,#N/A,FALSE,"BExpiration Chart";#N/A,#N/A,FALSE,"CLease-up Schedule";#N/A,#N/A,FALSE,"DWeighted Average Calculation"}</definedName>
    <definedName name="MatrixSteps">#REF!</definedName>
    <definedName name="MaturityDate">#REF!</definedName>
    <definedName name="Max">#REF!</definedName>
    <definedName name="MaximumEquity">[36]Analysis!#REF!</definedName>
    <definedName name="maxlp">[142]GUAGE!$B$20:$B$24</definedName>
    <definedName name="maxmp">[142]GUAGE!$E$20:$E$24</definedName>
    <definedName name="MaxNR">[46]inputs!$B$64</definedName>
    <definedName name="MAYINT">'[52]97ACCR-INT'!$AA$9</definedName>
    <definedName name="mbhh1">'[9]2011 P&amp;L'!$AA$1622</definedName>
    <definedName name="mbmh1">'[9]2011 P&amp;L'!$AA$1616</definedName>
    <definedName name="MCD_Budget">204.98</definedName>
    <definedName name="Measure">[37]Parameters!$C$13</definedName>
    <definedName name="MeasureList">[37]Setup!$H$3:$H$5</definedName>
    <definedName name="MED_AMT">#REF!</definedName>
    <definedName name="MEDICARE">#REF!</definedName>
    <definedName name="MEDMATX">[142]GUAGE!$E$20:$F$24</definedName>
    <definedName name="MEDPRES">[23]Gauge!$E$7:$F$11</definedName>
    <definedName name="MENU">#REF!</definedName>
    <definedName name="MENU1">#REF!</definedName>
    <definedName name="MENU2">#REF!</definedName>
    <definedName name="MENU4">#REF!</definedName>
    <definedName name="mezz">#REF!</definedName>
    <definedName name="MEZZ1AMT">[0]!MEZZ1PER*([0]!COST-[0]!FTDA)</definedName>
    <definedName name="MEZZ1PER">0.8</definedName>
    <definedName name="MEZZ1PREF">0.11</definedName>
    <definedName name="MEZZ2AMT">[0]!MEZZ2PER*([0]!COST-[0]!FTDA)</definedName>
    <definedName name="MEZZ2PER">0.2</definedName>
    <definedName name="MEZZ2PREF">0.11</definedName>
    <definedName name="mf">[1]Underwriting!$C$122</definedName>
    <definedName name="MF_Module_On">[35]Summary!$E$31</definedName>
    <definedName name="MF_Units">'[35]MF-RR'!$F$8</definedName>
    <definedName name="MF_Untrended?">'[35]MF-OpSt'!$J$5</definedName>
    <definedName name="mgmt_fee">'[64]Assumptions (C)'!$E$49</definedName>
    <definedName name="Mgmt_Fees">#REF!</definedName>
    <definedName name="mgt_fee_2">'[72]Deal Summary'!#REF!</definedName>
    <definedName name="Mgtfee">[128]Inputs!$B$16</definedName>
    <definedName name="MgtFeeMkt">'[144]Inputs-Global'!$C$53</definedName>
    <definedName name="MH">'[145]67-TAXES-MH'!$G$1</definedName>
    <definedName name="mi">'[24]B-A'!$A$6:$G$152</definedName>
    <definedName name="Mill_Rate">'[79]S &amp; U'!$A$57</definedName>
    <definedName name="minibar">'[9]2011 P&amp;L'!#REF!</definedName>
    <definedName name="minibara">'[9]2011 P&amp;L'!#REF!</definedName>
    <definedName name="minitialK">'[31]Marina 5-Yr Cap'!$D$56</definedName>
    <definedName name="Mkt_Concl">#REF!</definedName>
    <definedName name="Mkt_Concl_Rows">#REF!</definedName>
    <definedName name="Mkt_Cons">#REF!</definedName>
    <definedName name="Mkt_Rnt_PSF">#REF!</definedName>
    <definedName name="Mkt_St_Rents">#REF!</definedName>
    <definedName name="Mkt_St_Rents_Rows">#REF!</definedName>
    <definedName name="Mkt_Stats">#REF!</definedName>
    <definedName name="Mkt_Trends">#REF!</definedName>
    <definedName name="MktStats">#REF!</definedName>
    <definedName name="MktTrends">#REF!</definedName>
    <definedName name="MLA">#REF!</definedName>
    <definedName name="mm">#REF!</definedName>
    <definedName name="mmrcost">#REF!</definedName>
    <definedName name="MMRRANGE">#REF!</definedName>
    <definedName name="mn" hidden="1">{#N/A,#N/A,FALSE,"III-1 Sum.Dem";#N/A,#N/A,FALSE,"III-2 RER.Dem.Pop";#N/A,#N/A,FALSE,"III-3 RER.Cap.Pop";#N/A,#N/A,FALSE,"III-4 RER.Dem.TCSS";#N/A,#N/A,FALSE,"III-5 RER.Cap.TCSS";#N/A,#N/A,FALSE,"III-6 Pow.Center.Dem";#N/A,#N/A,FALSE,"III-7 Off.Demand";#N/A,#N/A,FALSE,"III-8 Htl.Dem"}</definedName>
    <definedName name="mnbvc" hidden="1">{#N/A,#N/A,FALSE,"ExitStratigy"}</definedName>
    <definedName name="Mo_Mkt_Rent">#REF!</definedName>
    <definedName name="model1">'[146]Peterson (2)'!$K$1</definedName>
    <definedName name="model2">'[146]Peterson (2)'!$K$55</definedName>
    <definedName name="MOIRR1">#REF!</definedName>
    <definedName name="MOIRR2">#REF!</definedName>
    <definedName name="MOIRR3">#REF!</definedName>
    <definedName name="MOIRR4">#REF!</definedName>
    <definedName name="molookup">#REF!</definedName>
    <definedName name="month">[147]Main!#REF!</definedName>
    <definedName name="Month_of_Refi">[148]Input!$H$32</definedName>
    <definedName name="MonthAmt">[37]Setup!$C$4</definedName>
    <definedName name="MonthLastYear">#REF!</definedName>
    <definedName name="MonthList">[37]Setup!$G$3:$G$26</definedName>
    <definedName name="MonthLookup">[149]General!$A$12:$B$23</definedName>
    <definedName name="MONTHLY">#N/A</definedName>
    <definedName name="Monthly_LIBOR" hidden="1">#REF!</definedName>
    <definedName name="Monthly_LIBOR_ROW" hidden="1">#REF!</definedName>
    <definedName name="Monthly_Payment">#N/A</definedName>
    <definedName name="MonthlyInsurance">#REF!</definedName>
    <definedName name="MonthlyPymnt">#REF!</definedName>
    <definedName name="MonthNameLookup">[149]General!$E$41:$F$52</definedName>
    <definedName name="MonthNames">{"Jan","Feb","Mar","Apr","May","Jun","Jul","Aug","Sep","Oct","Nov","Dec";"January","February","March","April","May","June","July","August","September","October","November","December"}</definedName>
    <definedName name="MonthNumber">[57]General!$B$7</definedName>
    <definedName name="MonthRange">#REF!</definedName>
    <definedName name="monthreferences">'[150]First Year'!$C$59:$N$63</definedName>
    <definedName name="monthreferences2">'[150]First Year'!$C$59:$N$64</definedName>
    <definedName name="Months">"MOS"</definedName>
    <definedName name="monthtable">[147]Main!#REF!</definedName>
    <definedName name="MonthtoMonthFee">#REF!</definedName>
    <definedName name="MORT_">#REF!</definedName>
    <definedName name="Mort1Core">'[34]Argus link'!$H$3</definedName>
    <definedName name="Mort2Core">'[34]Argus link'!$I$3</definedName>
    <definedName name="Mort3Core">'[34]Argus link'!$J$3</definedName>
    <definedName name="MoveFormulasDown">#N/A</definedName>
    <definedName name="mozy" hidden="1">{#N/A,#N/A,FALSE,"IPCOVER";#N/A,#N/A,FALSE,"STATEMENT";#N/A,#N/A,FALSE,"MARGIN";#N/A,#N/A,FALSE,"GNS &amp; LSS";#N/A,#N/A,FALSE,"IPREALGL";#N/A,#N/A,FALSE,"SHRTACCT"}</definedName>
    <definedName name="mpp">'[20]Executive Summary'!#REF!</definedName>
    <definedName name="MPRI">#REF!</definedName>
    <definedName name="mrevdate">'[20]Executive Summary'!#REF!</definedName>
    <definedName name="MRG" hidden="1">{"INCOME",#N/A,FALSE,"ProNet";"VALUE",#N/A,FALSE,"ProNet"}</definedName>
    <definedName name="MTD">#REF!</definedName>
    <definedName name="Music_Entertainment_Total_act">#REF!</definedName>
    <definedName name="Music_Entertainment_Total_est">#REF!</definedName>
    <definedName name="N">#REF!</definedName>
    <definedName name="name">[38]Underwriting!$B$1</definedName>
    <definedName name="NAME1">#REF!</definedName>
    <definedName name="NAME2">#REF!</definedName>
    <definedName name="Narrative_Appraisal">#REF!</definedName>
    <definedName name="Narrative_BE">#REF!</definedName>
    <definedName name="Narrative_Conditions">#REF!</definedName>
    <definedName name="Narrative_Environmental">#REF!</definedName>
    <definedName name="Narrative_ExitStrat">#REF!</definedName>
    <definedName name="Narrative_Insurance">#REF!</definedName>
    <definedName name="Narrative_KP1">#REF!</definedName>
    <definedName name="Narrative_KP2">#REF!</definedName>
    <definedName name="Narrative_KP3">#REF!</definedName>
    <definedName name="Narrative_Market">#REF!</definedName>
    <definedName name="Narrative_NOI">#REF!</definedName>
    <definedName name="Narrative_PNA">#REF!</definedName>
    <definedName name="Narrative_Princ1">#REF!</definedName>
    <definedName name="Narrative_Princ2">#REF!</definedName>
    <definedName name="Narrative_Princ3">#REF!</definedName>
    <definedName name="Narrative_Princ4">#REF!</definedName>
    <definedName name="Narrative_Princ5">#REF!</definedName>
    <definedName name="Narrative_PropMgmnt">#REF!</definedName>
    <definedName name="Narrative_RETaxes">#REF!</definedName>
    <definedName name="Narrative_S_and_U">#REF!</definedName>
    <definedName name="Narrative_Site_Zoning">#REF!</definedName>
    <definedName name="Narrative_Strengths_Risks">#REF!</definedName>
    <definedName name="Narrative_TenantProfile">#REF!</definedName>
    <definedName name="Narrative_UW_Expenese">#REF!</definedName>
    <definedName name="Narrative_UW_Revenues">#REF!</definedName>
    <definedName name="Narrative_Waivers">#REF!</definedName>
    <definedName name="NASHVILLE_HI">#REF!</definedName>
    <definedName name="nbrMonths">[46]inputs!$C$39</definedName>
    <definedName name="NET_POTENTIAL_RENT">#REF!</definedName>
    <definedName name="net_price">'[64]Assumptions (C)'!$E$23</definedName>
    <definedName name="NETGLA">#REF!</definedName>
    <definedName name="NETINC">#REF!</definedName>
    <definedName name="NETRENT">#REF!</definedName>
    <definedName name="netrentablesqft">'[91]Rent Roll'!$F$163</definedName>
    <definedName name="NetSpread">[46]inputs!$B$43</definedName>
    <definedName name="new" hidden="1">{#N/A,#N/A,FALSE,"CF Consolidated 2";#N/A,#N/A,FALSE,"Retail Assump";#N/A,#N/A,FALSE,"CF Retail";#N/A,#N/A,FALSE,"Garage Assumpt 1";#N/A,#N/A,FALSE,"Garage Op Proj";#N/A,#N/A,FALSE,"Hist I&amp;E";#N/A,#N/A,FALSE,"Rent Roll";#N/A,#N/A,FALSE,"RE Taxes";#N/A,#N/A,FALSE,"CAM - BH";#N/A,#N/A,FALSE,"Comm.Condo CAM"}</definedName>
    <definedName name="New_Jersey">#REF!</definedName>
    <definedName name="New_Property_Tax">[39]Inputs!$D$46</definedName>
    <definedName name="New_Property_Tax_WC">'[39]Inputs WC'!$D$47</definedName>
    <definedName name="NewANDRenew">#REF!</definedName>
    <definedName name="newdebt">#REF!</definedName>
    <definedName name="newequity">#REF!</definedName>
    <definedName name="newrange" hidden="1">{"Annual Cash Flows",#N/A,FALSE,"Annual Summary"}</definedName>
    <definedName name="Next_Year_Salary">#REF!</definedName>
    <definedName name="NI">#N/A</definedName>
    <definedName name="NIR">#N/A</definedName>
    <definedName name="NISSAN">#REF!</definedName>
    <definedName name="NLA">[121]Assumptions!$B$8</definedName>
    <definedName name="nn" hidden="1">{#N/A,#N/A,FALSE,"Cover";#N/A,#N/A,FALSE,"Table";#N/A,#N/A,FALSE,"sec 1";#N/A,#N/A,FALSE,"Summary Schedule";#N/A,#N/A,FALSE,"Sec 2";#N/A,#N/A,FALSE,"Use of Proceeds";#N/A,#N/A,FALSE,"Sec 3";#N/A,#N/A,FALSE,"Yield Cal";#N/A,#N/A,FALSE,"Sec 4";#N/A,#N/A,FALSE,"Qtrly Distributions";#N/A,#N/A,FALSE,"Sec 5";#N/A,#N/A,FALSE,"RATE";#N/A,#N/A,FALSE,"Sec 6";#N/A,#N/A,FALSE,"OPERATIONS";#N/A,#N/A,FALSE,"Sec 7";#N/A,#N/A,FALSE,"Dev. Budget";#N/A,#N/A,FALSE,"Sec 8";#N/A,#N/A,FALSE,"Draw";#N/A,#N/A,FALSE,"Sec 9";#N/A,#N/A,FALSE,"COMPARISON SCHEDULE";#N/A,#N/A,FALSE,"Sec 10";#N/A,#N/A,FALSE,"Investor10";#N/A,#N/A,FALSE,"Sec 11";#N/A,#N/A,FALSE,"10 year a";#N/A,#N/A,FALSE,"Sec 12";#N/A,#N/A,FALSE,"Assum."}</definedName>
    <definedName name="no">'[151]Oper Inc &amp; Exp Analysis'!$A$30:$J$57</definedName>
    <definedName name="No_R_Comps">#REF!</definedName>
    <definedName name="NOI">[46]inputs!$B$99</definedName>
    <definedName name="NOI_Pro_Forma">[39]Inputs!$K$20</definedName>
    <definedName name="NOI_Pro_Forma_WC">'[39]Inputs WC'!$K$20</definedName>
    <definedName name="NOI_T1">[39]Inputs!$K$19</definedName>
    <definedName name="NOI_T1_WC">'[39]Inputs WC'!$K$19</definedName>
    <definedName name="NOI_T12">[39]Inputs!$K$16</definedName>
    <definedName name="NOI_T12_WC">'[39]Inputs WC'!$K$16</definedName>
    <definedName name="NOI_T3">[39]Inputs!$K$18</definedName>
    <definedName name="NOI_T3_WC">'[39]Inputs WC'!$K$18</definedName>
    <definedName name="NOI_T6">[39]Inputs!$K$17</definedName>
    <definedName name="NOI_T6_WC">'[39]Inputs WC'!$K$17</definedName>
    <definedName name="NOILender">#REF!</definedName>
    <definedName name="NOIPSF93">#N/A</definedName>
    <definedName name="NOIPSF94">#N/A</definedName>
    <definedName name="Non_Rev_Units">[39]Inputs!$H$24</definedName>
    <definedName name="Non_Rev_Units_WC">'[39]Inputs WC'!$H$24</definedName>
    <definedName name="NonBRH">#REF!</definedName>
    <definedName name="NonRecurringData">#REF!,#REF!,#REF!,#REF!,#REF!,#REF!,#REF!,#REF!,#REF!,#REF!,#REF!,#REF!,#REF!,#REF!,#REF!,#REF!</definedName>
    <definedName name="NONREIMB">'[152]Del Rosa Plaza'!#REF!</definedName>
    <definedName name="nonreimbursable">'[153]1998 Operating Budget'!#REF!</definedName>
    <definedName name="NormalUnits">#REF!</definedName>
    <definedName name="NOTE">#N/A</definedName>
    <definedName name="notedotlist">'[88]PICKIndex-DO NOT DELETE OR EDIT'!$U$3:$U$8</definedName>
    <definedName name="NOTES">#REF!</definedName>
    <definedName name="NOVINT">'[101]97ACCR-INT'!$AA$16</definedName>
    <definedName name="Now_Function">#REF!</definedName>
    <definedName name="npCore">'[34]Argus link'!$H$23</definedName>
    <definedName name="NPV">#N/A</definedName>
    <definedName name="NRA">'[68]Modeling Exercise Complete'!$C$9</definedName>
    <definedName name="NRI">#REF!</definedName>
    <definedName name="NRISourceList">[154]Dropdowns!#REF!</definedName>
    <definedName name="nrsf">'[72]Deal Summary'!#REF!</definedName>
    <definedName name="nrst">'[72]Deal Summary'!#REF!</definedName>
    <definedName name="nsf">'[155]BUDGET '!$D$7</definedName>
    <definedName name="Num_Pmt_Per_Year">'[60]PSC (Spec)'!$D$9</definedName>
    <definedName name="Number_of_Payments">MATCH(0.01,End_Bal,-1)+1</definedName>
    <definedName name="Number_of_Units">[124]main!$T$3</definedName>
    <definedName name="Number_Units">[39]Inputs!$O$3</definedName>
    <definedName name="Number_Units_WC">'[39]Inputs WC'!$O$3</definedName>
    <definedName name="numberlist">'[88]PICKIndex-DO NOT DELETE OR EDIT'!$C$3:$C$7</definedName>
    <definedName name="NumberofRooms">#REF!</definedName>
    <definedName name="NumMonths">#REF!</definedName>
    <definedName name="NumMonthsGrounds">#REF!</definedName>
    <definedName name="NumMonthsPool">#REF!</definedName>
    <definedName name="NumTenants">'[156]Rent Roll'!#REF!</definedName>
    <definedName name="NvsASD">"V2021-01-31"</definedName>
    <definedName name="NvsAutoDrillOk">"VN"</definedName>
    <definedName name="NvsElapsedTime">0.000393518515920732</definedName>
    <definedName name="NvsEndTime">44247.8237615741</definedName>
    <definedName name="NvsInstanceHook">"formatDates()"</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"V1990-01-01"</definedName>
    <definedName name="NvsPanelSetid">"VSHARE"</definedName>
    <definedName name="NvsReqBU">"VWA001"</definedName>
    <definedName name="NvsReqBUOnly">"VY"</definedName>
    <definedName name="NvsTransLed">"VN"</definedName>
    <definedName name="NvsTreeASD">"V2021-01-31"</definedName>
    <definedName name="NvsValTbl.ACCOUNT">"GL_ACCOUNT_TBL"</definedName>
    <definedName name="NvsValTbl.BUSINESS_UNIT">"BUS_UNIT_TBL_FS"</definedName>
    <definedName name="NvsValTbl.CURRENCY_CD">"GL_ACCOUNT_TBL"</definedName>
    <definedName name="NvsValTbl.DEPTID">"DEPT_TBL"</definedName>
    <definedName name="NvsValTbl.PRODUCT">"PRODUCT_TBL"</definedName>
    <definedName name="NvsValTbl.STATISTICS_CODE">"STAT_TBL"</definedName>
    <definedName name="O">#N/A</definedName>
    <definedName name="OA_Asset_Management_Fees.rdwr">'[75]Operating Assumptions'!$A$71:$B$71,'[75]Operating Assumptions'!$A$72:$V$74</definedName>
    <definedName name="OA_Departmental_Expense_Growth_Rates.rdwr">'[75]Operating Assumptions'!$A$34:$B$34,'[75]Operating Assumptions'!$A$35:$V$38</definedName>
    <definedName name="OA_Fixed_Expense_Growth_Rates.rdwr">'[75]Operating Assumptions'!$A$50:$B$50,'[75]Operating Assumptions'!$A$51:$V$60</definedName>
    <definedName name="OA_Growth_Rates.read">'[75]Operating Assumptions'!$A$9:$C$9,'[75]Operating Assumptions'!$A$10:$V$14</definedName>
    <definedName name="OA_Occupancy.rdwr">'[75]Operating Assumptions'!$A$16:$B$16,'[75]Operating Assumptions'!$A$17:$V$18</definedName>
    <definedName name="OA_Occupancy_Percentage_per_Quarter.read">'[75]Operating Assumptions'!$A$20:$B$20,'[75]Operating Assumptions'!$A$21:$K$22</definedName>
    <definedName name="OA_Percent_Expenses.rdwr">'[75]Operating Assumptions'!$A$62:$B$62,'[75]Operating Assumptions'!$A$63:$V$69</definedName>
    <definedName name="OA_Revenue_Growth_Rates.rdwr">'[75]Operating Assumptions'!$A$24:$B$24,'[75]Operating Assumptions'!$A$25:$V$32</definedName>
    <definedName name="OA_Undistributed_Expense_Growth_Rates.rdwr">'[75]Operating Assumptions'!$A$40:$B$40,'[75]Operating Assumptions'!$A$41:$V$48</definedName>
    <definedName name="OBSE00">[10]EXP!$BO$73-[10]EXP!$BO$7-[10]EXP!$BO$9</definedName>
    <definedName name="OBSE84">400000</definedName>
    <definedName name="OBSE85">400000</definedName>
    <definedName name="OBSE86">400000</definedName>
    <definedName name="OBSE92">439545</definedName>
    <definedName name="OBSE93">481231</definedName>
    <definedName name="OBSE94">557545</definedName>
    <definedName name="OBSE95">520771</definedName>
    <definedName name="OBSE96">[10]EXP!$O$73-[10]EXP!$O$9-[10]EXP!$O$7</definedName>
    <definedName name="OBSE97">[10]EXP!$AB$73-[10]EXP!$AB$7-[10]EXP!$AB$9</definedName>
    <definedName name="OBSE98">[10]EXP!$AO$73-[10]EXP!$AO$9-[10]EXP!$AO$7</definedName>
    <definedName name="OBSE99">[10]EXP!$BB$73-[10]EXP!$BB$9-[10]EXP!$BB$7</definedName>
    <definedName name="occ_table">#REF!</definedName>
    <definedName name="Occupancy">[157]Interview!$C$173</definedName>
    <definedName name="OccupancyStatus">'[71]Occupancy Status'!$A$1:$I$7</definedName>
    <definedName name="OCF">'[158]Cash Flow'!#REF!</definedName>
    <definedName name="oct_sept">'[159]Op Exp Detail'!$A$1:$K$396</definedName>
    <definedName name="OCTINT">'[101]97ACCR-INT'!$AA$15</definedName>
    <definedName name="OEIPSF">#REF!</definedName>
    <definedName name="oeirent">#REF!</definedName>
    <definedName name="oeirent2">#REF!</definedName>
    <definedName name="oeprint">#REF!</definedName>
    <definedName name="Off_Ret_Expir">#REF!</definedName>
    <definedName name="Off_Ret_Leased">#REF!</definedName>
    <definedName name="OFFICE">#N/A</definedName>
    <definedName name="OffSites">'[78]User Defined Variables'!#REF!</definedName>
    <definedName name="OffSitesCC">'[78]User Defined Variables'!#REF!</definedName>
    <definedName name="OffSitesGBA">'[78]User Defined Variables'!#REF!</definedName>
    <definedName name="oi" hidden="1">{#N/A,#N/A,FALSE,"pop.hh";#N/A,#N/A,FALSE,"age.dist";#N/A,#N/A,FALSE,"hh.income";#N/A,#N/A,FALSE,"hh.chars"}</definedName>
    <definedName name="oiprint">#REF!</definedName>
    <definedName name="oiuyt" hidden="1">{#N/A,#N/A,FALSE,"DEV COSTS";#N/A,#N/A,FALSE,"10-YR C. F."}</definedName>
    <definedName name="olddebt">#REF!</definedName>
    <definedName name="omisc">'[9]2011 P&amp;L'!#REF!</definedName>
    <definedName name="omisc1">'[9]2011 P&amp;L'!#REF!</definedName>
    <definedName name="On_Off">#REF!</definedName>
    <definedName name="OneBRData">#REF!</definedName>
    <definedName name="OneBRRents">#REF!</definedName>
    <definedName name="ONEPERCENTPERIOD">3</definedName>
    <definedName name="ONOI_Monthly?">#REF!</definedName>
    <definedName name="ONOI_Yr1">#REF!</definedName>
    <definedName name="OnSiteData">#REF!,#REF!,#REF!,#REF!,#REF!,#REF!,#REF!,#REF!,#REF!,#REF!,#REF!,#REF!</definedName>
    <definedName name="oo">#REF!</definedName>
    <definedName name="OOAcqCosts">'[34]Argus link'!$C$64</definedName>
    <definedName name="OOPrice">'[34]Argus link'!$A$1</definedName>
    <definedName name="Opcase">#REF!</definedName>
    <definedName name="OPENPERIOD">4</definedName>
    <definedName name="Oper_results">#REF!</definedName>
    <definedName name="OperatingIncomeAndExpenseAnalysis">'[71]Oper Inc &amp; Exp Analysis'!$A$1:$P$27</definedName>
    <definedName name="Operation_Period_Months">[35]Summary!$M$9</definedName>
    <definedName name="Operations_Begin_Month">[35]Summary!$K$16</definedName>
    <definedName name="OperExpenses">#REF!</definedName>
    <definedName name="OREI_Acq_Fee">[39]Inputs!$K$35</definedName>
    <definedName name="OREI_Acq_Fee_WC">'[39]Inputs WC'!$K$35</definedName>
    <definedName name="OREI_AMF">[39]Inputs!$K$45</definedName>
    <definedName name="OREI_AMF_WC">'[39]Inputs WC'!$K$45</definedName>
    <definedName name="OREI_Dis_Fee">[39]Inputs!$K$41</definedName>
    <definedName name="OREI_Dis_Fee_WC">'[39]Inputs WC'!$K$41</definedName>
    <definedName name="ORI_Module_On">[35]Summary!$E$30</definedName>
    <definedName name="ORI_Untrended?">'[35]ORI-OpSt'!$J$5</definedName>
    <definedName name="Orig_Fee_T1">[39]Inputs!$K$7</definedName>
    <definedName name="Orig_Fee_T1_WC">'[39]Inputs WC'!$K$7</definedName>
    <definedName name="OrigBalance">#REF!</definedName>
    <definedName name="Origination">#REF!</definedName>
    <definedName name="Originator">[46]inputs!$B$26</definedName>
    <definedName name="Oth_Inc_Unit_Mo">#REF!</definedName>
    <definedName name="OTHER">"Other"</definedName>
    <definedName name="Other_Expenses_Total_act">#REF!</definedName>
    <definedName name="Other_Expenses_Total_est">#REF!</definedName>
    <definedName name="Other_Income">[39]Inputs!$H$31</definedName>
    <definedName name="Other_Income_WC">'[39]Inputs WC'!$H$31</definedName>
    <definedName name="otherinc">'[1]Inc &amp; Exp Assump (1)'!$J$18</definedName>
    <definedName name="OtherIncome">#REF!</definedName>
    <definedName name="OtherTurnCosts">#REF!</definedName>
    <definedName name="OthIncFact">#REF!</definedName>
    <definedName name="OthIncFact1">#REF!</definedName>
    <definedName name="OthIncFact2">#REF!</definedName>
    <definedName name="OthIncFact3">#REF!</definedName>
    <definedName name="OthIncFact4">#REF!</definedName>
    <definedName name="OutputPath">[57]General!$C$6</definedName>
    <definedName name="owner">#REF!</definedName>
    <definedName name="p" hidden="1">{#N/A,#N/A,FALSE,"Lse-ex";#N/A,#N/A,FALSE,"Rollover";#N/A,#N/A,FALSE,"Hist Sales";#N/A,#N/A,FALSE,"97 Occup Cst";#N/A,#N/A,FALSE,"Breakpoint";#N/A,#N/A,FALSE,"Rentroll";#N/A,#N/A,FALSE,"Hst I&amp;E";#N/A,#N/A,FALSE,"Owners";#N/A,#N/A,FALSE,"PROPS96";#N/A,#N/A,FALSE,"Props on mkt";#N/A,#N/A,FALSE,"Portfolios on mkt"}</definedName>
    <definedName name="P_PRICE">#REF!</definedName>
    <definedName name="P_SALES_COMP">#REF!</definedName>
    <definedName name="P_Type">#REF!</definedName>
    <definedName name="p1elevenfortysix">#REF!</definedName>
    <definedName name="p2elevenfortysix">#REF!</definedName>
    <definedName name="pa">'[160]C-A'!$A$3:$R$68</definedName>
    <definedName name="PAGE_1">#N/A</definedName>
    <definedName name="PAGE_2">#N/A</definedName>
    <definedName name="PAGE_3">#N/A</definedName>
    <definedName name="PAGE_4">#N/A</definedName>
    <definedName name="page1">#REF!</definedName>
    <definedName name="page12">#REF!</definedName>
    <definedName name="page13">#REF!</definedName>
    <definedName name="page14">#REF!</definedName>
    <definedName name="page15">#REF!</definedName>
    <definedName name="page16">#REF!</definedName>
    <definedName name="page17">#REF!</definedName>
    <definedName name="page18">#REF!</definedName>
    <definedName name="page19">#REF!</definedName>
    <definedName name="page2">#REF!</definedName>
    <definedName name="page21">#REF!</definedName>
    <definedName name="page22">#REF!</definedName>
    <definedName name="page24">#REF!</definedName>
    <definedName name="page3">#REF!</definedName>
    <definedName name="page4">#REF!</definedName>
    <definedName name="page5">#REF!</definedName>
    <definedName name="page96">#REF!</definedName>
    <definedName name="page97">#REF!</definedName>
    <definedName name="page98">#REF!</definedName>
    <definedName name="page99">#REF!</definedName>
    <definedName name="Painting">#REF!</definedName>
    <definedName name="PALM">#REF!</definedName>
    <definedName name="PALMMTD">[40]Atla!$U$3:$Z$34</definedName>
    <definedName name="pam">[160]EB!$A$2:$P$47</definedName>
    <definedName name="pandlcash">#REF!</definedName>
    <definedName name="Param_BuildDate" hidden="1">#REF!</definedName>
    <definedName name="Param_BuildID" hidden="1">#REF!</definedName>
    <definedName name="Param_CashFlows" hidden="1">#REF!</definedName>
    <definedName name="Param_cBuildingID" hidden="1">#REF!</definedName>
    <definedName name="Param_Complete" hidden="1">#REF!</definedName>
    <definedName name="Param_Consolidated" hidden="1">#REF!</definedName>
    <definedName name="Param_CumRent" hidden="1">#REF!</definedName>
    <definedName name="Param_CurrentDate" hidden="1">#REF!</definedName>
    <definedName name="Param_Database" hidden="1">#REF!</definedName>
    <definedName name="Param_DLLVersion" hidden="1">#REF!</definedName>
    <definedName name="Param_DRCredit" hidden="1">#REF!</definedName>
    <definedName name="Param_DRNonCredit" hidden="1">#REF!</definedName>
    <definedName name="Param_ExcludeTenants" hidden="1">#REF!</definedName>
    <definedName name="Param_IncludeCPI" hidden="1">#REF!</definedName>
    <definedName name="Param_IncludePercentRent" hidden="1">#REF!</definedName>
    <definedName name="Param_IncludePW" hidden="1">#REF!</definedName>
    <definedName name="Param_Inclusion" hidden="1">#REF!</definedName>
    <definedName name="Param_LastDate" hidden="1">#REF!</definedName>
    <definedName name="Param_Markets" hidden="1">#REF!</definedName>
    <definedName name="Param_Properties" hidden="1">#REF!</definedName>
    <definedName name="Param_PVAbatement" hidden="1">#REF!</definedName>
    <definedName name="Param_RecDate" hidden="1">#REF!</definedName>
    <definedName name="Param_RentDate" hidden="1">#REF!</definedName>
    <definedName name="Param_RLAToolsVersion" hidden="1">#REF!</definedName>
    <definedName name="Param_SLAbatement" hidden="1">#REF!</definedName>
    <definedName name="Param_Start" hidden="1">#REF!</definedName>
    <definedName name="Param_Tenants" hidden="1">#REF!</definedName>
    <definedName name="Param_Term" hidden="1">#REF!</definedName>
    <definedName name="Param_UWDate" hidden="1">#REF!</definedName>
    <definedName name="Param_VacMarket" hidden="1">#REF!</definedName>
    <definedName name="Param_VacRenew" hidden="1">#REF!</definedName>
    <definedName name="Param_VacVacate" hidden="1">#REF!</definedName>
    <definedName name="Param_Version" hidden="1">#REF!</definedName>
    <definedName name="park">'[9]2011 P&amp;L'!#REF!</definedName>
    <definedName name="PARK_AREA">#REF!</definedName>
    <definedName name="PARK_RATIO">#REF!</definedName>
    <definedName name="PARKEXP">#REF!</definedName>
    <definedName name="PARKING">#REF!</definedName>
    <definedName name="ParkingIncome">#REF!</definedName>
    <definedName name="PARKRATE">#REF!</definedName>
    <definedName name="PARKROI">#REF!</definedName>
    <definedName name="PartIRR">#REF!</definedName>
    <definedName name="partner4">[161]Pru_Returns!$N$35</definedName>
    <definedName name="paste">#REF!</definedName>
    <definedName name="PAY">[162]Graphs!#REF!</definedName>
    <definedName name="Pay_Date">'[60]PSC (Spec)'!$B$18:$B$137</definedName>
    <definedName name="Pay_Num">'[60]PSC (Spec)'!$A$18:$A$137</definedName>
    <definedName name="Payment">#REF!</definedName>
    <definedName name="payment.Num">IF(OR('[129]Amort Sched'!A1048576="",'[129]Amort Sched'!A1048576=Total_payments),"",'[129]Amort Sched'!A1048576+1)</definedName>
    <definedName name="Payment_Date">DATE(YEAR(Loan_Start),MONTH(Loan_Start)+Payment_Number,DAY(Loan_Start))</definedName>
    <definedName name="Payment_Number">ROW()-[163]!Header_Row</definedName>
    <definedName name="Payments_per_year">#REF!</definedName>
    <definedName name="Payoff_Amount">#REF!</definedName>
    <definedName name="PayPeriods">#REF!</definedName>
    <definedName name="PayPeriodsGrounds">#REF!</definedName>
    <definedName name="PayPeriodsPool">#REF!</definedName>
    <definedName name="Payroll">[39]Inputs!$G$33</definedName>
    <definedName name="Payroll_WC">'[39]Inputs WC'!$G$33</definedName>
    <definedName name="pbFileName">MID(CELL("filename"),FIND("[",CELL("FILENAME"))+1,(FIND("]",CELL("FILENAME"))) - (FIND("[",CELL("FILENAME"))+1))</definedName>
    <definedName name="pbPrinterFormat">"\\SGB24831\P0047496 on Ne05:"</definedName>
    <definedName name="pbStartPageNumber">1</definedName>
    <definedName name="pbUpdatePageNumbering">TRUE</definedName>
    <definedName name="PC_IRR">'[83]Price PSF Assumption'!#REF!</definedName>
    <definedName name="PC_PV">'[83]Price PSF Assumption'!#REF!</definedName>
    <definedName name="Pennsylvania">#REF!</definedName>
    <definedName name="pennyante">#N/A</definedName>
    <definedName name="peprint">#REF!</definedName>
    <definedName name="PER">#REF!</definedName>
    <definedName name="Per_Unit_Type">[35]Summary!$P$41</definedName>
    <definedName name="PERCENT">#REF!</definedName>
    <definedName name="PERCENT_3">"0.000%"</definedName>
    <definedName name="PERCENT2">#REF!</definedName>
    <definedName name="Percentage">#REF!</definedName>
    <definedName name="period">[147]Main!#REF!</definedName>
    <definedName name="Period0">#REF!</definedName>
    <definedName name="Period1">#REF!</definedName>
    <definedName name="Period2">#REF!</definedName>
    <definedName name="period3">#REF!</definedName>
    <definedName name="period4">#REF!</definedName>
    <definedName name="period5">#REF!</definedName>
    <definedName name="period6">#REF!</definedName>
    <definedName name="PeriodEnd">[82]ReportInfo!$B$42</definedName>
    <definedName name="Periodic_rate">Annual_interest_rate/Payments_per_year</definedName>
    <definedName name="Periods">#REF!</definedName>
    <definedName name="PERMLOAN">'[139]Loan Schedule'!$B$44:$J$103</definedName>
    <definedName name="PetFee">#REF!</definedName>
    <definedName name="Photography_Total_act">#REF!</definedName>
    <definedName name="Photography_Total_est">#REF!</definedName>
    <definedName name="Physical_Inspection">'[79]S &amp; U'!#REF!</definedName>
    <definedName name="PI_Asset_Contacts.rdwr">'[54]Property Info'!$A$34:$B$34,'[54]Property Info'!$A$35:$K$41</definedName>
    <definedName name="PI_Asset_Contacts.wrte">'[75]Property Info'!$A$38:$B$38,'[75]Property Info'!$A$39:$K$45</definedName>
    <definedName name="PI_Carlyle_Contacts.rdwr">'[54]Property Info'!$A$28:$B$28,'[54]Property Info'!$A$29:$K$32</definedName>
    <definedName name="PI_Carlyle_Contacts.wrte">'[75]Property Info'!$A$32:$B$32,'[75]Property Info'!$A$33:$K$36</definedName>
    <definedName name="PI_General_Property.rdwr">'[75]Property Info'!$A$6:$B$6,'[75]Property Info'!$A$7:$B$26</definedName>
    <definedName name="PI_Lender_Contacts.rdwr">'[54]Property Info'!$A$43:$B$43,'[54]Property Info'!$A$44:$K$48</definedName>
    <definedName name="PI_Lender_Contacts.wrte">'[75]Property Info'!$A$47:$B$47,'[75]Property Info'!$A$48:$K$52</definedName>
    <definedName name="pi7fdrt" hidden="1">{#N/A,#N/A,TRUE,"Cover";#N/A,#N/A,TRUE,"Stack";#N/A,#N/A,TRUE,"Cost S";#N/A,#N/A,TRUE,"Financing";#N/A,#N/A,TRUE," CF";#N/A,#N/A,TRUE,"CF Mnthly";#N/A,#N/A,TRUE,"CF assum";#N/A,#N/A,TRUE,"Unit Sales";#N/A,#N/A,TRUE,"REV";#N/A,#N/A,TRUE,"Bdgt Backup"}</definedName>
    <definedName name="Piazza">'[78]User Defined Variables'!#REF!</definedName>
    <definedName name="PiazzaCC">'[78]User Defined Variables'!#REF!</definedName>
    <definedName name="PiazzaGBA">'[78]User Defined Variables'!#REF!</definedName>
    <definedName name="piprint">#REF!</definedName>
    <definedName name="PITTSBURG">#REF!</definedName>
    <definedName name="PJAM3Yr" hidden="1">{"INCOME",#N/A,FALSE,"ProNet";"VALUE",#N/A,FALSE,"ProNet"}</definedName>
    <definedName name="pk_ten_hth_1">'[9]2011 P&amp;L'!#REF!</definedName>
    <definedName name="PKG_INCOME">#REF!</definedName>
    <definedName name="pkh">'[9]2011 P&amp;L'!#REF!</definedName>
    <definedName name="pkhh">'[9]2011 P&amp;L'!#REF!</definedName>
    <definedName name="pkhh1">'[9]2011 P&amp;L'!#REF!</definedName>
    <definedName name="pkm">'[9]2011 P&amp;L'!#REF!</definedName>
    <definedName name="pkmh">'[9]2011 P&amp;L'!#REF!</definedName>
    <definedName name="pkmh1">'[9]2011 P&amp;L'!#REF!</definedName>
    <definedName name="plan1">[164]plan!$A$1:$K$42</definedName>
    <definedName name="plsum">#REF!</definedName>
    <definedName name="pmt">#REF!</definedName>
    <definedName name="Pmt_to_use">#REF!</definedName>
    <definedName name="PMTNUM">#N/A</definedName>
    <definedName name="PMTTOUSE">[61]AMORT!$C$16</definedName>
    <definedName name="Points">#REF!</definedName>
    <definedName name="Points_Allowed">#REF!</definedName>
    <definedName name="poiuytr" hidden="1">{#N/A,#N/A,FALSE,"ExecutiveSummary";#N/A,#N/A,FALSE,"CostDetail";#N/A,#N/A,FALSE,"IncomeDetail";#N/A,#N/A,FALSE,"InterestCalculation"}</definedName>
    <definedName name="Portfolio">#REF!</definedName>
    <definedName name="Portfolios">OFFSET('[59]Location Setup - Hide'!$J$3,1,0,COUNTIF([59]!LOC_Elements[Portfolios],"?*"),1)</definedName>
    <definedName name="Positions">'[117]2014 Assumptions'!$A$1:$A$16</definedName>
    <definedName name="pp">#REF!</definedName>
    <definedName name="PP_Unit">[39]Inputs!$O$4</definedName>
    <definedName name="PP_Unit_WC">'[39]Inputs WC'!$O$4</definedName>
    <definedName name="ppctCore">'[34]Argus link'!$E$16</definedName>
    <definedName name="pPeriod">[37]Parameters!$C$15</definedName>
    <definedName name="pprice">'[133]Purchase Price'!$C$5</definedName>
    <definedName name="PptyName">[46]inputs!$B$3</definedName>
    <definedName name="pr_glf_rec_gft_caf">'[9]2011 P&amp;L'!#REF!</definedName>
    <definedName name="pr_ldy">'[9]2011 P&amp;L'!#REF!</definedName>
    <definedName name="pr_pk_ten_hth">'[9]2011 P&amp;L'!#REF!</definedName>
    <definedName name="pr_rm3">'[9]2011 P&amp;L'!#REF!</definedName>
    <definedName name="pr_rt3_rt4">'[9]2011 P&amp;L'!#REF!</definedName>
    <definedName name="pr_rt3_rt4_1">'[9]2011 P&amp;L'!#REF!</definedName>
    <definedName name="pr_tel_cc">'[9]2011 P&amp;L'!#REF!</definedName>
    <definedName name="pr_ten_hth_rec_gft_hr_ga">'[9]2011 P&amp;L'!#REF!</definedName>
    <definedName name="Preferred_Return">[39]Inputs!$R$4</definedName>
    <definedName name="Preferred_Return_WC">'[39]Inputs WC'!$R$4</definedName>
    <definedName name="PREI_Summary">#REF!</definedName>
    <definedName name="Prepay">[46]inputs!$B$78</definedName>
    <definedName name="Prepay1">[46]inputs!$I$3</definedName>
    <definedName name="Prepay2">[46]inputs!$I$4</definedName>
    <definedName name="Prepay3">[46]inputs!$I$5</definedName>
    <definedName name="Prepay4">[46]inputs!$I$6</definedName>
    <definedName name="Prepay5">[46]inputs!$I$7</definedName>
    <definedName name="Prepay6">[46]inputs!$I$8</definedName>
    <definedName name="Prepay7">[46]inputs!$I$9</definedName>
    <definedName name="Prepay8">[46]inputs!$I$10</definedName>
    <definedName name="Prepayment_Penalty">[39]Inputs!$K$10</definedName>
    <definedName name="Prepayment_Penalty_WC">'[39]Inputs WC'!$K$10</definedName>
    <definedName name="PrepayType1">[46]inputs!$J$3</definedName>
    <definedName name="PrepayType2">[46]inputs!$J$4</definedName>
    <definedName name="PrepayType3">[46]inputs!$J$5</definedName>
    <definedName name="PrepayType4">[46]inputs!$J$6</definedName>
    <definedName name="PrepayType5">[46]inputs!$J$7</definedName>
    <definedName name="PrepayType6">[46]inputs!$J$8</definedName>
    <definedName name="PrepayType7">[46]inputs!$J$9</definedName>
    <definedName name="PrepayType8">[46]inputs!$J$10</definedName>
    <definedName name="prepby">[90]BaseInfo!$C$2</definedName>
    <definedName name="PresPrftShr">[165]Summ!#REF!</definedName>
    <definedName name="PREVIOUS">#REF!</definedName>
    <definedName name="PreviousYear">"Text 9"</definedName>
    <definedName name="price">'[64]Assumptions (C)'!$E$23</definedName>
    <definedName name="Price_Justification_Add">#REF!</definedName>
    <definedName name="Price_Justification_Hide">#REF!</definedName>
    <definedName name="Price1">#REF!</definedName>
    <definedName name="Price2">#REF!</definedName>
    <definedName name="priceCore">'[34]Argus link'!$E$22</definedName>
    <definedName name="pricing_strategy_code">#REF!</definedName>
    <definedName name="Pricing_Strategy_List">#REF!</definedName>
    <definedName name="primary_measurements">'[72]Deal Summary'!#REF!</definedName>
    <definedName name="Princ">'[60]PSC (Spec)'!$G$18:$G$137</definedName>
    <definedName name="Principal">IF('[129]Amort Sched'!XFA1&lt;&gt;"",MIN('[129]Amort Sched'!XFC1,Pmt_to_use-'[129]Amort Sched'!XFD1),"")</definedName>
    <definedName name="prinpaid">#REF!</definedName>
    <definedName name="PRINT">#REF!</definedName>
    <definedName name="_xlnm.Print_Area" localSheetId="14">'Income and Expenses'!$A$1:$G$38</definedName>
    <definedName name="_xlnm.Print_Area" localSheetId="17">'Monthly CF'!$A$1:$P$36</definedName>
    <definedName name="_xlnm.Print_Area" localSheetId="8">'Operating Expenses'!$A$1:$J$39</definedName>
    <definedName name="_xlnm.Print_Area" localSheetId="3">'Property Details'!$A$1:$E$36</definedName>
    <definedName name="_xlnm.Print_Area" localSheetId="10">'Reimb. Breakdown'!$A$1:$M$24</definedName>
    <definedName name="_xlnm.Print_Area" localSheetId="11">'Reimb. Breakdown 2019'!$A$1:$M$24</definedName>
    <definedName name="_xlnm.Print_Area" localSheetId="9">'Reimbursement Rent'!$A$1:$M$21</definedName>
    <definedName name="_xlnm.Print_Area" localSheetId="5">'Rent Roll'!$A$1:$Q$30</definedName>
    <definedName name="_xlnm.Print_Area" localSheetId="6">'Rent Schedule'!$A$1:$O$12</definedName>
    <definedName name="_xlnm.Print_Area" localSheetId="0">'STNL Master Page'!$A$1:$K$46</definedName>
    <definedName name="_xlnm.Print_Area">#REF!</definedName>
    <definedName name="Print_Area_Landscape">#REF!</definedName>
    <definedName name="Print_Area_MI">#REF!</definedName>
    <definedName name="Print_Area_Reset">OFFSET(Full_Print,0,0,Last_Row)</definedName>
    <definedName name="Print_Area_Salary_Spread_Landscape">#REF!</definedName>
    <definedName name="Print_Area1">#REF!</definedName>
    <definedName name="Print_Area2">#REF!</definedName>
    <definedName name="Print_Macro">#REF!</definedName>
    <definedName name="Print_Mode">[35]Summary!$U$47</definedName>
    <definedName name="PRINT_REPORT">#REF!</definedName>
    <definedName name="_xlnm.Print_Titles">#N/A</definedName>
    <definedName name="PRINT_TITLES_MI">#REF!</definedName>
    <definedName name="Print1">[166]ExecSummary!#REF!</definedName>
    <definedName name="Printing__Stationery_Total_act">#REF!</definedName>
    <definedName name="Printing__Stationery_Total_est">#REF!</definedName>
    <definedName name="PrintStatus">[166]ExecSummary!#REF!</definedName>
    <definedName name="Priority">#REF!</definedName>
    <definedName name="prk">'[9]2011 P&amp;L'!#REF!</definedName>
    <definedName name="prnt">#N/A</definedName>
    <definedName name="proamenity">#REF!</definedName>
    <definedName name="Producer">[46]inputs!$C$27</definedName>
    <definedName name="ProducerName">[46]inputs!$B$27</definedName>
    <definedName name="Product">#REF!</definedName>
    <definedName name="Products">#REF!</definedName>
    <definedName name="ProductType">[46]inputs!$B$32</definedName>
    <definedName name="Proforma">#REF!</definedName>
    <definedName name="ProForma1A">[167]ProForma!#REF!</definedName>
    <definedName name="ProForma1B">[167]ProForma!#REF!</definedName>
    <definedName name="ProForma2">#REF!</definedName>
    <definedName name="ProForma3">#REF!</definedName>
    <definedName name="ProForma4">#REF!</definedName>
    <definedName name="ProFormaDays">[37]Setup!$C$10</definedName>
    <definedName name="ProformaLookup">#REF!</definedName>
    <definedName name="ProformaVersion">'[78]User Defined Variables'!#REF!</definedName>
    <definedName name="PROJ">#N/A</definedName>
    <definedName name="Proj_Ex">#REF!</definedName>
    <definedName name="PROJ_ID">#REF!</definedName>
    <definedName name="PROJ_NAME">#REF!</definedName>
    <definedName name="proj_period">((DAYS360(proj_begin,budget_end))/30)</definedName>
    <definedName name="project_budget">'[72]Deal Summary'!#REF!</definedName>
    <definedName name="Project_Type">#REF!</definedName>
    <definedName name="Projected_Occupancy_Page">"Projected Occupancy"</definedName>
    <definedName name="ProjectEquity">'[64]Investor Cash Flows'!#REF!</definedName>
    <definedName name="projections_start_date">'[72]Deal Summary'!#REF!</definedName>
    <definedName name="ProjectName">{"Client Name or Project Name"}</definedName>
    <definedName name="ProjYear10SP">[97]Ref!$P$55</definedName>
    <definedName name="ProjYear1SP">[97]Ref!$G$55</definedName>
    <definedName name="ProjYear2SP">[97]Ref!$H$55</definedName>
    <definedName name="ProjYear3SP">[97]Ref!$I$55</definedName>
    <definedName name="ProjYear4SP">[97]Ref!$J$55</definedName>
    <definedName name="ProjYear5SP">[97]Ref!$K$55</definedName>
    <definedName name="ProjYear6SP">[97]Ref!$L$55</definedName>
    <definedName name="ProjYear7SP">[97]Ref!$M$55</definedName>
    <definedName name="ProjYear8SP">[97]Ref!$N$55</definedName>
    <definedName name="ProjYear9SP">[97]Ref!$O$55</definedName>
    <definedName name="promote">'[1]Promote Calc'!$D$209</definedName>
    <definedName name="promote1">#REF!</definedName>
    <definedName name="promote2">#REF!</definedName>
    <definedName name="promote3">#REF!</definedName>
    <definedName name="promote4">#REF!</definedName>
    <definedName name="promte" hidden="1">{"Assumptions",#N/A,FALSE,"Assumptions"}</definedName>
    <definedName name="prop">[168]General!$B$2</definedName>
    <definedName name="PropAddress">[169]Introduction!$D$8</definedName>
    <definedName name="PropAtt">#REF!</definedName>
    <definedName name="PropCity">[169]Introduction!$D$9</definedName>
    <definedName name="propCode">[55]Configuration!#REF!</definedName>
    <definedName name="PropCounty">#REF!</definedName>
    <definedName name="Property">[57]General!$B$2</definedName>
    <definedName name="Property_Address">#REF!</definedName>
    <definedName name="Property_Name">[69]Input!$C$7</definedName>
    <definedName name="Property_Tax">[39]Inputs!$H$26</definedName>
    <definedName name="Property_Tax_WC">'[39]Inputs WC'!$H$26</definedName>
    <definedName name="property_type">'[72]Deal Summary'!#REF!</definedName>
    <definedName name="Property_Year_Built">+#REF!</definedName>
    <definedName name="PROPERTYADDRESS">#REF!</definedName>
    <definedName name="PropertyName">'[63]Property Info'!$B$6</definedName>
    <definedName name="PropertyNum">#REF!</definedName>
    <definedName name="PropertyNumber">'[171]Property Info'!$B$7</definedName>
    <definedName name="PropertyRange">#REF!</definedName>
    <definedName name="PropInfoHelp">"Text Box 119"</definedName>
    <definedName name="PropName">[125]General!$B$2</definedName>
    <definedName name="proposed_loan">[51]CCB!$C$47</definedName>
    <definedName name="PROPOSED_LOAN_TERMS">#REF!</definedName>
    <definedName name="PropStateFull">[169]Introduction!$D$10</definedName>
    <definedName name="prtt3">#REF!</definedName>
    <definedName name="prtt4">#REF!</definedName>
    <definedName name="prty3">#REF!</definedName>
    <definedName name="prty4">#REF!</definedName>
    <definedName name="PTaxRate">'[172]Monthly CF'!#REF!</definedName>
    <definedName name="Purch">#REF!</definedName>
    <definedName name="Purchase_Price">[39]Inputs!$D$23</definedName>
    <definedName name="Purchase_Price_WC">'[39]Inputs WC'!$D$23</definedName>
    <definedName name="purposes">#REF!</definedName>
    <definedName name="PV_TOT">'[83]Price PSF Assumption'!#REF!</definedName>
    <definedName name="PV22.5">'[83]Price PSF Assumption'!#REF!</definedName>
    <definedName name="PV27.5">'[83]Price PSF Assumption'!#REF!</definedName>
    <definedName name="pYear">[37]Parameters!$C$14</definedName>
    <definedName name="q" hidden="1">{"mgmt forecast",#N/A,FALSE,"Mgmt Forecast";"dcf table",#N/A,FALSE,"Mgmt Forecast";"sensitivity",#N/A,FALSE,"Mgmt Forecast";"table inputs",#N/A,FALSE,"Mgmt Forecast";"calculations",#N/A,FALSE,"Mgmt Forecast"}</definedName>
    <definedName name="qq">#REF!</definedName>
    <definedName name="qtrlook">[57]General!$A$59:$F$70</definedName>
    <definedName name="QTRLYCF">#REF!</definedName>
    <definedName name="QUARTERLY_CF">#REF!</definedName>
    <definedName name="quit">#N/A</definedName>
    <definedName name="QuoteID">[46]inputs!$B$2</definedName>
    <definedName name="qw" hidden="1">{#N/A,#N/A,FALSE,"III-1 Sum.Dem";#N/A,#N/A,FALSE,"III-2 RER.Dem.Pop";#N/A,#N/A,FALSE,"III-3 RER.Cap.Pop";#N/A,#N/A,FALSE,"III-4 RER.Dem.TCSS";#N/A,#N/A,FALSE,"III-5 RER.Cap.TCSS";#N/A,#N/A,FALSE,"III-6 Pow.Center.Dem";#N/A,#N/A,FALSE,"III-7 Off.Demand";#N/A,#N/A,FALSE,"III-8 Htl.Dem"}</definedName>
    <definedName name="qwe" hidden="1">{"AnnualRentRoll",#N/A,FALSE,"RentRoll"}</definedName>
    <definedName name="qwer" hidden="1">{"AnnualRentRoll",#N/A,FALSE,"RentRoll"}</definedName>
    <definedName name="qwerty" hidden="1">{"rtn",#N/A,FALSE,"RTN";"tables",#N/A,FALSE,"RTN";"cf",#N/A,FALSE,"CF";"stats",#N/A,FALSE,"Stats";"prop",#N/A,FALSE,"Prop"}</definedName>
    <definedName name="qwertyuui" hidden="1">{#N/A,#N/A,FALSE,"Exec Sum";#N/A,#N/A,FALSE,"Rent Rate Comp";#N/A,#N/A,FALSE,"Rate, NPV Comp";#N/A,#N/A,FALSE,"Opt A NNN";#N/A,#N/A,FALSE,"15-yr Opt. A Sum";#N/A,#N/A,FALSE,"15-yr Opt A Other Costs";#N/A,#N/A,FALSE,"10-yr Opt. A Sum";#N/A,#N/A,FALSE,"10-yr Opt A Other Costs";#N/A,#N/A,FALSE,"NPV Calc"}</definedName>
    <definedName name="qweryg" hidden="1">{"Outflow 1",#N/A,FALSE,"Outflows-Inflows";"Outflow 2",#N/A,FALSE,"Outflows-Inflows";"Inflow 1",#N/A,FALSE,"Outflows-Inflows";"Inflow 2",#N/A,FALSE,"Outflows-Inflows"}</definedName>
    <definedName name="R_class">#REF!</definedName>
    <definedName name="R_INDEX">#REF!</definedName>
    <definedName name="R_M">#REF!</definedName>
    <definedName name="R_MARKET_RENT">#REF!</definedName>
    <definedName name="R_MOVE_IN">#REF!</definedName>
    <definedName name="R_OUTLIER">#REF!</definedName>
    <definedName name="R_RENT">#REF!</definedName>
    <definedName name="R_SF">#REF!</definedName>
    <definedName name="R_SUBCLASS">#REF!</definedName>
    <definedName name="R_TASKLOG_Range" hidden="1">#REF!</definedName>
    <definedName name="r_tenant">#REF!</definedName>
    <definedName name="R_type">#REF!</definedName>
    <definedName name="R_UNIT">#REF!</definedName>
    <definedName name="range.Rent_Increase">#REF!</definedName>
    <definedName name="range1">#REF!</definedName>
    <definedName name="range2">#REF!</definedName>
    <definedName name="range3">#REF!</definedName>
    <definedName name="range4">#REF!</definedName>
    <definedName name="range5">#REF!</definedName>
    <definedName name="Rate">#REF!</definedName>
    <definedName name="RateFl10Yr">[46]inputs!$B$70</definedName>
    <definedName name="RateFl5Yr">[46]inputs!$B$68</definedName>
    <definedName name="RateFl7Yr">[46]inputs!$B$69</definedName>
    <definedName name="RateFloor">[46]inputs!$B$45</definedName>
    <definedName name="Rates">'[117]2014 Assumptions'!$I$1:$L$44</definedName>
    <definedName name="RATES_AS_OF">#REF!</definedName>
    <definedName name="RBRENT">#N/A</definedName>
    <definedName name="rbu">'[9]2011 P&amp;L'!$AA$6</definedName>
    <definedName name="re4_sp_l1_l2">'[9]2011 P&amp;L'!#REF!</definedName>
    <definedName name="Reception_Total_act">#REF!</definedName>
    <definedName name="Reception_Total_est">#REF!</definedName>
    <definedName name="rech">'[9]2011 P&amp;L'!#REF!</definedName>
    <definedName name="rech1">'[9]2011 P&amp;L'!#REF!</definedName>
    <definedName name="rechh">'[9]2011 P&amp;L'!#REF!</definedName>
    <definedName name="rechh1">'[9]2011 P&amp;L'!#REF!</definedName>
    <definedName name="recm">'[9]2011 P&amp;L'!#REF!</definedName>
    <definedName name="recm1">'[9]2011 P&amp;L'!#REF!</definedName>
    <definedName name="recmh">'[9]2011 P&amp;L'!#REF!</definedName>
    <definedName name="recmh1">'[9]2011 P&amp;L'!#REF!</definedName>
    <definedName name="_xlnm.Recorder">#REF!</definedName>
    <definedName name="RecovOperExp">#REF!</definedName>
    <definedName name="Ref">#REF!</definedName>
    <definedName name="RefiDebt">[36]Analysis!$I$14</definedName>
    <definedName name="RefiEquity">[36]Analysis!$H$15</definedName>
    <definedName name="refinance">#REF!</definedName>
    <definedName name="Region">[46]inputs!$B$23</definedName>
    <definedName name="Regions">OFFSET('[59]Location Setup - Hide'!$K$4,0,0,COUNTIF([59]!LOC_Elements[Regions],"?*"),1)</definedName>
    <definedName name="Rehab">'[79]S &amp; U'!#REF!</definedName>
    <definedName name="reim">'[20]Inc &amp; Exp Assump (1)'!#REF!</definedName>
    <definedName name="REIMBRS">#REF!</definedName>
    <definedName name="RelativeValue">#REF!</definedName>
    <definedName name="releasepricelist">'[88]PICKIndex-DO NOT DELETE OR EDIT'!$AC$3:$AC$9</definedName>
    <definedName name="remaining_amortization">'[72]Deal Summary'!#REF!</definedName>
    <definedName name="Renewal_Rate">#REF!</definedName>
    <definedName name="Renewal_Rent">#REF!</definedName>
    <definedName name="reno_time">[173]Assumptions!$N$6:$O$18</definedName>
    <definedName name="Rent_History">#REF!</definedName>
    <definedName name="rent_scenario">#REF!</definedName>
    <definedName name="Rent_Schedule">#REF!</definedName>
    <definedName name="RENT_SF">#REF!</definedName>
    <definedName name="Rent_Type">#REF!</definedName>
    <definedName name="rentA">[174]Timeline!$E$18</definedName>
    <definedName name="Rental_Escl">[39]Inputs!$H$23</definedName>
    <definedName name="Rental_Escl_WC">'[39]Inputs WC'!$H$23</definedName>
    <definedName name="RentalComparisonTable">'[50]Per Unit Rental Comparisons'!$A$2:$J$59</definedName>
    <definedName name="RENTALCOMPTABL">'[49]Per Unit Rental Comparisons'!$A$2:$J$59</definedName>
    <definedName name="RENTALCOMPTABLE">'[49]Per Unit Rental Comparisons'!$A$2:$J$59</definedName>
    <definedName name="rentC">[174]Timeline!$E$19</definedName>
    <definedName name="RENTCOMPARTABLE">'[49]Per Unit Rental Comparisons'!$A$2:$J$59</definedName>
    <definedName name="RENTCOMPTABLE">'[49]Per Unit Rental Comparisons'!$A$2:$J$59</definedName>
    <definedName name="rentD">[174]Timeline!$E$20</definedName>
    <definedName name="rentE">[174]Timeline!$E$21</definedName>
    <definedName name="RentperSF">#REF!</definedName>
    <definedName name="rentpot">'[20]Inc &amp; Exp Assump (1)'!#REF!</definedName>
    <definedName name="RentRoll">#REF!</definedName>
    <definedName name="Rentroll_Date">#REF!</definedName>
    <definedName name="RENTS">#N/A</definedName>
    <definedName name="RentType">[175]INPUT!#REF!</definedName>
    <definedName name="Repairs">[39]Inputs!$G$37</definedName>
    <definedName name="Repairs_WC">'[39]Inputs WC'!$G$37</definedName>
    <definedName name="repl_reserve">'[64]Assumptions (C)'!$E$50</definedName>
    <definedName name="ReplacementCost">#REF!</definedName>
    <definedName name="report" hidden="1">{#N/A,#N/A,FALSE,"Summary";#N/A,#N/A,FALSE,"Assumptions";#N/A,#N/A,FALSE,"Cash Flow";#N/A,#N/A,FALSE,"Residual Calculation";#N/A,#N/A,FALSE,"Pricing Matrix";#N/A,#N/A,FALSE,"Pricing Matrix II";#N/A,#N/A,FALSE,"Expiration Schedule"}</definedName>
    <definedName name="Report_Date">#REF!</definedName>
    <definedName name="report1" hidden="1">{#N/A,#N/A,FALSE,"Summary";#N/A,#N/A,FALSE,"Assumptions";#N/A,#N/A,FALSE,"Cash Flow";#N/A,#N/A,FALSE,"Residual Calculation";#N/A,#N/A,FALSE,"Pricing Matrix";#N/A,#N/A,FALSE,"Pricing Matrix II";#N/A,#N/A,FALSE,"Expiration Schedule"}</definedName>
    <definedName name="report5" hidden="1">{#N/A,#N/A,FALSE,"Summary";#N/A,#N/A,FALSE,"Assumptions";#N/A,#N/A,FALSE,"Cash Flow";#N/A,#N/A,FALSE,"Residual Calculation";#N/A,#N/A,FALSE,"Pricing Matrix";#N/A,#N/A,FALSE,"Pricing Matrix II";#N/A,#N/A,FALSE,"Expiration Schedule"}</definedName>
    <definedName name="ReportDate">#REF!</definedName>
    <definedName name="ReportDetail">#REF!</definedName>
    <definedName name="Reportname">'[62]Base Variable Input'!$E$13</definedName>
    <definedName name="ReportTitle">#REF!</definedName>
    <definedName name="ReportType">[82]ReportInfo!$C$43</definedName>
    <definedName name="REPRES">#REF!</definedName>
    <definedName name="Res_Unit">#REF!</definedName>
    <definedName name="ResCollections">[46]inputs!$B$84</definedName>
    <definedName name="ResCollections_Stab">[46]inputs!$B$164</definedName>
    <definedName name="RESEARCH">#REF!</definedName>
    <definedName name="Reserve">[128]Inputs!$B$26</definedName>
    <definedName name="RESERVE_AMT">#REF!</definedName>
    <definedName name="RESERVE_AMT2">#REF!</definedName>
    <definedName name="Reserve1">#REF!</definedName>
    <definedName name="Reserve2">#REF!</definedName>
    <definedName name="Reserve3">#REF!</definedName>
    <definedName name="Reserve4">#REF!</definedName>
    <definedName name="Reserve5">#REF!</definedName>
    <definedName name="reserves">'[1]Inc &amp; Exp Assump (1)'!$H$149</definedName>
    <definedName name="Reserves_Unit">[39]Inputs!$K$9</definedName>
    <definedName name="Reserves_Unit_WC">'[39]Inputs WC'!$K$9</definedName>
    <definedName name="Resident_Gifts">#REF!</definedName>
    <definedName name="ResidentData">#REF!,#REF!,#REF!,#REF!,#REF!,#REF!,#REF!,#REF!,#REF!,#REF!,#REF!,#REF!,#REF!,#REF!,#REF!,#REF!,#REF!,#REF!,#REF!,#REF!,#REF!,#REF!,#REF!,#REF!</definedName>
    <definedName name="Residual_End_Month">[35]Summary!$K$11</definedName>
    <definedName name="ResidualCapRate">#REF!</definedName>
    <definedName name="ResOcc">[46]inputs!$B$83</definedName>
    <definedName name="rest10">'[9]2011 P&amp;L'!#REF!</definedName>
    <definedName name="rest10a">'[9]2011 P&amp;L'!#REF!</definedName>
    <definedName name="rest2">'[9]2011 P&amp;L'!#REF!</definedName>
    <definedName name="rest2a">'[9]2011 P&amp;L'!#REF!</definedName>
    <definedName name="rest3">'[9]2011 P&amp;L'!#REF!</definedName>
    <definedName name="rest3a">'[9]2011 P&amp;L'!#REF!</definedName>
    <definedName name="rest4">'[9]2011 P&amp;L'!#REF!</definedName>
    <definedName name="rest4a">'[9]2011 P&amp;L'!#REF!</definedName>
    <definedName name="rest5">'[9]2011 P&amp;L'!#REF!</definedName>
    <definedName name="rest5a">'[9]2011 P&amp;L'!#REF!</definedName>
    <definedName name="rest6">'[9]2011 P&amp;L'!#REF!</definedName>
    <definedName name="rest61">'[9]2011 P&amp;L'!#REF!</definedName>
    <definedName name="rest9">'[9]2011 P&amp;L'!#REF!</definedName>
    <definedName name="rest9a">'[9]2011 P&amp;L'!#REF!</definedName>
    <definedName name="rest9fd">'[9]2011 P&amp;L'!#REF!</definedName>
    <definedName name="rest9fdcov1">'[9]2011 P&amp;L'!#REF!</definedName>
    <definedName name="rest9fdrev1">'[9]2011 P&amp;L'!#REF!</definedName>
    <definedName name="RESTON">[42]EastLoudoungrdnA!#REF!</definedName>
    <definedName name="restricted_cash_balance_date">'[72]Deal Summary'!#REF!</definedName>
    <definedName name="ResultsPCore">'[34]Argus link'!$H$22</definedName>
    <definedName name="Ret_Sales_Vols">#REF!</definedName>
    <definedName name="retail">#REF!</definedName>
    <definedName name="RETAIL_GLA">#REF!</definedName>
    <definedName name="Retail_Sales">#REF!</definedName>
    <definedName name="retail_sf">#REF!</definedName>
    <definedName name="retailbulklist">'[88]PICKIndex-DO NOT DELETE OR EDIT'!$AQ$3:$AQ$5</definedName>
    <definedName name="RETRATE">#REF!</definedName>
    <definedName name="RETROIR">#REF!</definedName>
    <definedName name="retten">#REF!</definedName>
    <definedName name="RETURN_ON_COST">#REF!</definedName>
    <definedName name="Rev_Cat_1">#REF!</definedName>
    <definedName name="revdate">'[1]Executive Summary'!$O$48</definedName>
    <definedName name="revenue">[87]expdbase!$D$13:$D$15</definedName>
    <definedName name="revenueeb">'[98]Detail PF'!$G$22:$G$34</definedName>
    <definedName name="REVENUES">#REF!</definedName>
    <definedName name="rever_other_exp">'[64]Assumptions (C)'!$I$50</definedName>
    <definedName name="rever_reserve">'[64]Assumptions (C)'!$I$49</definedName>
    <definedName name="REVERSION">#REF!</definedName>
    <definedName name="revgsth">'[9]2011 P&amp;L'!#REF!</definedName>
    <definedName name="revgsth1">'[9]2011 P&amp;L'!#REF!</definedName>
    <definedName name="revgsthh">'[9]2011 P&amp;L'!#REF!</definedName>
    <definedName name="revgsthh1">'[9]2011 P&amp;L'!#REF!</definedName>
    <definedName name="revgstm">'[9]2011 P&amp;L'!#REF!</definedName>
    <definedName name="revgstm1">'[9]2011 P&amp;L'!#REF!</definedName>
    <definedName name="revgstmh">'[9]2011 P&amp;L'!#REF!</definedName>
    <definedName name="revgstmh1">'[9]2011 P&amp;L'!#REF!</definedName>
    <definedName name="revgsttrn">'[9]2011 P&amp;L'!#REF!</definedName>
    <definedName name="revgsttrn1">'[9]2011 P&amp;L'!#REF!</definedName>
    <definedName name="Revision_1_1997">TRUE</definedName>
    <definedName name="Revision_2">TRUE</definedName>
    <definedName name="Revision_2_1997">TRUE</definedName>
    <definedName name="Revision_3_1997">TRUE</definedName>
    <definedName name="rez" hidden="1">{#N/A,#N/A,FALSE,"Sheet39";#N/A,#N/A,FALSE,"Sheet40";#N/A,#N/A,FALSE,"Sheet38";#N/A,#N/A,FALSE,"Sheet37";#N/A,#N/A,FALSE,"Sheet31";#N/A,#N/A,FALSE,"Sheet36";#N/A,#N/A,FALSE,"Sheet35";#N/A,#N/A,FALSE,"Sheet34";#N/A,#N/A,FALSE,"Sheet33";#N/A,#N/A,FALSE,"Sheet32";#N/A,#N/A,FALSE,"Sheet31";#N/A,#N/A,FALSE,"Sheet29";#N/A,#N/A,FALSE,"Sheet30";#N/A,#N/A,FALSE,"Sheet28";#N/A,#N/A,FALSE,"Sheet27";#N/A,#N/A,FALSE,"Sheet26";#N/A,#N/A,FALSE,"Sheet25";#N/A,#N/A,FALSE,"Sheet20";#N/A,#N/A,FALSE,"Sheet19";#N/A,#N/A,FALSE,"Sheet18";#N/A,#N/A,FALSE,"Sheet17";#N/A,#N/A,FALSE,"Sheet16";#N/A,#N/A,FALSE,"Sheet15";#N/A,#N/A,FALSE,"Sheet14";#N/A,#N/A,FALSE,"Sheet13";#N/A,#N/A,FALSE,"Sheet12";#N/A,#N/A,FALSE,"Sheet11";#N/A,#N/A,FALSE,"Sheet8";#N/A,#N/A,FALSE,"Sheet7";#N/A,#N/A,FALSE,"Sheet6";#N/A,#N/A,FALSE,"Sheet5";#N/A,#N/A,FALSE,"Sheet4";#N/A,#N/A,FALSE,"Sheet3";#N/A,#N/A,FALSE,"Sheet2";#N/A,#N/A,FALSE,"Sheet1"}</definedName>
    <definedName name="reza" hidden="1">{#N/A,#N/A,FALSE,"BALLY COSTS";#N/A,#N/A,FALSE,"FF&amp;E";#N/A,#N/A,FALSE,"FEES";#N/A,#N/A,FALSE,"CONTINGENCY";#N/A,#N/A,FALSE,"SOFT COSTS";#N/A,#N/A,FALSE,"DETAIL";#N/A,#N/A,FALSE,"sum12-3"}</definedName>
    <definedName name="rezab"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RID">#REF!</definedName>
    <definedName name="riprint">#REF!</definedName>
    <definedName name="RLAINPUT_DebtLoan1CapEx" hidden="1">#REF!</definedName>
    <definedName name="RLAINPUT_DebtLoan1FixedPIPayment" hidden="1">#REF!</definedName>
    <definedName name="RLAINPUT_DebtLoan1Funding" hidden="1">#REF!,#REF!,#REF!</definedName>
    <definedName name="RLAINPUT_DebtLoan1Gen1" hidden="1">#REF!</definedName>
    <definedName name="RLAINPUT_DebtLoan1Gen2" hidden="1">#REF!</definedName>
    <definedName name="RLAINPUT_DebtLoan1Payment" hidden="1">#REF!</definedName>
    <definedName name="RLAINPUT_DebtLoan2CapEx" hidden="1">#REF!</definedName>
    <definedName name="RLAINPUT_DebtLoan2FixedPIPayment" hidden="1">#REF!</definedName>
    <definedName name="RLAINPUT_DebtLoan2Funding" hidden="1">#REF!,#REF!,#REF!</definedName>
    <definedName name="RLAINPUT_DebtLoan2Gen1" hidden="1">#REF!</definedName>
    <definedName name="RLAINPUT_DebtLoan2Gen2" hidden="1">#REF!</definedName>
    <definedName name="RLAINPUT_DebtLoan2Payment" hidden="1">#REF!</definedName>
    <definedName name="RLAINPUT_DebtLoan3CapEx" hidden="1">#REF!</definedName>
    <definedName name="RLAINPUT_DebtLoan3FixedPIPayment" hidden="1">#REF!</definedName>
    <definedName name="RLAINPUT_DebtLoan3Funding" hidden="1">#REF!,#REF!,#REF!</definedName>
    <definedName name="RLAINPUT_DebtLoan3Gen1" hidden="1">#REF!</definedName>
    <definedName name="RLAINPUT_DebtLoan3Gen2" hidden="1">#REF!</definedName>
    <definedName name="RLAINPUT_DebtLoan3Payment" hidden="1">#REF!</definedName>
    <definedName name="RLAINPUT_DebtRateIndex" hidden="1">#REF!</definedName>
    <definedName name="RLAINPUT_EquityCatchUp1" hidden="1">#REF!,#REF!</definedName>
    <definedName name="RLAINPUT_EquityCatchUp2" hidden="1">#REF!,#REF!</definedName>
    <definedName name="RLAINPUT_EquityCatchUp3" hidden="1">#REF!,#REF!</definedName>
    <definedName name="RLAINPUT_EquityInputs" hidden="1">#REF!,#REF!,#REF!</definedName>
    <definedName name="RLAINPUT_EquityPartnerNames" hidden="1">#REF!,#REF!</definedName>
    <definedName name="RLAINPUT_EquityPercent" hidden="1">#REF!</definedName>
    <definedName name="RLAINPUT_EquityRemainder" hidden="1">#REF!,#REF!</definedName>
    <definedName name="RLAINPUT_EquityTier1" hidden="1">#REF!,#REF!</definedName>
    <definedName name="RLAINPUT_EquityTier2" hidden="1">#REF!,#REF!,#REF!</definedName>
    <definedName name="RLAINPUT_EquityTier3" hidden="1">#REF!,#REF!,#REF!</definedName>
    <definedName name="RLAINPUT_ExecSumYears" hidden="1">#REF!</definedName>
    <definedName name="RLAINPUT_InPlaceRecovery" hidden="1">#REF!</definedName>
    <definedName name="RLAINPUT_InputDisp" hidden="1">#REF!</definedName>
    <definedName name="RLAINPUT_Inputs" hidden="1">#REF!</definedName>
    <definedName name="RLAINPUT_Loan3Refi" hidden="1">#REF!,#REF!,#REF!</definedName>
    <definedName name="rm">'[20]Inc &amp; Exp Assump (1)'!#REF!</definedName>
    <definedName name="RM_Corrected?">TRUE</definedName>
    <definedName name="rMonth">'[59]Parameters - Hide'!$B$7</definedName>
    <definedName name="rng.FFIECCodes">#REF!</definedName>
    <definedName name="rngARMConsiderations2">subrngARMConsiderationsA,subrngARMConsiderationsB</definedName>
    <definedName name="RNOI_Monthly?">#REF!</definedName>
    <definedName name="RNOI_Yr1">#REF!</definedName>
    <definedName name="RntCmpData">#REF!</definedName>
    <definedName name="RNWLS">#N/A</definedName>
    <definedName name="ROCKVILLE">#REF!</definedName>
    <definedName name="ROIR">#REF!</definedName>
    <definedName name="Roll_12">#REF!</definedName>
    <definedName name="ROLL_PERCENT">#REF!</definedName>
    <definedName name="roll_table">#REF!</definedName>
    <definedName name="RollingCommentsProperty">'[57]Rolling Template'!$B$12</definedName>
    <definedName name="RollingNonOperatingItemsSum">'[176]Rolling P&amp;L'!#REF!</definedName>
    <definedName name="Rollover">#REF!</definedName>
    <definedName name="ROOMNAME">#REF!</definedName>
    <definedName name="ROOMNBR">#REF!</definedName>
    <definedName name="rooms">'[31]Hotel UW'!$J$16</definedName>
    <definedName name="ROOMVALUE">#REF!</definedName>
    <definedName name="ROSEWELL">#REF!</definedName>
    <definedName name="ROSSLYN_BALLSTO">[42]EastLoudoungrdnA!#REF!</definedName>
    <definedName name="Rounding">#REF!</definedName>
    <definedName name="Rounding_Data">#REF!</definedName>
    <definedName name="Row">#REF!</definedName>
    <definedName name="ROWSET">#REF!</definedName>
    <definedName name="ROWSETSPENDOWN">#REF!</definedName>
    <definedName name="RPA" hidden="1">{#N/A,#N/A,FALSE,"Cashflow Analysis";#N/A,#N/A,FALSE,"Sensitivity Analysis";#N/A,#N/A,FALSE,"PV";#N/A,#N/A,FALSE,"Pro Forma"}</definedName>
    <definedName name="RPA.2" hidden="1">{#N/A,#N/A,FALSE,"Cashflow Analysis";#N/A,#N/A,FALSE,"Sensitivity Analysis";#N/A,#N/A,FALSE,"PV";#N/A,#N/A,FALSE,"Pro Forma"}</definedName>
    <definedName name="RplCstMtg">#REF!</definedName>
    <definedName name="RPPCAP">-0.05*2850000</definedName>
    <definedName name="RPPCAP2">-0.05*'[10]S&amp;U'!$B$55</definedName>
    <definedName name="RPPPREF">0.08</definedName>
    <definedName name="Rpt_Rqst_Dscr">#REF!</definedName>
    <definedName name="RR">#REF!</definedName>
    <definedName name="RR_Draw_Freq">[39]Inputs!#REF!</definedName>
    <definedName name="RR_Draw_Freq_WC">'[39]Inputs WC'!#REF!</definedName>
    <definedName name="RR_Draw_Perc">[39]Inputs!#REF!</definedName>
    <definedName name="RR_Draw_Perc_WC">'[39]Inputs WC'!#REF!</definedName>
    <definedName name="RR_RentforYear1GPR">#REF!</definedName>
    <definedName name="RR1Cols_RenovationStatus">#REF!</definedName>
    <definedName name="RR1Cols_SqFt">#REF!</definedName>
    <definedName name="RR1Cols_Type">#REF!</definedName>
    <definedName name="RR2Cols_RenovationStatus">#REF!</definedName>
    <definedName name="RR2Cols_SqFt">#REF!</definedName>
    <definedName name="RR2Cols_Type">#REF!</definedName>
    <definedName name="RRD">'[168]Rent Roll'!$D$2</definedName>
    <definedName name="RRDate">'[125]Rent Roll'!$D$2</definedName>
    <definedName name="rrr" hidden="1">{#N/A,#N/A,FALSE,"ExecutiveSummary";#N/A,#N/A,FALSE,"CostDetail";#N/A,#N/A,FALSE,"IncomeDetail"}</definedName>
    <definedName name="RRType">#REF!</definedName>
    <definedName name="RSD">#REF!</definedName>
    <definedName name="RSF">[148]Input!$B$11</definedName>
    <definedName name="rst10h">'[9]2011 P&amp;L'!#REF!</definedName>
    <definedName name="rst10h1">'[9]2011 P&amp;L'!#REF!</definedName>
    <definedName name="rst10hh">'[9]2011 P&amp;L'!#REF!</definedName>
    <definedName name="rst10hh1">'[9]2011 P&amp;L'!#REF!</definedName>
    <definedName name="rst10m">'[9]2011 P&amp;L'!#REF!</definedName>
    <definedName name="rst10m1">'[9]2011 P&amp;L'!#REF!</definedName>
    <definedName name="rst10mh">'[9]2011 P&amp;L'!#REF!</definedName>
    <definedName name="rst10mh1">'[9]2011 P&amp;L'!#REF!</definedName>
    <definedName name="rst3a">'[9]2011 P&amp;L'!#REF!</definedName>
    <definedName name="rst4a">'[9]2011 P&amp;L'!#REF!</definedName>
    <definedName name="rst5a">'[9]2011 P&amp;L'!#REF!</definedName>
    <definedName name="rst5h">'[9]2011 P&amp;L'!#REF!</definedName>
    <definedName name="rst5h1">'[9]2011 P&amp;L'!#REF!</definedName>
    <definedName name="rst5hh">'[9]2011 P&amp;L'!#REF!</definedName>
    <definedName name="rst5hh1">'[9]2011 P&amp;L'!#REF!</definedName>
    <definedName name="rst5m">'[9]2011 P&amp;L'!#REF!</definedName>
    <definedName name="rst5m1">'[9]2011 P&amp;L'!#REF!</definedName>
    <definedName name="rst5mh">'[9]2011 P&amp;L'!#REF!</definedName>
    <definedName name="rst5mh1">'[9]2011 P&amp;L'!#REF!</definedName>
    <definedName name="rst6_sp">'[9]2011 P&amp;L'!#REF!</definedName>
    <definedName name="rst6_sp_1">'[9]2011 P&amp;L'!#REF!</definedName>
    <definedName name="rst6h">'[9]2011 P&amp;L'!#REF!</definedName>
    <definedName name="rst6h1">'[9]2011 P&amp;L'!#REF!</definedName>
    <definedName name="rst6hh">'[9]2011 P&amp;L'!#REF!</definedName>
    <definedName name="rst6hh1">'[9]2011 P&amp;L'!#REF!</definedName>
    <definedName name="rst6m">'[9]2011 P&amp;L'!#REF!</definedName>
    <definedName name="rst6m1">'[9]2011 P&amp;L'!#REF!</definedName>
    <definedName name="rst6mh">'[9]2011 P&amp;L'!#REF!</definedName>
    <definedName name="rst6mh1">'[9]2011 P&amp;L'!#REF!</definedName>
    <definedName name="rst9_rst10">'[9]2011 P&amp;L'!#REF!</definedName>
    <definedName name="rst9_rst10_1">'[9]2011 P&amp;L'!#REF!</definedName>
    <definedName name="rst9h">'[9]2011 P&amp;L'!#REF!</definedName>
    <definedName name="rst9h1">'[9]2011 P&amp;L'!#REF!</definedName>
    <definedName name="rst9hh">'[9]2011 P&amp;L'!#REF!</definedName>
    <definedName name="rst9hh1">'[9]2011 P&amp;L'!#REF!</definedName>
    <definedName name="rst9m">'[9]2011 P&amp;L'!#REF!</definedName>
    <definedName name="rst9m1">'[9]2011 P&amp;L'!#REF!</definedName>
    <definedName name="rst9mh">'[9]2011 P&amp;L'!#REF!</definedName>
    <definedName name="rst9mh1">'[9]2011 P&amp;L'!#REF!</definedName>
    <definedName name="rsth1">'[9]2011 P&amp;L'!#REF!</definedName>
    <definedName name="rsthh1">'[9]2011 P&amp;L'!#REF!</definedName>
    <definedName name="rstmh1">'[9]2011 P&amp;L'!#REF!</definedName>
    <definedName name="rt" hidden="1">{#N/A,#N/A,FALSE,"II-2 POP.HH";#N/A,#N/A,FALSE,"II-3 AGE.DIST";#N/A,#N/A,FALSE,"II-4 HH.DIST";#N/A,#N/A,FALSE,"II-5 EMP.INDUS"}</definedName>
    <definedName name="rt3_rt4">'[9]2011 P&amp;L'!#REF!</definedName>
    <definedName name="rt3_rt4_1">'[9]2011 P&amp;L'!#REF!</definedName>
    <definedName name="rt3h">'[9]2011 P&amp;L'!#REF!</definedName>
    <definedName name="rt3h1">'[9]2011 P&amp;L'!#REF!</definedName>
    <definedName name="rt3hh">'[9]2011 P&amp;L'!#REF!</definedName>
    <definedName name="rt3hh1">'[9]2011 P&amp;L'!#REF!</definedName>
    <definedName name="rt3m">'[9]2011 P&amp;L'!#REF!</definedName>
    <definedName name="rt3m1">'[9]2011 P&amp;L'!#REF!</definedName>
    <definedName name="rt3mh">'[9]2011 P&amp;L'!#REF!</definedName>
    <definedName name="rt3mh1">'[9]2011 P&amp;L'!#REF!</definedName>
    <definedName name="rt4h">'[9]2011 P&amp;L'!#REF!</definedName>
    <definedName name="rt4h1">'[9]2011 P&amp;L'!#REF!</definedName>
    <definedName name="rt4hh">'[9]2011 P&amp;L'!#REF!</definedName>
    <definedName name="rt4hh1">'[9]2011 P&amp;L'!#REF!</definedName>
    <definedName name="rt4m">'[9]2011 P&amp;L'!#REF!</definedName>
    <definedName name="rt4m1">'[9]2011 P&amp;L'!#REF!</definedName>
    <definedName name="rt4mh">'[9]2011 P&amp;L'!#REF!</definedName>
    <definedName name="rt4mh1">'[9]2011 P&amp;L'!#REF!</definedName>
    <definedName name="rt5tx">'[9]2011 P&amp;L'!#REF!</definedName>
    <definedName name="rt5tx1">'[9]2011 P&amp;L'!#REF!</definedName>
    <definedName name="rt6_sp47">'[9]2011 P&amp;L'!#REF!</definedName>
    <definedName name="rt6tx">'[9]2011 P&amp;L'!#REF!</definedName>
    <definedName name="rt6tx1">'[9]2011 P&amp;L'!#REF!</definedName>
    <definedName name="rt9_rt10">'[9]2011 P&amp;L'!#REF!</definedName>
    <definedName name="rt9_rt10_1">'[9]2011 P&amp;L'!#REF!</definedName>
    <definedName name="rte4t">[70]General!$A$411:$A$464</definedName>
    <definedName name="RTINFO">#N/A</definedName>
    <definedName name="RTNAMES">#N/A</definedName>
    <definedName name="Run_Dt">#REF!</definedName>
    <definedName name="run_tm">#REF!</definedName>
    <definedName name="russ">#REF!</definedName>
    <definedName name="RV_Next_Buyer_Purchase_Assumptions.read">[75]Reversion!$A$6:$B$6,[75]Reversion!$A$8:$B$15</definedName>
    <definedName name="RV_Reversion_Detail.read">[75]Reversion!$A$22:$B$22,[75]Reversion!$A$26:$M$38</definedName>
    <definedName name="s">#REF!</definedName>
    <definedName name="saa" hidden="1">{"rtn",#N/A,FALSE,"RTN";"tables",#N/A,FALSE,"RTN";"cf",#N/A,FALSE,"CF";"stats",#N/A,FALSE,"Stats";"prop",#N/A,FALSE,"Prop"}</definedName>
    <definedName name="sadd" hidden="1">{"MonthlyRentRoll",#N/A,FALSE,"RentRoll"}</definedName>
    <definedName name="sadd2" hidden="1">{"MonthlyRentRoll",#N/A,FALSE,"RentRoll"}</definedName>
    <definedName name="saddd" hidden="1">{"AnnualRentRoll",#N/A,FALSE,"RentRoll"}</definedName>
    <definedName name="saddd2" hidden="1">{"AnnualRentRoll",#N/A,FALSE,"RentRoll"}</definedName>
    <definedName name="sadddd2" hidden="1">{"AnnualRentRoll",#N/A,FALSE,"RentRoll"}</definedName>
    <definedName name="saddddd" hidden="1">{"AnnualRentRoll",#N/A,FALSE,"RentRoll"}</definedName>
    <definedName name="saddddddd2" hidden="1">{#N/A,#N/A,FALSE,"ExitStratigy"}</definedName>
    <definedName name="sadddddddd" hidden="1">{#N/A,#N/A,FALSE,"ExitStratigy"}</definedName>
    <definedName name="saddddddddd2" hidden="1">{#N/A,#N/A,FALSE,"LoanAssumptions"}</definedName>
    <definedName name="sadddddddddd" hidden="1">{#N/A,#N/A,FALSE,"LoanAssumptions"}</definedName>
    <definedName name="saddddddddddd2" hidden="1">{#N/A,#N/A,FALSE,"OperatingAssumptions"}</definedName>
    <definedName name="saddddddddddddd" hidden="1">{#N/A,#N/A,FALSE,"OperatingAssumptions"}</definedName>
    <definedName name="sakfjdslkfj">#REF!</definedName>
    <definedName name="Saks">'[78]User Defined Variables'!#REF!</definedName>
    <definedName name="SaksAR">'[78]Income Detail'!#REF!</definedName>
    <definedName name="SaksBoxCost">'[78]Cost Detail'!#REF!</definedName>
    <definedName name="SaksCC">'[78]User Defined Variables'!#REF!</definedName>
    <definedName name="SaksGBA">'[78]User Defined Variables'!#REF!</definedName>
    <definedName name="SaksGLA">'[78]User Defined Variables'!#REF!</definedName>
    <definedName name="SaksRent">'[78]User Defined Variables'!#REF!</definedName>
    <definedName name="SaksTA">'[78]User Defined Variables'!#REF!</definedName>
    <definedName name="SaksTotalTA">'[78]Cost Detail'!#REF!</definedName>
    <definedName name="SalariesOffset">#N/A</definedName>
    <definedName name="SALARY">'[177]ENG 2'!$AQ$1:$BH$22</definedName>
    <definedName name="SalaryAccount">#REF!</definedName>
    <definedName name="SalaryBonus">#REF!</definedName>
    <definedName name="SalaryInsurance">#REF!</definedName>
    <definedName name="SalaryNextYear">#REF!</definedName>
    <definedName name="SalarySpread">#REF!</definedName>
    <definedName name="SalaryTaxes">#REF!</definedName>
    <definedName name="Sale_Date">[148]Input!$B$19</definedName>
    <definedName name="Sale_Price">#REF!</definedName>
    <definedName name="sale1">#REF!</definedName>
    <definedName name="sale2">#REF!</definedName>
    <definedName name="SALECOSTS">#N/A</definedName>
    <definedName name="Sales_Commission">'[79]S &amp; U'!#REF!</definedName>
    <definedName name="sales_costs">'[64]Assumptions (C)'!$N$37</definedName>
    <definedName name="Sales_Exp">[39]Inputs!$O$9</definedName>
    <definedName name="Sales_Exp_WC">'[39]Inputs WC'!$O$9</definedName>
    <definedName name="Sales_Proceeds">'[79]S &amp; U'!#REF!</definedName>
    <definedName name="Sales_Term_Yr">[39]Inputs!$O$7</definedName>
    <definedName name="Sales_Term_Yr_WC">'[39]Inputs WC'!$O$7</definedName>
    <definedName name="SALES1">#REF!</definedName>
    <definedName name="SALES2">#REF!</definedName>
    <definedName name="SALES3">#REF!</definedName>
    <definedName name="salescCore">'[34]Argus link'!$B$9</definedName>
    <definedName name="SalesCost">[1]Underwriting!$O$50</definedName>
    <definedName name="salestax">'[105]Total Direct and Ind.CG.'!$D$87</definedName>
    <definedName name="SalesTaxValue">'[78]Interest Expense Calcs'!#REF!</definedName>
    <definedName name="SALIENT_FACTS">#REF!</definedName>
    <definedName name="Sample">0.01*[0]!CTDA</definedName>
    <definedName name="Sample1">[178]Template!#REF!</definedName>
    <definedName name="Sandgate">'[136]Prelim 2019 Budget Data'!$L:$L</definedName>
    <definedName name="sas" hidden="1">{"Outflow 1",#N/A,FALSE,"Outflows-Inflows";"Outflow 2",#N/A,FALSE,"Outflows-Inflows";"Inflow 1",#N/A,FALSE,"Outflows-Inflows";"Inflow 2",#N/A,FALSE,"Outflows-Inflows"}</definedName>
    <definedName name="SAVE">#N/A</definedName>
    <definedName name="SC">[179]Summary!$E$79</definedName>
    <definedName name="Scenario">[93]Traffic!$AL$108</definedName>
    <definedName name="SCF">#REF!</definedName>
    <definedName name="SCG">#N/A</definedName>
    <definedName name="Sched_Pay">'[60]PSC (Spec)'!$D$18:$D$137</definedName>
    <definedName name="Schedule_360">#REF!</definedName>
    <definedName name="Scheduled_Extra_Payments">'[60]PSC (Spec)'!$D$11</definedName>
    <definedName name="Scheduled_Interest_Rate">#REF!</definedName>
    <definedName name="Scheduled_Monthly_Payment">'[60]PSC (Spec)'!$H$6</definedName>
    <definedName name="SDATA">#N/A</definedName>
    <definedName name="SDD"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df" hidden="1">{#N/A,#N/A,FALSE,"BALLY COSTS";#N/A,#N/A,FALSE,"FF&amp;E";#N/A,#N/A,FALSE,"FEES";#N/A,#N/A,FALSE,"CONTINGENCY";#N/A,#N/A,FALSE,"SOFT COSTS";#N/A,#N/A,FALSE,"DETAIL";#N/A,#N/A,FALSE,"sum12-3"}</definedName>
    <definedName name="sdfass" hidden="1">{"Outflow 1",#N/A,FALSE,"Outflows-Inflows";"Outflow 2",#N/A,FALSE,"Outflows-Inflows";"Inflow 1",#N/A,FALSE,"Outflows-Inflows";"Inflow 2",#N/A,FALSE,"Outflows-Inflows"}</definedName>
    <definedName name="sdfkajsdf" hidden="1">'[1]Inc &amp; Exp Assump (1)'!#REF!</definedName>
    <definedName name="sdttf" hidden="1">{#N/A,#N/A,FALSE,"ExitStratigy"}</definedName>
    <definedName name="Season">#REF!</definedName>
    <definedName name="see">'[83]Price PSF Assumption'!#REF!</definedName>
    <definedName name="sef">#REF!</definedName>
    <definedName name="selectdraftfinallist">'[88]PICKIndex-DO NOT DELETE OR EDIT'!$AK$3:$AK$5</definedName>
    <definedName name="SelectedEntity">[82]ReportInfo!$C$44</definedName>
    <definedName name="SelectedHierarchy">'[59]Parameters - Hide'!$B$12</definedName>
    <definedName name="selectyesnolist">'[88]PICKIndex-DO NOT DELETE OR EDIT'!$AI$3:$AI$5</definedName>
    <definedName name="SELLING_COST">#REF!</definedName>
    <definedName name="SEMI">#N/A</definedName>
    <definedName name="sencount" hidden="1">1</definedName>
    <definedName name="SENIORRDEBTSER">#REF!</definedName>
    <definedName name="SENS">#REF!</definedName>
    <definedName name="SENSITIVE">#N/A</definedName>
    <definedName name="Sensitivity" hidden="1">{"mgmt forecast",#N/A,FALSE,"Mgmt Forecast";"dcf table",#N/A,FALSE,"Mgmt Forecast";"sensitivity",#N/A,FALSE,"Mgmt Forecast";"table inputs",#N/A,FALSE,"Mgmt Forecast";"calculations",#N/A,FALSE,"Mgmt Forecast"}</definedName>
    <definedName name="septint">'[56]97ACCR-INT'!$Y$14</definedName>
    <definedName name="Server">[149]General!$B$5</definedName>
    <definedName name="ServFee">[46]inputs!$C$44</definedName>
    <definedName name="Services">[39]Inputs!$G$38</definedName>
    <definedName name="Services_WC">'[39]Inputs WC'!$G$38</definedName>
    <definedName name="SETUP">#REF!</definedName>
    <definedName name="seven">'[180]Yr1 by month - then annual'!$R$1:$X$39</definedName>
    <definedName name="SF">#REF!</definedName>
    <definedName name="SF_BLDG">#REF!</definedName>
    <definedName name="sfA">[174]Timeline!$C$18</definedName>
    <definedName name="sfC">[174]Timeline!$C$19</definedName>
    <definedName name="SFC_Unit_Rows">#REF!,#REF!,#REF!,#REF!</definedName>
    <definedName name="sfD">[174]Timeline!$C$20</definedName>
    <definedName name="SFD_QDEPTID">#REF!</definedName>
    <definedName name="sfdt" hidden="1">{#N/A,#N/A,FALSE,"LoanAssumptions"}</definedName>
    <definedName name="sfdv">#REF!</definedName>
    <definedName name="sfE">[174]Timeline!$C$21</definedName>
    <definedName name="sfF">[174]Timeline!$C$22</definedName>
    <definedName name="SFforCalcs">[121]Assumptions!$B$8</definedName>
    <definedName name="sfgfh" hidden="1">{#N/A,#N/A,FALSE,"ExitStratigy"}</definedName>
    <definedName name="sfhgh" hidden="1">{#N/A,#N/A,FALSE,"PropertyInfo"}</definedName>
    <definedName name="SFV">#REF!</definedName>
    <definedName name="SHEET">#REF!</definedName>
    <definedName name="Sheet4" hidden="1">{#N/A,#N/A,FALSE,"IPCOVER";#N/A,#N/A,FALSE,"STATEMENT";#N/A,#N/A,FALSE,"MARGIN";#N/A,#N/A,FALSE,"GNS &amp; LSS";#N/A,#N/A,FALSE,"IPREALGL";#N/A,#N/A,FALSE,"SHRTACCT"}</definedName>
    <definedName name="ShopOccupancy">'[71]Occupancy Status'!$G$4</definedName>
    <definedName name="ShoppingCenterSalesSummary">'[71]Comp Shop Ctr Sales Summary'!$A$1:$Q$16</definedName>
    <definedName name="SHORMTD">[40]Pinn!$U$3:$Z$34</definedName>
    <definedName name="ShortMonthLookup">[57]General!$H$12:$I$23</definedName>
    <definedName name="shorttermfees">#REF!</definedName>
    <definedName name="Show.Date">IF('[129]Amort Sched'!XFD1&lt;&gt;"",DATE(YEAR(First_payment_due),MONTH(First_payment_due)+('[129]Amort Sched'!XFD1-1)*12/Payments_per_year,DAY(First_payment_due)),"")</definedName>
    <definedName name="SHOWDATE">IF([61]AMORT!XFD1&lt;&gt;"",DATE(YEAR(FRSTPMTDUE),MONTH(FRSTPMTDUE)+([61]AMORT!XFD1-1)*12/PMTPERYR,DAY(FRSTPMTDUE)),"")</definedName>
    <definedName name="SingleFacSelected">'[59]Single Fac Trends - Hide'!$F$13</definedName>
    <definedName name="SiteArea">#REF!</definedName>
    <definedName name="SiteInspect">#REF!</definedName>
    <definedName name="size">#REF!</definedName>
    <definedName name="SizingNoteRate">[46]inputs!$B$61</definedName>
    <definedName name="SizingTreasury">[46]inputs!$B$47</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ips">'[31]Marinas UW'!$J$55</definedName>
    <definedName name="slumlord">#N/A</definedName>
    <definedName name="small">#REF!</definedName>
    <definedName name="SnapshotAutofilter2">'[149]Snapshot Template'!#REF!</definedName>
    <definedName name="SnapshotMonthLookup">[57]General!$A$26:$B$37</definedName>
    <definedName name="snrsListValidation">[181]Calculate!$BJ$1:$BJ$4</definedName>
    <definedName name="SolveIorPCore">'[34]Argus link'!$E$23</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opt" hidden="1">#REF!</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1</definedName>
    <definedName name="solver_val" hidden="1">0</definedName>
    <definedName name="SOURCE">#REF!</definedName>
    <definedName name="Source_of_Rate_Data">#REF!</definedName>
    <definedName name="sources">#REF!</definedName>
    <definedName name="SP">#N/A</definedName>
    <definedName name="spaces">#REF!</definedName>
    <definedName name="sph">'[9]2011 P&amp;L'!#REF!</definedName>
    <definedName name="sphh">'[9]2011 P&amp;L'!#REF!</definedName>
    <definedName name="sphh1">'[9]2011 P&amp;L'!#REF!</definedName>
    <definedName name="spilt4">#REF!</definedName>
    <definedName name="Split1">#REF!</definedName>
    <definedName name="split2">#REF!</definedName>
    <definedName name="split3">#REF!</definedName>
    <definedName name="Split4">#REF!</definedName>
    <definedName name="spm">'[9]2011 P&amp;L'!#REF!</definedName>
    <definedName name="SPM.2" hidden="1">{#N/A,#N/A,FALSE,"Cashflow Analysis";#N/A,#N/A,FALSE,"Sensitivity Analysis";#N/A,#N/A,FALSE,"PV";#N/A,#N/A,FALSE,"Pro Forma"}</definedName>
    <definedName name="spmh">'[9]2011 P&amp;L'!#REF!</definedName>
    <definedName name="spmh1">'[9]2011 P&amp;L'!#REF!</definedName>
    <definedName name="Spread">[140]Main!$AN$13</definedName>
    <definedName name="sprest">'[9]2011 P&amp;L'!#REF!</definedName>
    <definedName name="sq_footage">#REF!</definedName>
    <definedName name="sqftexpire1">'[91]Rent Roll'!$Y$163</definedName>
    <definedName name="sqftexpire10">'[91]Rent Roll'!$AH$163</definedName>
    <definedName name="sqftexpire11">'[91]Rent Roll'!$AI$163</definedName>
    <definedName name="sqftexpire2">'[91]Rent Roll'!$Z$163</definedName>
    <definedName name="sqftexpire3">'[91]Rent Roll'!$AA$163</definedName>
    <definedName name="sqftexpire4">'[91]Rent Roll'!$AB$163</definedName>
    <definedName name="sqftexpire5">'[91]Rent Roll'!$AC$163</definedName>
    <definedName name="sqftexpire6">'[91]Rent Roll'!$AD$163</definedName>
    <definedName name="sqftexpire7">'[91]Rent Roll'!$AE$163</definedName>
    <definedName name="sqftexpire8">'[91]Rent Roll'!$AF$163</definedName>
    <definedName name="sqftexpire9">'[91]Rent Roll'!$AG$163</definedName>
    <definedName name="srAssisted">[46]inputs!$B$114</definedName>
    <definedName name="SREAnnexRow">#REF!</definedName>
    <definedName name="SREPrintAreaEnd">#REF!</definedName>
    <definedName name="SREPrintAreaStart">#REF!</definedName>
    <definedName name="SREProperty">#REF!</definedName>
    <definedName name="SRESqFtRentedPercent">#REF!</definedName>
    <definedName name="SREUnitRentedPercent">#REF!</definedName>
    <definedName name="srIndpt">[46]inputs!$B$115</definedName>
    <definedName name="srMemory">[46]inputs!$B$116</definedName>
    <definedName name="srNursing">[46]inputs!$B$117</definedName>
    <definedName name="srtr" hidden="1">{#N/A,#N/A,FALSE,"OperatingAssumptions"}</definedName>
    <definedName name="SS" hidden="1">{#N/A,#N/A,FALSE,"Summary Schedule Heller Ltd";#N/A,#N/A,FALSE,"Qtrly  heller Page 1";#N/A,#N/A,FALSE,"Qtrly heller Page 3"}</definedName>
    <definedName name="SSLanguage">[46]inputs!$P$3</definedName>
    <definedName name="SSO" hidden="1">{#N/A,#N/A,FALSE,"CF Consolidated 2";#N/A,#N/A,FALSE,"Retail Assump";#N/A,#N/A,FALSE,"CF Retail";#N/A,#N/A,FALSE,"Garage Assumpt 1";#N/A,#N/A,FALSE,"Garage Op Proj";#N/A,#N/A,FALSE,"Hist I&amp;E";#N/A,#N/A,FALSE,"Rent Roll";#N/A,#N/A,FALSE,"RE Taxes";#N/A,#N/A,FALSE,"CAM - BH";#N/A,#N/A,FALSE,"Comm.Condo CAM"}</definedName>
    <definedName name="SSRBranch">[46]inputs!$B$25</definedName>
    <definedName name="SSRName">[46]inputs!$B$24</definedName>
    <definedName name="ST">'[83]Price PSF Assumption'!#REF!</definedName>
    <definedName name="STAB">#REF!</definedName>
    <definedName name="Stab_Ancil_Inc">#N/A</definedName>
    <definedName name="stab_DCR">[46]inputs!$B$133</definedName>
    <definedName name="stab_NOI">[46]inputs!$B$134</definedName>
    <definedName name="stab_Occupancy">[46]inputs!$B$138</definedName>
    <definedName name="stab_TotNbrUnits">[46]inputs!$B$137</definedName>
    <definedName name="STAB_VAC">#REF!</definedName>
    <definedName name="Stabilized_First_Full_Year">'[35]ORI-OpSt'!$J$7</definedName>
    <definedName name="STABILIZED_NOI">#REF!</definedName>
    <definedName name="STABILIZED_YIELD">#REF!</definedName>
    <definedName name="StabilizedIncomeAndExpenseAnalysis">'[71]Oper Inc &amp; Exp Analysis'!$A$49:$J$78</definedName>
    <definedName name="StabilizedNOI">'[71]Oper Inc &amp; Exp Analysis'!$H$77</definedName>
    <definedName name="StabilizedSalesTax">'[78]Interest Expense Calcs'!#REF!</definedName>
    <definedName name="STArea">'[78]User Defined Variables'!#REF!</definedName>
    <definedName name="START">#N/A</definedName>
    <definedName name="Start_Date">#REF!</definedName>
    <definedName name="Start_DollarsActualColumn">6</definedName>
    <definedName name="StartAutoWidth">#REF!</definedName>
    <definedName name="STARTDATE">#REF!</definedName>
    <definedName name="Starting_Bad_Debt">[39]Inputs!$H$18</definedName>
    <definedName name="Starting_Bad_Debt_WC">'[39]Inputs WC'!$H$18</definedName>
    <definedName name="StartMonth">[37]Parameters!$C$21</definedName>
    <definedName name="StartRow">#REF!</definedName>
    <definedName name="State">[46]inputs!$B$6</definedName>
    <definedName name="StateID">'[182]Tax Rates'!$A$2:$A$52</definedName>
    <definedName name="States">[125]General!$A$411:$A$464</definedName>
    <definedName name="Status">#REF!</definedName>
    <definedName name="StatusList">#REF!</definedName>
    <definedName name="STCC">'[78]User Defined Variables'!#REF!</definedName>
    <definedName name="STDA">8500000</definedName>
    <definedName name="STDI">0.085</definedName>
    <definedName name="STDM">360</definedName>
    <definedName name="Ste">[168]General!$A$411:$A$464</definedName>
    <definedName name="Steps">#REF!</definedName>
    <definedName name="STGBA">'[78]User Defined Variables'!#REF!</definedName>
    <definedName name="STGLA">'[78]User Defined Variables'!#REF!</definedName>
    <definedName name="stmt">#REF!</definedName>
    <definedName name="stmt1">#REF!</definedName>
    <definedName name="stopit">#REF!</definedName>
    <definedName name="stopitnow">#REF!</definedName>
    <definedName name="STORAGE">#REF!</definedName>
    <definedName name="Storage_inc_unit_mo">#REF!</definedName>
    <definedName name="store1Core">'[34]Argus link'!$Y$1</definedName>
    <definedName name="storeCore">'[34]Argus link'!$Z$1</definedName>
    <definedName name="strat_range">#REF!</definedName>
    <definedName name="StreetRate">#REF!</definedName>
    <definedName name="StrikeRate">[46]inputs!$B$62</definedName>
    <definedName name="StructuredParking">'[78]User Defined Variables'!#REF!</definedName>
    <definedName name="StructuredParkingCC">'[78]User Defined Variables'!#REF!</definedName>
    <definedName name="StructuredParkingFSGBA">'[78]User Defined Variables'!#REF!</definedName>
    <definedName name="StructuredParkingGBA">'[78]User Defined Variables'!#REF!</definedName>
    <definedName name="STTA">'[78]User Defined Variables'!#REF!</definedName>
    <definedName name="stub_date">'[72]Deal Summary'!#REF!</definedName>
    <definedName name="SU_Cash_Reconcilation.read">'[75]Sources &amp; Uses'!$A$34:$B$34,'[75]Sources &amp; Uses'!$A$35:$BK$42</definedName>
    <definedName name="SU_PageHeader.hdr">'[75]Sources &amp; Uses'!$D$6:$BK$6,'[75]Sources &amp; Uses'!$D$4:$BK$42</definedName>
    <definedName name="SU_PageHeader_1.hdr">'[54]Sources &amp; Uses'!$D$6:$AM$6,'[54]Sources &amp; Uses'!$D$4:$AM$44</definedName>
    <definedName name="SU_Sources.read">'[75]Sources &amp; Uses'!$A$19:$B$19,'[75]Sources &amp; Uses'!$A$20:$BK$25</definedName>
    <definedName name="SU_Uses.read">'[75]Sources &amp; Uses'!$A$8:$B$8,'[75]Sources &amp; Uses'!$A$9:$BK$16</definedName>
    <definedName name="SU_Working_Capital_Analysis.read">'[75]Sources &amp; Uses'!$A$29:$B$29,'[75]Sources &amp; Uses'!$A$30:$BK$31</definedName>
    <definedName name="Sub_City">#REF!</definedName>
    <definedName name="SubCategory">'[183]Draw Schedule'!$D$5:$D$80</definedName>
    <definedName name="SUBJ">#REF!</definedName>
    <definedName name="SUBJADR">#N/A</definedName>
    <definedName name="SUBJADR1">#N/A</definedName>
    <definedName name="SubjectRooms">[167]Setup!$C$19</definedName>
    <definedName name="SUBJOCC">#N/A</definedName>
    <definedName name="SubjRents">#REF!</definedName>
    <definedName name="SubjUnitMix">#REF!</definedName>
    <definedName name="SUI">#REF!/100</definedName>
    <definedName name="SUI_LIMIT">#REF!</definedName>
    <definedName name="SUI_RATE">#REF!</definedName>
    <definedName name="sum">#REF!</definedName>
    <definedName name="summ1">#REF!</definedName>
    <definedName name="summ2">#REF!</definedName>
    <definedName name="summarie1">#REF!</definedName>
    <definedName name="summarie2">#REF!</definedName>
    <definedName name="Summary">OFFSET(Full_Print,0,0,Last_Row)</definedName>
    <definedName name="SUMMARY_AcquisitionDate" hidden="1">#REF!</definedName>
    <definedName name="SUMMARY_AsOfDate" hidden="1">#REF!</definedName>
    <definedName name="SUMMARY_AssetName" hidden="1">#REF!</definedName>
    <definedName name="SUMMARY_AssetType" hidden="1">#REF!</definedName>
    <definedName name="SUMMARY_ExitDate" hidden="1">#REF!</definedName>
    <definedName name="SUMMARY_Funds" hidden="1">#REF!</definedName>
    <definedName name="SUMMARY_ModelDescription" hidden="1">#REF!</definedName>
    <definedName name="Summary_of_Capitalization_Rates">#N/A</definedName>
    <definedName name="SUMMARY_OF_COMPARABLE_RENTALS">#REF!</definedName>
    <definedName name="Summary_of_Going_In_Capitalization_Rates">'[71]Summary of Cap Rates'!$A$1:$G$11</definedName>
    <definedName name="Summary_of_Terminal_Capitalization_Rates">'[71]Summary of Cap Rates'!$A$12:$G$22</definedName>
    <definedName name="SUMMARY_SalesPrice" hidden="1">#REF!</definedName>
    <definedName name="SUMMARY_SalesPricePSF" hidden="1">#REF!</definedName>
    <definedName name="Summary1">#REF!</definedName>
    <definedName name="summary11">#REF!</definedName>
    <definedName name="summary2">#REF!</definedName>
    <definedName name="summary22">#REF!</definedName>
    <definedName name="SummaryProjections">[184]Summary!$B$1:$L$49,[184]Summary!$N$1:$X$49,[184]Summary!$Z$1:$AJ$49,[184]Summary!$AL$1:$AV$49</definedName>
    <definedName name="summy1">#REF!</definedName>
    <definedName name="summy2">#REF!</definedName>
    <definedName name="SwapCrv">#REF!</definedName>
    <definedName name="sx" hidden="1">{#N/A,#N/A,FALSE,"Occ and Rate";#N/A,#N/A,FALSE,"PF Input";#N/A,#N/A,FALSE,"Capital Input";#N/A,#N/A,FALSE,"Proforma Five Yr";#N/A,#N/A,FALSE,"Calculations";#N/A,#N/A,FALSE,"Transaction Summary-DTW"}</definedName>
    <definedName name="sxdftds" hidden="1">{#N/A,#N/A,FALSE,"NNN sum";#N/A,#N/A,FALSE,"10-yr Opt. A Sum";#N/A,#N/A,FALSE,"10-yr Opt A Other Costs";#N/A,#N/A,FALSE,"Purchase Sum";#N/A,#N/A,FALSE,"Purchase Other Costs"}</definedName>
    <definedName name="t">#N/A</definedName>
    <definedName name="t_class">#REF!</definedName>
    <definedName name="T12Cols_Mapping">#REF!</definedName>
    <definedName name="T12Cols_Totals">#REF!</definedName>
    <definedName name="TABLE">#REF!</definedName>
    <definedName name="Table_3out" hidden="1">#REF!</definedName>
    <definedName name="TABLE_A_2">#REF!</definedName>
    <definedName name="TABLE_A_3">#REF!</definedName>
    <definedName name="TABLE_B_1">#REF!</definedName>
    <definedName name="TABLE_B_2">#REF!</definedName>
    <definedName name="TABLE_B_3">#REF!</definedName>
    <definedName name="Table_beg_bal">#REF!</definedName>
    <definedName name="TABLE_D_1_1">#REF!</definedName>
    <definedName name="TABLE_D_1_10">#REF!</definedName>
    <definedName name="TABLE_D_1_15">#REF!</definedName>
    <definedName name="TABLE_D_1_16">#REF!</definedName>
    <definedName name="TABLE_D_1_17">#REF!</definedName>
    <definedName name="TABLE_D_1_18">#REF!</definedName>
    <definedName name="TABLE_D_1_19">#REF!</definedName>
    <definedName name="TABLE_D_1_2">#REF!</definedName>
    <definedName name="TABLE_D_1_20">#REF!</definedName>
    <definedName name="TABLE_D_1_3">#REF!</definedName>
    <definedName name="TABLE_D_1_4">#REF!</definedName>
    <definedName name="TABLE_D_1_5">#REF!</definedName>
    <definedName name="TABLE_D_1_6">#REF!</definedName>
    <definedName name="TABLE_D_1_7">#REF!</definedName>
    <definedName name="TABLE_D_1_8">#REF!</definedName>
    <definedName name="TABLE_D_1_9">#REF!</definedName>
    <definedName name="TABLE_D_2_1">#REF!</definedName>
    <definedName name="Table_GrowthRts">#REF!</definedName>
    <definedName name="Table_prior_interest">#REF!</definedName>
    <definedName name="Table_Yr3">#REF!</definedName>
    <definedName name="Table_Yr4">#REF!</definedName>
    <definedName name="table1">#REF!</definedName>
    <definedName name="tax">#REF!</definedName>
    <definedName name="TAX_CREDIT">#REF!</definedName>
    <definedName name="Tax_Escrow">[39]Inputs!$D$35</definedName>
    <definedName name="Tax_Escrow_WC">'[39]Inputs WC'!$D$36</definedName>
    <definedName name="taxblend">'[20]Inc &amp; Exp Assump (1)'!#REF!</definedName>
    <definedName name="taxes">'[1]Inc &amp; Exp Assump (1)'!$H$138</definedName>
    <definedName name="TaxesYr1">#REF!</definedName>
    <definedName name="TAXPREF">#REF!</definedName>
    <definedName name="TAXRATE">#REF!</definedName>
    <definedName name="taxrent">#REF!</definedName>
    <definedName name="taxrent2">#REF!</definedName>
    <definedName name="TB_0M">#REF!</definedName>
    <definedName name="TB_1M">#REF!</definedName>
    <definedName name="TB_2M">#REF!</definedName>
    <definedName name="TB_3M">#REF!</definedName>
    <definedName name="TB_FacilityName">#REF!</definedName>
    <definedName name="TB_Level1">#REF!</definedName>
    <definedName name="TB_Level2">#REF!</definedName>
    <definedName name="TB_Level3">#REF!</definedName>
    <definedName name="TB_Level4">#REF!</definedName>
    <definedName name="TB_Level5">#REF!</definedName>
    <definedName name="TB_Q4">#REF!</definedName>
    <definedName name="TB_ReportMonth">#REF!</definedName>
    <definedName name="TB_YTD">#REF!</definedName>
    <definedName name="tblSelectSponsorLang">[46]reference!$L$1:$O$7</definedName>
    <definedName name="TBSE84">75000</definedName>
    <definedName name="TBSE85">75000</definedName>
    <definedName name="TBSE86">75000</definedName>
    <definedName name="TBSE87">75000</definedName>
    <definedName name="TBSE92">285173</definedName>
    <definedName name="TBSE93">96081</definedName>
    <definedName name="TBSE94">176642</definedName>
    <definedName name="TBSE95">78576</definedName>
    <definedName name="TBSE97">[123]EXP!$AB$7</definedName>
    <definedName name="TCap">[1]Underwriting!$O$48</definedName>
    <definedName name="TCAP1">#N/A</definedName>
    <definedName name="TCAP2">#N/A</definedName>
    <definedName name="TCAP3">#N/A</definedName>
    <definedName name="tdebt">'[20]Executive Summary'!#REF!</definedName>
    <definedName name="teat" hidden="1">{#N/A,#N/A,FALSE,"IPCOVER";#N/A,#N/A,FALSE,"STATEMENT";#N/A,#N/A,FALSE,"MARGIN";#N/A,#N/A,FALSE,"GNS &amp; LSS";#N/A,#N/A,FALSE,"IPREALGL";#N/A,#N/A,FALSE,"SHRTACCT"}</definedName>
    <definedName name="tel_cc_1">'[9]2011 P&amp;L'!#REF!</definedName>
    <definedName name="tel_pk_bc_2">'[9]2011 P&amp;L'!#REF!</definedName>
    <definedName name="telh">'[9]2011 P&amp;L'!#REF!</definedName>
    <definedName name="telh1">'[9]2011 P&amp;L'!#REF!</definedName>
    <definedName name="telhh">'[9]2011 P&amp;L'!#REF!</definedName>
    <definedName name="telhh1">'[9]2011 P&amp;L'!#REF!</definedName>
    <definedName name="telm">'[9]2011 P&amp;L'!#REF!</definedName>
    <definedName name="telm1">'[9]2011 P&amp;L'!#REF!</definedName>
    <definedName name="telmh">'[9]2011 P&amp;L'!#REF!</definedName>
    <definedName name="telmh1">'[9]2011 P&amp;L'!#REF!</definedName>
    <definedName name="templ">#REF!</definedName>
    <definedName name="tempname">[92]DataTables!$C$11</definedName>
    <definedName name="ten">'[9]2011 P&amp;L'!#REF!</definedName>
    <definedName name="ten_hth_rec_gft_hr_ga_2">'[9]2011 P&amp;L'!#REF!</definedName>
    <definedName name="TENANCY">#N/A</definedName>
    <definedName name="TenantRate">#REF!</definedName>
    <definedName name="tennis">'[9]2011 P&amp;L'!#REF!</definedName>
    <definedName name="tequity">'[20]Executive Summary'!#REF!</definedName>
    <definedName name="Term">#REF!</definedName>
    <definedName name="Term__years">#REF!</definedName>
    <definedName name="Term_in_years">#REF!</definedName>
    <definedName name="Term_T1">[39]Inputs!$K$5</definedName>
    <definedName name="Term_T1_WC">'[39]Inputs WC'!$K$5</definedName>
    <definedName name="TermFixedLeaseUp">[46]inputs!$B$40</definedName>
    <definedName name="TerminalCap">#REF!</definedName>
    <definedName name="TerminalCapRates">#N/A</definedName>
    <definedName name="TERMYRS">[61]AMORT!$C$9</definedName>
    <definedName name="TERRMTD">[40]Rive!$U$3:$Z$34</definedName>
    <definedName name="test">[87]expdbase!$D$4:$F$9</definedName>
    <definedName name="Test2" hidden="1">{"INCOME",#N/A,FALSE,"ProNet";"VALUE",#N/A,FALSE,"ProNet"}</definedName>
    <definedName name="Test3" hidden="1">{"INCOME",#N/A,FALSE,"ProNet";"VALUE",#N/A,FALSE,"ProNet"}</definedName>
    <definedName name="test4" hidden="1">{"CHART",#N/A,FALSE,"Arch Communications"}</definedName>
    <definedName name="Testing">'[79]S &amp; U'!#REF!</definedName>
    <definedName name="THREE_YEAR_STRATEGIC_PLAN____LEASING">#REF!</definedName>
    <definedName name="ThreeBRRents">#REF!</definedName>
    <definedName name="THRESHOLD_ANALYSIS">#REF!</definedName>
    <definedName name="TI">60</definedName>
    <definedName name="TI_AMT">#REF!</definedName>
    <definedName name="TI_COST">#REF!</definedName>
    <definedName name="Tier1">#REF!</definedName>
    <definedName name="Tier2">#REF!</definedName>
    <definedName name="Tier3">#REF!</definedName>
    <definedName name="Tier4">#REF!</definedName>
    <definedName name="tiers">#REF!</definedName>
    <definedName name="tilcbaseyear">'[91]Rent Roll'!$Y$10</definedName>
    <definedName name="Till1">'[118]Schedule 5A'!$D$54</definedName>
    <definedName name="Time_Date_Stamp">#REF!</definedName>
    <definedName name="tinew">'[91]Loan Information'!$I$25</definedName>
    <definedName name="TInvCore">'[34]Argus link'!$L$3</definedName>
    <definedName name="tirenew">'[91]Loan Information'!$I$26</definedName>
    <definedName name="TIREPAY">#REF!</definedName>
    <definedName name="Titlename">#REF!</definedName>
    <definedName name="Titles">[87]expdbase!$A$4:$A$31</definedName>
    <definedName name="TM1REBUILDOPTION">1</definedName>
    <definedName name="tmpproperty">[92]DataTables!$C$11</definedName>
    <definedName name="tnh">'[9]2011 P&amp;L'!#REF!</definedName>
    <definedName name="tnhh">'[9]2011 P&amp;L'!#REF!</definedName>
    <definedName name="tnhh1">'[9]2011 P&amp;L'!#REF!</definedName>
    <definedName name="tnm">'[9]2011 P&amp;L'!#REF!</definedName>
    <definedName name="tnmh">'[9]2011 P&amp;L'!#REF!</definedName>
    <definedName name="tnmh1">'[9]2011 P&amp;L'!#REF!</definedName>
    <definedName name="Tnt_Imprv">#REF!</definedName>
    <definedName name="TODAY">#REF!</definedName>
    <definedName name="Top_of_Cons_CF">#REF!</definedName>
    <definedName name="torreyprice">'[64]Assumptions (T)'!$E$23</definedName>
    <definedName name="TOT_COMN">#REF!</definedName>
    <definedName name="TOT_IRR">'[83]Price PSF Assumption'!#REF!</definedName>
    <definedName name="TOTADMIN">#REF!</definedName>
    <definedName name="Total">#REF!</definedName>
    <definedName name="Total_CapX_Budget">'[39]CapEx Budget &amp; Draws'!$C$52</definedName>
    <definedName name="Total_CapX_Budget_WC">'[39]CapEx Budget &amp; Draws WC'!$C$59</definedName>
    <definedName name="total_cloan">#REF!</definedName>
    <definedName name="total_eligible_cloancosts">#REF!</definedName>
    <definedName name="Total_Exposure">[51]CCB!$C$48</definedName>
    <definedName name="total_hard_costs">[51]CCB!$C$20</definedName>
    <definedName name="total_hard_loan">[51]CCB!$G$20</definedName>
    <definedName name="TOTAL_INCOME">#REF!</definedName>
    <definedName name="Total_Interest">#REF!</definedName>
    <definedName name="total_land_costs">[51]CCB!$C$12</definedName>
    <definedName name="total_land_loan">[51]CCB!$G$12</definedName>
    <definedName name="total_loan_budget">[51]CCB!$G$44</definedName>
    <definedName name="Total_Pay">'[60]PSC (Spec)'!$F$18:$F$137</definedName>
    <definedName name="Total_Payment">Scheduled_Payment+Extra_Payment</definedName>
    <definedName name="Total_payments">Payments_per_year*Term_in_years</definedName>
    <definedName name="total_proj_equity">#REF!</definedName>
    <definedName name="total_project_costs">[51]CCB!$C$44</definedName>
    <definedName name="Total_Purchase_Price">[39]Inputs!$D$22</definedName>
    <definedName name="Total_Purchase_Price_WC">'[39]Inputs WC'!$D$22</definedName>
    <definedName name="Total_Residential_Units">#REF!</definedName>
    <definedName name="TOTAL_REVENUES">#REF!</definedName>
    <definedName name="total_rsf">#REF!</definedName>
    <definedName name="total_soft_costs">[51]CCB!$C$42</definedName>
    <definedName name="total_soft_loan">[51]CCB!$G$42</definedName>
    <definedName name="Total_Units">#REF!</definedName>
    <definedName name="TotalAERelated">'[78]Cost Detail'!#REF!</definedName>
    <definedName name="totalcc">'[20]Closing Costs'!#REF!</definedName>
    <definedName name="TotalGroundLeaseRent">'[78]Cost Detail'!#REF!</definedName>
    <definedName name="Totalsales">#REF!</definedName>
    <definedName name="TotalSqFootage">'[185]Inputs Inc'!$G$101</definedName>
    <definedName name="TotalUnits">'[125]Rent Roll'!$C$157</definedName>
    <definedName name="totalvacantsqft">'[91]Rent Roll'!$F$165</definedName>
    <definedName name="TotalYearDays">'[186]Setup- Hidden'!$E$15</definedName>
    <definedName name="TOTCLEAN">#REF!</definedName>
    <definedName name="TOTGENOP">#REF!</definedName>
    <definedName name="TOTINS">#REF!</definedName>
    <definedName name="TOTLL">#REF!</definedName>
    <definedName name="TOTMGMT">#REF!</definedName>
    <definedName name="TotNbrUnits">[46]inputs!$B$86</definedName>
    <definedName name="TOTPMT">PMTPERYR*TERMYRS</definedName>
    <definedName name="TOTR_M">#REF!</definedName>
    <definedName name="TOTTAX">#REF!</definedName>
    <definedName name="TotUnit">'[168]Rent Roll'!$C$249</definedName>
    <definedName name="TOTUTIL">#REF!</definedName>
    <definedName name="TotValue">[46]inputs!$B$100</definedName>
    <definedName name="townhomes">'[133]Sale Prices'!#REF!</definedName>
    <definedName name="trade">'[187]Trade Area'!$B$2:$S$58</definedName>
    <definedName name="trade1">'[188]Trade Area'!$B$2:$S$58</definedName>
    <definedName name="Transaction_Types">#REF!</definedName>
    <definedName name="Transactional_Issues">#REF!</definedName>
    <definedName name="TransactionSumm">#REF!</definedName>
    <definedName name="TransactionType">[46]inputs!$B$33</definedName>
    <definedName name="Travel_Transportation_Total_act">#REF!</definedName>
    <definedName name="Travel_Transportation_Total_est">#REF!</definedName>
    <definedName name="trend">#REF!</definedName>
    <definedName name="trial" hidden="1">{"Outflow 1",#N/A,FALSE,"Outflows-Inflows";"Outflow 2",#N/A,FALSE,"Outflows-Inflows";"Inflow 1",#N/A,FALSE,"Outflows-Inflows";"Inflow 2",#N/A,FALSE,"Outflows-Inflows"}</definedName>
    <definedName name="trnh1">'[9]2011 P&amp;L'!$AA$1780</definedName>
    <definedName name="trnhh1">'[9]2011 P&amp;L'!$AA$1783</definedName>
    <definedName name="trnm1">'[9]2011 P&amp;L'!$AA$1774</definedName>
    <definedName name="trnmh1">'[9]2011 P&amp;L'!$AA$1777</definedName>
    <definedName name="TRTable">'[34]Argus link'!$C$77:$D$78</definedName>
    <definedName name="TrueCashFlowProperty">#REF!</definedName>
    <definedName name="tt">#REF!</definedName>
    <definedName name="TTLRR">#N/A</definedName>
    <definedName name="Turnover">[39]Inputs!$G$36</definedName>
    <definedName name="Turnover_Rate">#REF!</definedName>
    <definedName name="Turnover_WC">'[39]Inputs WC'!$G$36</definedName>
    <definedName name="tuv" hidden="1">{#N/A,#N/A,FALSE,"II-2 POP.HH";#N/A,#N/A,FALSE,"II-3 AGE.DIST";#N/A,#N/A,FALSE,"II-4 HH.DIST";#N/A,#N/A,FALSE,"II-5 EMP.INDUS"}</definedName>
    <definedName name="tvwChild">4</definedName>
    <definedName name="TwoBRRents">#REF!</definedName>
    <definedName name="tx_bc">'[9]2011 P&amp;L'!#REF!</definedName>
    <definedName name="tx_bc1">'[9]2011 P&amp;L'!#REF!</definedName>
    <definedName name="tx_bk1">'[9]2011 P&amp;L'!$AA$1999</definedName>
    <definedName name="tx_bqt1">'[9]2011 P&amp;L'!$AA$2092</definedName>
    <definedName name="tx_cbr1">'[9]2011 P&amp;L'!$AA$2010</definedName>
    <definedName name="tx_cc">'[9]2011 P&amp;L'!$AA$2108</definedName>
    <definedName name="TX_Fran_Tax">[39]Inputs!$H$25</definedName>
    <definedName name="TX_Fran_Tax_WC">'[39]Inputs WC'!$H$25</definedName>
    <definedName name="tx_gft">'[9]2011 P&amp;L'!#REF!</definedName>
    <definedName name="tx_gft1">'[9]2011 P&amp;L'!#REF!</definedName>
    <definedName name="tx_glf">'[9]2011 P&amp;L'!#REF!</definedName>
    <definedName name="tx_glf1">'[9]2011 P&amp;L'!#REF!</definedName>
    <definedName name="tx_hth">'[9]2011 P&amp;L'!#REF!</definedName>
    <definedName name="tx_hth1">'[9]2011 P&amp;L'!#REF!</definedName>
    <definedName name="tx_kit">'[9]2011 P&amp;L'!$AA$2105</definedName>
    <definedName name="tx_l1">'[9]2011 P&amp;L'!#REF!</definedName>
    <definedName name="tx_l2">'[9]2011 P&amp;L'!#REF!</definedName>
    <definedName name="tx_lb">'[9]2011 P&amp;L'!$AA$2043</definedName>
    <definedName name="tx_ln11">'[9]2011 P&amp;L'!#REF!</definedName>
    <definedName name="tx_ln21">'[9]2011 P&amp;L'!#REF!</definedName>
    <definedName name="tx_mb">'[9]2011 P&amp;L'!$AA$2074</definedName>
    <definedName name="tx_pk">'[9]2011 P&amp;L'!#REF!</definedName>
    <definedName name="tx_pk1">'[9]2011 P&amp;L'!#REF!</definedName>
    <definedName name="tx_r1">'[9]2011 P&amp;L'!$AA$2027</definedName>
    <definedName name="tx_r2">'[9]2011 P&amp;L'!$AA$2030</definedName>
    <definedName name="tx_r3">'[9]2011 P&amp;L'!$AA$2033</definedName>
    <definedName name="tx_r4">'[9]2011 P&amp;L'!#REF!</definedName>
    <definedName name="tx_r41">'[9]2011 P&amp;L'!#REF!</definedName>
    <definedName name="tx_r5">'[9]2011 P&amp;L'!#REF!</definedName>
    <definedName name="tx_r51">'[9]2011 P&amp;L'!#REF!</definedName>
    <definedName name="tx_re4_sp_l1_l2">'[9]2011 P&amp;L'!#REF!</definedName>
    <definedName name="tx_rec">'[9]2011 P&amp;L'!#REF!</definedName>
    <definedName name="tx_rec1">'[9]2011 P&amp;L'!#REF!</definedName>
    <definedName name="tx_rm1">'[9]2011 P&amp;L'!$AA$1988</definedName>
    <definedName name="tx_rs">'[9]2011 P&amp;L'!$AA$2055</definedName>
    <definedName name="tx_sp1">'[9]2011 P&amp;L'!#REF!</definedName>
    <definedName name="tx_sr">'[9]2011 P&amp;L'!#REF!</definedName>
    <definedName name="tx_tel">'[9]2011 P&amp;L'!#REF!</definedName>
    <definedName name="tx_tel_pk_bc">'[9]2011 P&amp;L'!#REF!</definedName>
    <definedName name="tx_tel1">'[9]2011 P&amp;L'!#REF!</definedName>
    <definedName name="tx_ten">'[9]2011 P&amp;L'!#REF!</definedName>
    <definedName name="tx_ten1">'[9]2011 P&amp;L'!#REF!</definedName>
    <definedName name="TXDEPT_2">'[9]2011 P&amp;L'!#REF!</definedName>
    <definedName name="TXDEPT_4">'[9]2011 P&amp;L'!#REF!</definedName>
    <definedName name="TXDEPT_7">'[9]2011 P&amp;L'!#REF!</definedName>
    <definedName name="TXDEPT_8">'[9]2011 P&amp;L'!#REF!</definedName>
    <definedName name="txrgst">'[9]2011 P&amp;L'!#REF!</definedName>
    <definedName name="txrgst1">'[9]2011 P&amp;L'!#REF!</definedName>
    <definedName name="type">#REF!</definedName>
    <definedName name="Type1">#REF!</definedName>
    <definedName name="typeofentitylist">'[88]PICKIndex-DO NOT DELETE OR EDIT'!$AM$3:$AM$8</definedName>
    <definedName name="typeofentitylist2">'[116]PICKIndex-DO NOT DELETE OR EDIT'!$AM$3:$AM$9</definedName>
    <definedName name="TYPFL">#REF!</definedName>
    <definedName name="TYSONS">[42]EastLoudoungrdnA!#REF!</definedName>
    <definedName name="u">#REF!</definedName>
    <definedName name="uirrCore">'[34]Argus link'!$L$6</definedName>
    <definedName name="Uncapped">[46]inputs!$B$74</definedName>
    <definedName name="undcaseCore">'[34]Argus link'!$E$9</definedName>
    <definedName name="UNDERWRITING_T_CHART_ANALYSIS">#REF!</definedName>
    <definedName name="unit">#REF!</definedName>
    <definedName name="Unit_Type">#REF!</definedName>
    <definedName name="UnitApt">#REF!</definedName>
    <definedName name="UnitMix">#REF!</definedName>
    <definedName name="Units">'[185]Inputs Inc'!$D$101</definedName>
    <definedName name="units2">[38]Underwriting!$H$15</definedName>
    <definedName name="UNLEV._IRR">#REF!</definedName>
    <definedName name="UNLEVERED_NOI">#REF!</definedName>
    <definedName name="UNMX">#N/A</definedName>
    <definedName name="unrestricted_cash_balance_date">'[72]Deal Summary'!#REF!</definedName>
    <definedName name="Untitled">[189]Untitled!$A$1:$L$888</definedName>
    <definedName name="update" hidden="1">{"AnnualRentRoll",#N/A,FALSE,"RentRoll"}</definedName>
    <definedName name="Upgraded_Units">'[39]CapEx Budget &amp; Draws'!$C$45</definedName>
    <definedName name="Upgraded_Units_WC">'[39]CapEx Budget &amp; Draws WC'!$C$52</definedName>
    <definedName name="UPON_COMPLETION_OF_THE_RENOVATION">#REF!</definedName>
    <definedName name="Use">"Drop Down 111"</definedName>
    <definedName name="util">'[1]Inc &amp; Exp Assump (1)'!$H$108</definedName>
    <definedName name="Utility_Income">[39]Inputs!$H$32</definedName>
    <definedName name="Utility_Income_WC">'[39]Inputs WC'!$H$32</definedName>
    <definedName name="uu">#REF!</definedName>
    <definedName name="uvw" hidden="1">{#N/A,#N/A,FALSE,"pop.hh";#N/A,#N/A,FALSE,"age.dist";#N/A,#N/A,FALSE,"hh.income";#N/A,#N/A,FALSE,"hh.chars"}</definedName>
    <definedName name="UW__Utilities">[46]inputs!$B$90</definedName>
    <definedName name="UW_Admin">[46]inputs!$B$94</definedName>
    <definedName name="UW_Insurance">[46]inputs!$B$89</definedName>
    <definedName name="UW_Management">[46]inputs!$B$92</definedName>
    <definedName name="UW_Misc">[46]inputs!$B$95</definedName>
    <definedName name="UW_Payroll">[46]inputs!$B$93</definedName>
    <definedName name="UW_RealEstate">[46]inputs!$B$88</definedName>
    <definedName name="UW_RepairsMaint">[46]inputs!$B$91</definedName>
    <definedName name="UW_Replacement">[46]inputs!$B$96</definedName>
    <definedName name="UW1_UW">#REF!</definedName>
    <definedName name="v">#REF!</definedName>
    <definedName name="V.__BORROWING_ENTITY">#REF!</definedName>
    <definedName name="v_Key1" hidden="1">'[31]V Inc &amp; Exp'!#REF!</definedName>
    <definedName name="v_Key2" hidden="1">'[31]V Inc &amp; Exp'!#REF!</definedName>
    <definedName name="VAC_">#REF!</definedName>
    <definedName name="vac_4">'[64]Assumptions (C)'!#REF!</definedName>
    <definedName name="vac_5">'[64]Assumptions (C)'!#REF!</definedName>
    <definedName name="vac_6">'[64]Assumptions (C)'!#REF!</definedName>
    <definedName name="vac_7">'[64]Assumptions (C)'!#REF!</definedName>
    <definedName name="vac_8">'[64]Assumptions (C)'!#REF!</definedName>
    <definedName name="vac_9">'[64]Assumptions (C)'!#REF!</definedName>
    <definedName name="VACANCY">#REF!</definedName>
    <definedName name="Vacancy_Loss">[39]Inputs!$H$4</definedName>
    <definedName name="Vacancy_Loss_WC">'[39]Inputs WC'!$H$4</definedName>
    <definedName name="Vacancy_Stab_Month">[39]Inputs!$H$5</definedName>
    <definedName name="Vacancy_Stab_Month_WC">'[39]Inputs WC'!$H$5</definedName>
    <definedName name="Vacant__Giant_Dugout_Temp">"name"</definedName>
    <definedName name="vacres">'[31]V UW'!#REF!</definedName>
    <definedName name="VACSF">[157]Interview!$E$177</definedName>
    <definedName name="VAhold">'[34]Argus link'!$C$8</definedName>
    <definedName name="VALUE">#REF!</definedName>
    <definedName name="Value.2" hidden="1">{#N/A,#N/A,FALSE,"Cashflow Analysis";#N/A,#N/A,FALSE,"Sensitivity Analysis";#N/A,#N/A,FALSE,"PV";#N/A,#N/A,FALSE,"Pro Forma"}</definedName>
    <definedName name="value1" hidden="1">{#N/A,#N/A,FALSE,"Cashflow Analysis";#N/A,#N/A,FALSE,"Sensitivity Analysis";#N/A,#N/A,FALSE,"PV";#N/A,#N/A,FALSE,"Pro Forma"}</definedName>
    <definedName name="value1.2" hidden="1">{#N/A,#N/A,FALSE,"Cashflow Analysis";#N/A,#N/A,FALSE,"Sensitivity Analysis";#N/A,#N/A,FALSE,"PV";#N/A,#N/A,FALSE,"Pro Forma"}</definedName>
    <definedName name="values_96">#REF!</definedName>
    <definedName name="values_97">#REF!</definedName>
    <definedName name="values_98">#REF!</definedName>
    <definedName name="Values_Entered">IF(Loan_Amount*Interest_Rate*Loan_Years*Loan_Start&gt;0,1,0)</definedName>
    <definedName name="values_trailing">#REF!</definedName>
    <definedName name="VarianceProperty">#REF!</definedName>
    <definedName name="VarMonthLookup">[57]General!$A$41:$B$53</definedName>
    <definedName name="vAssFee">'[31]V Amort'!#REF!</definedName>
    <definedName name="vBroker_vs_v1" hidden="1">'[11]1999 BUDGET'!#REF!</definedName>
    <definedName name="vcity">'[31]V UW'!#REF!</definedName>
    <definedName name="velIST">'[19]VE Summary'!$B$15:$B$81</definedName>
    <definedName name="VendorData">#REF!,#REF!,#REF!,#REF!,#REF!,#REF!,#REF!,#REF!,#REF!,#REF!,#REF!,#REF!,#REF!,#REF!,#REF!,#REF!,#REF!,#REF!,#REF!,#REF!,#REF!,#REF!,#REF!,#REF!,#REF!,#REF!,#REF!,#REF!,#REF!,#REF!,#REF!,#REF!,#REF!,#REF!,#REF!,#REF!,#REF!</definedName>
    <definedName name="Venues">#REF!</definedName>
    <definedName name="version">[190]List!$C$2</definedName>
    <definedName name="vh" hidden="1">{"Outflow 1",#N/A,FALSE,"Outflows-Inflows";"Outflow 2",#N/A,FALSE,"Outflows-Inflows";"Inflow 1",#N/A,FALSE,"Outflows-Inflows";"Inflow 2",#N/A,FALSE,"Outflows-Inflows"}</definedName>
    <definedName name="vhfdgyh" hidden="1">{#N/A,#N/A,FALSE,"Summary";#N/A,#N/A,FALSE,"Assumptions";#N/A,#N/A,FALSE,"Cash Flow";#N/A,#N/A,FALSE,"Residual Calculation";#N/A,#N/A,FALSE,"Pricing Matrix";#N/A,#N/A,FALSE,"Pricing Matrix II";#N/A,#N/A,FALSE,"Expiration Schedule"}</definedName>
    <definedName name="vhfgu" hidden="1">{#N/A,#N/A,FALSE,"Summary";#N/A,#N/A,FALSE,"Assumptions";#N/A,#N/A,FALSE,"Cash Flow";#N/A,#N/A,FALSE,"Residual Calculation";#N/A,#N/A,FALSE,"Pricing Matrix";#N/A,#N/A,FALSE,"Pricing Matrix II";#N/A,#N/A,FALSE,"Expiration Schedule"}</definedName>
    <definedName name="vhgfh" hidden="1">{#N/A,#N/A,FALSE,"Summary"}</definedName>
    <definedName name="vhnghj" hidden="1">{#N/A,#N/A,FALSE,"Summary"}</definedName>
    <definedName name="vhuj" hidden="1">{#N/A,#N/A,FALSE,"LoanAssumptions"}</definedName>
    <definedName name="VI.__PROPERTY_MANAGEMENT">#REF!</definedName>
    <definedName name="VII.__TENANT_PROFILE">#REF!</definedName>
    <definedName name="VIII.__MARKET___SUBMARKET_and_NEIGHBORHOOD_ANALYSIS">#REF!</definedName>
    <definedName name="viscous">#N/A</definedName>
    <definedName name="vj" hidden="1">{#N/A,#N/A,FALSE,"Assumptions";#N/A,#N/A,FALSE,"10-Yr - detail";#N/A,#N/A,FALSE,"Rent Roll";#N/A,#N/A,FALSE,"Historical (2)";#N/A,#N/A,FALSE,"RET's";#N/A,#N/A,FALSE,"Lse-Exp.";#N/A,#N/A,FALSE,"Lease Rollover";#N/A,#N/A,FALSE,"Service Contracts"}</definedName>
    <definedName name="vkjkj" hidden="1">{"MonthlyRentRoll",#N/A,FALSE,"RentRoll"}</definedName>
    <definedName name="VLI_perc">[46]inputs!$B$124</definedName>
    <definedName name="VLIUnits">[46]inputs!$C$73</definedName>
    <definedName name="vloancc">'[31]V CC'!#REF!</definedName>
    <definedName name="vnji" hidden="1">{#N/A,#N/A,TRUE,"Summary";"AnnualRentRoll",#N/A,TRUE,"RentRoll";#N/A,#N/A,TRUE,"ExitStratigy";#N/A,#N/A,TRUE,"OperatingAssumptions"}</definedName>
    <definedName name="votherinc">'[31]V Inc &amp; Exp'!$J$18</definedName>
    <definedName name="vPP">'[31]V UW'!$C$27</definedName>
    <definedName name="vreim">'[31]V Inc &amp; Exp'!#REF!</definedName>
    <definedName name="vrentpot">'[31]V Inc &amp; Exp'!#REF!</definedName>
    <definedName name="vreserve">'[31]V UW'!#REF!</definedName>
    <definedName name="vrm">'[31]V Inc &amp; Exp'!#REF!</definedName>
    <definedName name="vtotalcc">'[31]V CC'!#REF!</definedName>
    <definedName name="vunits">'[31]V UW'!$H$28</definedName>
    <definedName name="vv" hidden="1">{"mgmt forecast",#N/A,FALSE,"Mgmt Forecast";"dcf table",#N/A,FALSE,"Mgmt Forecast";"sensitivity",#N/A,FALSE,"Mgmt Forecast";"table inputs",#N/A,FALSE,"Mgmt Forecast";"calculations",#N/A,FALSE,"Mgmt Forecast"}</definedName>
    <definedName name="vvvv" hidden="1">{#N/A,#N/A,FALSE,"Cashflow Analysis";#N/A,#N/A,FALSE,"Sensitivity Analysis";#N/A,#N/A,FALSE,"PV";#N/A,#N/A,FALSE,"Pro Forma"}</definedName>
    <definedName name="VVVV.2" hidden="1">{#N/A,#N/A,FALSE,"Cashflow Analysis";#N/A,#N/A,FALSE,"Sensitivity Analysis";#N/A,#N/A,FALSE,"PV";#N/A,#N/A,FALSE,"Pro Forma"}</definedName>
    <definedName name="vz" hidden="1">{"mgmt forecast",#N/A,FALSE,"Mgmt Forecast";"dcf table",#N/A,FALSE,"Mgmt Forecast";"sensitivity",#N/A,FALSE,"Mgmt Forecast";"table inputs",#N/A,FALSE,"Mgmt Forecast";"calculations",#N/A,FALSE,"Mgmt Forecast"}</definedName>
    <definedName name="vzx" hidden="1">{"mgmt forecast",#N/A,FALSE,"Mgmt Forecast";"dcf table",#N/A,FALSE,"Mgmt Forecast";"sensitivity",#N/A,FALSE,"Mgmt Forecast";"table inputs",#N/A,FALSE,"Mgmt Forecast";"calculations",#N/A,FALSE,"Mgmt Forecast"}</definedName>
    <definedName name="w" hidden="1">{"Assump",#N/A,TRUE,"Proforma";"first",#N/A,TRUE,"Proforma";"second",#N/A,TRUE,"Proforma";"lease1",#N/A,TRUE,"Proforma";"lease2",#N/A,TRUE,"Proforma"}</definedName>
    <definedName name="w3rf">#REF!</definedName>
    <definedName name="wankcap">0.25*2850000</definedName>
    <definedName name="wankcap2">0.25*'[10]S&amp;U'!$B$55</definedName>
    <definedName name="wankpref">0.08</definedName>
    <definedName name="warning">'[64]Assumptions (C)'!$B$205</definedName>
    <definedName name="Water">[39]Inputs!$G$41</definedName>
    <definedName name="Water_WC">'[39]Inputs WC'!$G$41</definedName>
    <definedName name="WaterfallValuation">[191]RawDataDCF!$D$131:$CP$175</definedName>
    <definedName name="WC">[39]Inputs!$D$29</definedName>
    <definedName name="WC_WC">'[39]Inputs WC'!$D$30</definedName>
    <definedName name="we" hidden="1">{#N/A,#N/A,FALSE,"pop.hh";#N/A,#N/A,FALSE,"age.dist";#N/A,#N/A,FALSE,"hh.income";#N/A,#N/A,FALSE,"hh.chars"}</definedName>
    <definedName name="webHelp">[55]Configuration!#REF!</definedName>
    <definedName name="werqwe" hidden="1">{"Annual Cash Flows",#N/A,FALSE,"Annual Summary";"qtrl1",#N/A,FALSE,"QTLY Summary";"qtrl2",#N/A,FALSE,"QTLY Summary";"qtrl3",#N/A,FALSE,"QTLY Summary";"qtrl4",#N/A,FALSE,"QTLY Summary";"qtrl5",#N/A,FALSE,"QTLY Summary";"qtrl6",#N/A,FALSE,"QTLY Summary"}</definedName>
    <definedName name="wert" hidden="1">{"Outflow 1",#N/A,FALSE,"Outflows-Inflows";"Outflow 2",#N/A,FALSE,"Outflows-Inflows";"Inflow 1",#N/A,FALSE,"Outflows-Inflows";"Inflow 2",#N/A,FALSE,"Outflows-Inflows"}</definedName>
    <definedName name="wffggfhj" hidden="1">{"print 1.6",#N/A,FALSE,"Sheet1";"print 2.6",#N/A,FALSE,"Sheet1";"print 3.6",#N/A,FALSE,"Sheet1";"print 4.6",#N/A,FALSE,"Sheet1";"print 5.6",#N/A,FALSE,"Sheet1";"print 6.6",#N/A,FALSE,"Sheet1"}</definedName>
    <definedName name="What" hidden="1">'[102]MH2 RECAP'!#REF!</definedName>
    <definedName name="what_asdf2" hidden="1">{#N/A,#N/A,FALSE,"OperatingAssumptions"}</definedName>
    <definedName name="What1">'[102]MH2 RECAP'!#REF!</definedName>
    <definedName name="What2">'[102]MH2 RECAP'!#REF!</definedName>
    <definedName name="Whatever" hidden="1">#REF!</definedName>
    <definedName name="why">#N/A</definedName>
    <definedName name="WIL">"A1181"</definedName>
    <definedName name="WOODMTD">#REF!</definedName>
    <definedName name="WOR">[170]WOR!$B$6:$CD$207</definedName>
    <definedName name="WORK_COMP">#REF!</definedName>
    <definedName name="WORK_COMP_2">#REF!</definedName>
    <definedName name="wqert" hidden="1">{"Assump",#N/A,TRUE,"Proforma";"first",#N/A,TRUE,"Proforma";"second",#N/A,TRUE,"Proforma";"lease1",#N/A,TRUE,"Proforma";"lease2",#N/A,TRUE,"Proforma"}</definedName>
    <definedName name="wr" hidden="1">[120]a!$D$124</definedName>
    <definedName name="wrn" hidden="1">{#N/A,#N/A,FALSE,"III-1 Sum.Dem";#N/A,#N/A,FALSE,"III-2 RER.Dem.Pop";#N/A,#N/A,FALSE,"III-3 RER.Cap.Pop";#N/A,#N/A,FALSE,"III-4 RER.Dem.TCSS";#N/A,#N/A,FALSE,"III-5 RER.Cap.TCSS";#N/A,#N/A,FALSE,"III-6 Pow.Center.Dem";#N/A,#N/A,FALSE,"III-7 Off.Demand";#N/A,#N/A,FALSE,"III-8 Htl.Dem"}</definedName>
    <definedName name="wrn.1995._.Analysis." hidden="1">{#N/A,#N/A,FALSE,"1995 Rev &amp; Exp"}</definedName>
    <definedName name="wrn.2" hidden="1">{#N/A,#N/A,FALSE,"Cash Flow";#N/A,#N/A,FALSE,"FFO";#N/A,#N/A,FALSE,"Dvlpt Assumptions";#N/A,#N/A,FALSE,"Equity &amp; Constr Financing";#N/A,#N/A,FALSE,"JV Fee Analysis - cash";#N/A,#N/A,FALSE,"JV Fee Analysis - GAAP";#N/A,#N/A,FALSE,"Prop CF Adj";#N/A,#N/A,FALSE,"Land Sales";#N/A,#N/A,FALSE,"Capex, existing";#N/A,#N/A,FALSE,"Capex,97 Budget";#N/A,#N/A,FALSE,"Capex, dvlpt";#N/A,#N/A,FALSE,"Cap overhead";#N/A,#N/A,FALSE,"Project Equity";#N/A,#N/A,FALSE,"Leasing Fees";#N/A,#N/A,FALSE,"Debt";#N/A,#N/A,FALSE,"Capitalized Interest";#N/A,#N/A,FALSE,"FF&amp; E Loan";#N/A,#N/A,FALSE,"Strip loan";#N/A,#N/A,FALSE,"Franklin Loan";#N/A,#N/A,FALSE,"Poto_Gurn Amortiz";#N/A,#N/A,FALSE,"Dividend Distr";#N/A,#N/A,FALSE,"Investment in Partnerships";#N/A,#N/A,FALSE,"JV Ops Cash Flow Adj.";#N/A,#N/A,FALSE,"Ontario";#N/A,#N/A,FALSE,"Ontario-Proj";#N/A,#N/A,FALSE,"Ont Debt";#N/A,#N/A,FALSE,"Grapevine";#N/A,#N/A,FALSE,"Grapevine-Proj";#N/A,#N/A,FALSE,"Arizona";#N/A,#N/A,FALSE,"Arizona - Proj";#N/A,#N/A,FALSE,"Sawgrass Ph III";#N/A,#N/A,FALSE,"Saw Phase III-Proj";#N/A,#N/A,FALSE,"City Center";#N/A,#N/A,FALSE,"City Center-Proj";#N/A,#N/A,FALSE,"Columbus";#N/A,#N/A,FALSE,"Columbus-Proj";#N/A,#N/A,FALSE,"Atlanta";#N/A,#N/A,FALSE,"Atlanta-Proj";#N/A,#N/A,FALSE,"Monee";#N/A,#N/A,FALSE,"Monee-Proj";#N/A,#N/A,FALSE,"Houston";#N/A,#N/A,FALSE,"Houston-Proj";#N/A,#N/A,FALSE,"San Francisco";#N/A,#N/A,FALSE,"San Francisco-Proj";#N/A,#N/A,FALSE,"Meadowlands";#N/A,#N/A,FALSE,"Meadowlands-Proj";#N/A,#N/A,FALSE,"Toronto";#N/A,#N/A,FALSE,"Toronto-Proj"}</definedName>
    <definedName name="wrn.275PricingBook." hidden="1">{#N/A,#N/A,FALSE,"Assumptions";#N/A,#N/A,FALSE,"Impact Assumptions";#N/A,#N/A,FALSE,"10-Yr - detail";#N/A,#N/A,FALSE,"1,5,10 yr comp";#N/A,#N/A,FALSE,"Lse-Exp.";#N/A,#N/A,FALSE,"Rent Roll";#N/A,#N/A,FALSE,"Historical (2)";#N/A,#N/A,FALSE,"RET's";#N/A,#N/A,FALSE,"Lease Rollover"}</definedName>
    <definedName name="wrn.275Schedulles." hidden="1">{#N/A,#N/A,FALSE,"Assumptions";#N/A,#N/A,FALSE,"10-Yr - detail";#N/A,#N/A,FALSE,"Rent Roll";#N/A,#N/A,FALSE,"Historical (2)";#N/A,#N/A,FALSE,"RET's";#N/A,#N/A,FALSE,"Lse-Exp.";#N/A,#N/A,FALSE,"Lease Rollover";#N/A,#N/A,FALSE,"Service Contracts"}</definedName>
    <definedName name="wrn.36._.Month._.Financial._.Recap." hidden="1">{#N/A,#N/A,FALSE,"Recap"}</definedName>
    <definedName name="wrn.36._.Month._.Pro._.Forma." hidden="1">{#N/A,#N/A,FALSE,"36MoProForma";#N/A,#N/A,FALSE,"Recap"}</definedName>
    <definedName name="wrn.3yr.CF." hidden="1">{"assume",#N/A,FALSE,"K&amp;20th Month CF";"MoCF",#N/A,FALSE,"K&amp;20th Month CF";"AnCF",#N/A,FALSE,"K&amp;20th Month CF"}</definedName>
    <definedName name="wrn.Acq._.Model." hidden="1">{"RTN",#N/A,FALSE,"RTN";"Inc Stmt",#N/A,FALSE,"Inc Stmt";"Stats",#N/A,FALSE,"Stats";"Rnds",#N/A,FALSE,"Rnds";"Capx",#N/A,FALSE,"CapX";"Dues",#N/A,FALSE,"Dues";"Hist",#N/A,FALSE,"Hist";"Rev1",#N/A,FALSE,"Rev";"Rev2",#N/A,FALSE,"Rev";"Exp",#N/A,FALSE,"Exp";"Rounds",#N/A,FALSE,"Rounds";"Cap Imp",#N/A,FALSE,"Cap Imp"}</definedName>
    <definedName name="wrn.Acquisition._.Model." hidden="1">{"Return",#N/A,FALSE,"RTN";"Inc Stmt",#N/A,FALSE,"Inc Stmt";"Stats",#N/A,FALSE,"Stats";"Rnds",#N/A,FALSE,"Rnds";"Dues",#N/A,FALSE,"Dues";"Capx",#N/A,FALSE,"CapX";"History",#N/A,FALSE,"Hist";"Rev",#N/A,FALSE,"Rev";"Expenses",#N/A,FALSE,"Exp";"Rounds",#N/A,FALSE,"Rounds";"Capex",#N/A,FALSE,"Capex"}</definedName>
    <definedName name="wrn.Ad._.Sales._.Op._.Exp." hidden="1">{#N/A,#N/A,FALSE,"ADSALES"}</definedName>
    <definedName name="wrn.Aff._.Sales._.Oper._.Exp." hidden="1">{#N/A,#N/A,FALSE,"AFFSALES"}</definedName>
    <definedName name="wrn.Aging._.and._.Trend._.Analysis." hidden="1">{#N/A,#N/A,FALSE,"Aging Summary";#N/A,#N/A,FALSE,"Ratio Analysis";#N/A,#N/A,FALSE,"Test 120 Day Accts";#N/A,#N/A,FALSE,"Tickmarks"}</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hidden="1">{#N/A,#N/A,TRUE,"3-Gateway";#N/A,#N/A,TRUE,"4-ByrkitAve.Bus.Ctr.";#N/A,#N/A,TRUE,"5- 851 Marietta Assoc.";#N/A,#N/A,TRUE,"6-Fesslers";#N/A,#N/A,TRUE,"7- 3300 Sample";#N/A,#N/A,TRUE,"8-Blackthorn-Wells";#N/A,#N/A,TRUE,"9-BlackthornNimtz";#N/A,#N/A,TRUE,"10-Willow Trace II";#N/A,#N/A,TRUE,"11-Homeland";#N/A,#N/A,TRUE,"12-Dugdale";#N/A,#N/A,TRUE,"13-Park Center";#N/A,#N/A,TRUE,"14-Michiana";#N/A,#N/A,TRUE,"15-LTV (Niles)";#N/A,#N/A,TRUE,"16-Niles-Colfax";#N/A,#N/A,TRUE,"17-Colfax Place";#N/A,#N/A,TRUE,"18-Pru Office"}</definedName>
    <definedName name="wrn.All._.Inputs." hidden="1">{#N/A,#N/A,FALSE,"Primary";#N/A,#N/A,FALSE,"Secondary";#N/A,#N/A,FALSE,"Latent";#N/A,#N/A,FALSE,"Demand Inputs";#N/A,#N/A,FALSE,"Supply Addn";#N/A,#N/A,FALSE,"Mkt Pen"}</definedName>
    <definedName name="wrn.All._.Schedules." hidden="1">{#N/A,#N/A,FALSE,"CF Consolidated 2";#N/A,#N/A,FALSE,"Retail Assump";#N/A,#N/A,FALSE,"CF Retail";#N/A,#N/A,FALSE,"Garage Assumpt 1";#N/A,#N/A,FALSE,"Garage Op Proj";#N/A,#N/A,FALSE,"Hist I&amp;E";#N/A,#N/A,FALSE,"Rent Roll";#N/A,#N/A,FALSE,"RE Taxes";#N/A,#N/A,FALSE,"CAM - BH";#N/A,#N/A,FALSE,"Comm.Condo CAM"}</definedName>
    <definedName name="wrn.Annual._.Summary." hidden="1">{"Annual Cash Flows",#N/A,FALSE,"Annual Summary"}</definedName>
    <definedName name="wrn.AnnualRentRoll" hidden="1">{"AnnualRentRoll",#N/A,FALSE,"RentRoll"}</definedName>
    <definedName name="wrn.AnnualRentRoll." hidden="1">{"AnnualRentRoll",#N/A,FALSE,"RentRoll"}</definedName>
    <definedName name="wrn.annualrentroll2" hidden="1">{"AnnualRentRoll",#N/A,FALSE,"RentRoll"}</definedName>
    <definedName name="wrn.Appendix." hidden="1">{"IS Salary new",#N/A,TRUE,"Salaries";"IS Salary old",#N/A,TRUE,"Old Allocations";"Allocation Summary",#N/A,TRUE,"Allocation Summary";"Network Allocations 1",#N/A,TRUE,"Network Allocations";"Network Allocations 2",#N/A,TRUE,"Network Allocations";"Computer Upgrades 1",#N/A,TRUE,"Computer Upgrades";"Computer Upgrades 2",#N/A,TRUE,"Computer Upgrades";"Computers new and repl 1",#N/A,TRUE,"Computers (New and Repl)";"Computers new and repl 2",#N/A,TRUE,"Computers (New and Repl)"}</definedName>
    <definedName name="wrn.Appraisal." hidden="1">{#N/A,#N/A,FALSE,"APPRAISAL";#N/A,#N/A,FALSE,"APPRAISAL 2";#N/A,#N/A,FALSE,"APPRAISAL 3"}</definedName>
    <definedName name="wrn.Asset._.Management." hidden="1">{#N/A,#N/A,FALSE,"ASSET MGMT."}</definedName>
    <definedName name="wrn.Assumption._.Recap._.Sheet." hidden="1">{#N/A,#N/A,FALSE,"AssumpRecap"}</definedName>
    <definedName name="wrn.Assumptions." hidden="1">{"Assumptions",#N/A,FALSE,"Assumptions"}</definedName>
    <definedName name="wrn.BankFSReport." hidden="1">{"CombBSBank",#N/A,FALSE,"COMB-BALANCE SHEET ";"CombCFBank",#N/A,FALSE,"COMB-CASH FLOW ";"TXBSBank",#N/A,FALSE,"TX-BALANCE SHEET";"TXCFBank",#N/A,FALSE,"TX-CASH FLOW";"KYBSBank",#N/A,FALSE,"KS-BALANCE SHEET";"KYCFBank",#N/A,FALSE,"KS-CASH FLOW"}</definedName>
    <definedName name="wrn.BaseYearDemand." hidden="1">{"Base Year Demand",#N/A,FALSE,"Demand-Base Year"}</definedName>
    <definedName name="wrn.BATON._.ROUGE._.1996._.CAP._.EX." hidden="1">{#N/A,#N/A,FALSE,"BATCAPX";#N/A,#N/A,FALSE,"GR&amp;CORR TOTALS";#N/A,#N/A,FALSE,"LUX  KING FF&amp;E";#N/A,#N/A,FALSE,"LUX KING GC";#N/A,#N/A,FALSE,"TYP DBL FF&amp;E ";#N/A,#N/A,FALSE,"TYP DBL GC ";#N/A,#N/A,FALSE,"PETITE W-SOFA FF&amp;E";#N/A,#N/A,FALSE,"PETITE W-SOFA GC";#N/A,#N/A,FALSE,"TYP KING FF&amp;E";#N/A,#N/A,FALSE,"TYP KING GC";#N/A,#N/A,FALSE,"EXEC KING FF&amp;E";#N/A,#N/A,FALSE,"EXEC KING GC";#N/A,#N/A,FALSE,"TOWNHS PARLOR FF&amp;E";#N/A,#N/A,FALSE,"TOWNHS PARLOR GC";#N/A,#N/A,FALSE,"LUX K PAR FF&amp;E ";#N/A,#N/A,FALSE,"LUX K PAR GC ";#N/A,#N/A,FALSE,"PRES SUITE FF&amp;E";#N/A,#N/A,FALSE,"PRES SUITE GC";#N/A,#N/A,FALSE,"CONC LOUNGE FF&amp;E";#N/A,#N/A,FALSE,"CONC LOUNGE GC";#N/A,#N/A,FALSE,"ADA GR  FF&amp;E ";#N/A,#N/A,FALSE,"ADA GR GC ";#N/A,#N/A,FALSE,"GUEST COR FF&amp;E ";#N/A,#N/A,FALSE,"GUEST  CORR GC";#N/A,#N/A,FALSE,"2ND FLR BANQ FF&amp;E L";#N/A,#N/A,FALSE,"2ND FLR BANQ GC L";#N/A,#N/A,FALSE,"2ND FLR BANQ FF&amp;E S";#N/A,#N/A,FALSE,"2ND FLR BANQ GC S"}</definedName>
    <definedName name="wrn.Birdie." hidden="1">{#N/A,#N/A,FALSE,"Trans Summary";#N/A,#N/A,FALSE,"Proforma Five Yr";#N/A,#N/A,FALSE,"Occ and Rate"}</definedName>
    <definedName name="wrn.BlackWhite." hidden="1">{#N/A,#N/A,FALSE,"NNN sum";#N/A,#N/A,FALSE,"10-yr Opt. A Sum";#N/A,#N/A,FALSE,"10-yr Opt A Other Costs";#N/A,#N/A,FALSE,"Purchase Sum";#N/A,#N/A,FALSE,"Purchase Other Costs"}</definedName>
    <definedName name="wrn.BlackWhite5" hidden="1">{#N/A,#N/A,FALSE,"NNN sum";#N/A,#N/A,FALSE,"10-yr Opt. A Sum";#N/A,#N/A,FALSE,"10-yr Opt A Other Costs";#N/A,#N/A,FALSE,"Purchase Sum";#N/A,#N/A,FALSE,"Purchase Other Costs"}</definedName>
    <definedName name="wrn.Bonds." hidden="1">{#N/A,#N/A,FALSE,"Bonds - Consol";#N/A,#N/A,FALSE,"Bonds - Lakes";#N/A,#N/A,FALSE,"Bonds - Chabot";#N/A,#N/A,FALSE,"Bonds - Diablo"}</definedName>
    <definedName name="wrn.Both._.Outputs." hidden="1">{"LTV Output",#N/A,FALSE,"Output";"DCR Output",#N/A,FALSE,"Output"}</definedName>
    <definedName name="wrn.Buildups." hidden="1">{"ACQ",#N/A,FALSE,"ACQUISITIONS";"ACQF",#N/A,FALSE,"ACQUISITIONS";"PF",#N/A,FALSE,"PROYECTOVILA";"PV",#N/A,FALSE,"PROYECTOVILA";"Fee Dev",#N/A,FALSE,"DEVELOPMENT GROWTH";"gd",#N/A,FALSE,"DEVELOPMENT GROWTH"}</definedName>
    <definedName name="wrn.Capx." hidden="1">{"Capx/exp",#N/A,FALSE,"CapX"}</definedName>
    <definedName name="wrn.Cash._.Flow._.and._.Matrix." hidden="1">{#N/A,#N/A,FALSE,"Matrix";#N/A,#N/A,FALSE,"Cash Flow";#N/A,#N/A,FALSE,"10 Year Cost Analysis"}</definedName>
    <definedName name="wrn.CASH._.FLOWS._.ONLY." hidden="1">{#N/A,#N/A,FALSE,"Assumptions";#N/A,#N/A,FALSE,"Consol CF";#N/A,#N/A,FALSE,"Hacienda CF";#N/A,#N/A,FALSE,"Chabot CF";#N/A,#N/A,FALSE,"Diablo CF"}</definedName>
    <definedName name="wrn.CF._.Print." hidden="1">{#N/A,#N/A,FALSE,"Cash Flow";#N/A,#N/A,FALSE,"FFO";#N/A,#N/A,FALSE,"Dvlpt Assumptions";#N/A,#N/A,FALSE,"Equity &amp; Constr Financing";#N/A,#N/A,FALSE,"JV Fee Analysis - cash";#N/A,#N/A,FALSE,"JV Fee Analysis - GAAP";#N/A,#N/A,FALSE,"Prop CF Adj";#N/A,#N/A,FALSE,"Land Sales";#N/A,#N/A,FALSE,"Capex, existing";#N/A,#N/A,FALSE,"Capex,97 Budget";#N/A,#N/A,FALSE,"Capex, dvlpt";#N/A,#N/A,FALSE,"Cap overhead";#N/A,#N/A,FALSE,"Project Equity";#N/A,#N/A,FALSE,"Leasing Fees";#N/A,#N/A,FALSE,"Debt";#N/A,#N/A,FALSE,"Capitalized Interest";#N/A,#N/A,FALSE,"FF&amp; E Loan";#N/A,#N/A,FALSE,"Strip loan";#N/A,#N/A,FALSE,"Franklin Loan";#N/A,#N/A,FALSE,"Poto_Gurn Amortiz";#N/A,#N/A,FALSE,"Dividend Distr";#N/A,#N/A,FALSE,"Investment in Partnerships";#N/A,#N/A,FALSE,"JV Ops Cash Flow Adj.";#N/A,#N/A,FALSE,"Ontario";#N/A,#N/A,FALSE,"Ontario-Proj";#N/A,#N/A,FALSE,"Ont Debt";#N/A,#N/A,FALSE,"Grapevine";#N/A,#N/A,FALSE,"Grapevine-Proj";#N/A,#N/A,FALSE,"Arizona";#N/A,#N/A,FALSE,"Arizona - Proj";#N/A,#N/A,FALSE,"Sawgrass Ph III";#N/A,#N/A,FALSE,"Saw Phase III-Proj";#N/A,#N/A,FALSE,"City Center";#N/A,#N/A,FALSE,"City Center-Proj";#N/A,#N/A,FALSE,"Columbus";#N/A,#N/A,FALSE,"Columbus-Proj";#N/A,#N/A,FALSE,"Atlanta";#N/A,#N/A,FALSE,"Atlanta-Proj";#N/A,#N/A,FALSE,"Monee";#N/A,#N/A,FALSE,"Monee-Proj";#N/A,#N/A,FALSE,"Houston";#N/A,#N/A,FALSE,"Houston-Proj";#N/A,#N/A,FALSE,"San Francisco";#N/A,#N/A,FALSE,"San Francisco-Proj";#N/A,#N/A,FALSE,"Meadowlands";#N/A,#N/A,FALSE,"Meadowlands-Proj";#N/A,#N/A,FALSE,"Toronto";#N/A,#N/A,FALSE,"Toronto-Proj"}</definedName>
    <definedName name="wrn.CHART." hidden="1">{"CHART",#N/A,FALSE,"Arch Communications"}</definedName>
    <definedName name="wrn.Compco._.Only." hidden="1">{"vi1",#N/A,FALSE,"6_30_96";"vi2",#N/A,FALSE,"6_30_96";"vi3",#N/A,FALSE,"6_30_96"}</definedName>
    <definedName name="wrn.Complete._.Package." hidden="1">{"Summary Including DHC",#N/A,TRUE,"SUMMARY";"Financial Assumptions",#N/A,TRUE,"Financial Assumptions";"Sources &amp; Uses",#N/A,TRUE,"Financial Assumptions";"History &amp; Projection",#N/A,TRUE,"History - Proforma"}</definedName>
    <definedName name="wrn.Complete._.Review." hidden="1">{#N/A,#N/A,FALSE,"Occ and Rate";#N/A,#N/A,FALSE,"PF Input";#N/A,#N/A,FALSE,"Capital Input";#N/A,#N/A,FALSE,"Proforma Five Yr";#N/A,#N/A,FALSE,"Calculations";#N/A,#N/A,FALSE,"Transaction Summary-DTW"}</definedName>
    <definedName name="wrn.consolidated." hidden="1">{"income",#N/A,FALSE,"CONSOLIDATED";"value",#N/A,FALSE,"CONSOLIDATED"}</definedName>
    <definedName name="wrn.Construction._.Costs." hidden="1">{"Construction Costs",#N/A,FALSE,"Total Costs"}</definedName>
    <definedName name="wrn.contribution." hidden="1">{#N/A,#N/A,FALSE,"Contribution Analysis"}</definedName>
    <definedName name="wrn.contribution.1" hidden="1">{#N/A,#N/A,FALSE,"Contribution Analysis"}</definedName>
    <definedName name="wrn.Control._.Sheet." hidden="1">{#N/A,#N/A,FALSE,"CONTROL"}</definedName>
    <definedName name="wrn.Cottage._.Summary." hidden="1">{"cot1",#N/A,FALSE,"Cottages";"cot2",#N/A,FALSE,"Cottages";"cot3",#N/A,FALSE,"Cottages"}</definedName>
    <definedName name="wrn.Credit._.Summary." hidden="1">{#N/A,#N/A,FALSE,"CREDIT"}</definedName>
    <definedName name="wrn.csc." hidden="1">{"orixcsc",#N/A,FALSE,"ORIX CSC";"orixcsc2",#N/A,FALSE,"ORIX CSC"}</definedName>
    <definedName name="wrn.csc.1" hidden="1">{"orixcsc",#N/A,FALSE,"ORIX CSC";"orixcsc2",#N/A,FALSE,"ORIX CSC"}</definedName>
    <definedName name="wrn.csc.3" hidden="1">{#N/A,#N/A,FALSE,"ORIX CSC"}</definedName>
    <definedName name="wrn.csc2." hidden="1">{#N/A,#N/A,FALSE,"ORIX CSC"}</definedName>
    <definedName name="wrn.cssa." hidden="1">{#N/A,#N/A,FALSE,"WATCHDSC";#N/A,#N/A,FALSE,"2LOSSMOD";#N/A,#N/A,FALSE,"2LOSS";#N/A,#N/A,FALSE,"DSC";#N/A,#N/A,FALSE,"OPERAT";#N/A,#N/A,FALSE,"ADJUST";#N/A,#N/A,FALSE,"LEASE EXPIRE"}</definedName>
    <definedName name="wrn.data." hidden="1">{"data",#N/A,FALSE,"INPUT"}</definedName>
    <definedName name="wrn.data5" hidden="1">{"data",#N/A,FALSE,"INPUT"}</definedName>
    <definedName name="wrn.dcf." hidden="1">{"mgmt forecast",#N/A,FALSE,"Mgmt Forecast";"dcf table",#N/A,FALSE,"Mgmt Forecast";"sensitivity",#N/A,FALSE,"Mgmt Forecast";"table inputs",#N/A,FALSE,"Mgmt Forecast";"calculations",#N/A,FALSE,"Mgmt Forecast"}</definedName>
    <definedName name="wrn.DCR._.Output." hidden="1">{"DCR Output",#N/A,FALSE,"Output"}</definedName>
    <definedName name="wrn.DEDUCT_INTEREST." hidden="1">{"DEDUCTIBLE INT RECAP",#N/A,FALSE,"Recap"}</definedName>
    <definedName name="wrn.demand." hidden="1">{#N/A,#N/A,FALSE,"III-1 Sum.Dem";#N/A,#N/A,FALSE,"III-2 RER.Dem.Pop";#N/A,#N/A,FALSE,"III-3 RER.Cap.Pop";#N/A,#N/A,FALSE,"III-4 RER.Dem.TCSS";#N/A,#N/A,FALSE,"III-5 RER.Cap.TCSS";#N/A,#N/A,FALSE,"III-6 Pow.Center.Dem";#N/A,#N/A,FALSE,"III-7 Off.Demand";#N/A,#N/A,FALSE,"III-8 Htl.Dem"}</definedName>
    <definedName name="wrn.Demand._.Calcs." hidden="1">{#N/A,#N/A,FALSE,"Demand Calcs"}</definedName>
    <definedName name="wrn.Demand._.Inputs." hidden="1">{#N/A,#N/A,FALSE,"Demand Inputs"}</definedName>
    <definedName name="wrn.demographics." hidden="1">{#N/A,#N/A,FALSE,"pop.hh";#N/A,#N/A,FALSE,"age.dist";#N/A,#N/A,FALSE,"hh.income";#N/A,#N/A,FALSE,"hh.chars"}</definedName>
    <definedName name="wrn.Demos." hidden="1">{#N/A,#N/A,FALSE,"II-2 POP.HH";#N/A,#N/A,FALSE,"II-3 AGE.DIST";#N/A,#N/A,FALSE,"II-4 HH.DIST";#N/A,#N/A,FALSE,"II-5 EMP.INDUS"}</definedName>
    <definedName name="wrn.depmatrix." hidden="1">{"depmatrix",#N/A,FALSE,"DECATUR-DIMMIT"}</definedName>
    <definedName name="wrn.detail." hidden="1">{"detail1",#N/A,FALSE,"Sheet1";"detail2",#N/A,FALSE,"Sheet1";"detail3",#N/A,FALSE,"Sheet1";"detail4",#N/A,FALSE,"Sheet1";"detail5",#N/A,FALSE,"Sheet1";"detail6",#N/A,FALSE,"Sheet1";"detail7",#N/A,FALSE,"Sheet1";"detail8",#N/A,FALSE,"Sheet1";"detail9",#N/A,FALSE,"Sheet1"}</definedName>
    <definedName name="wrn.DETAIL._.SCHEDULES." hidden="1">{"ACCOUNT DETAIL",#N/A,FALSE,"SCHEDULE E";"ACCOUNT DETAIL",#N/A,FALSE,"SCHEDULE G";"ACCOUNT DETAIL",#N/A,FALSE,"SCHEDULE H";"ACCOUNT DETAIL",#N/A,FALSE,"SCHEDULE I"}</definedName>
    <definedName name="wrn.Detailed._.Partnership._.Returns._.Leveraged." hidden="1">{"Return Analysis - Leveraged",#N/A,FALSE,"Return Analysis - Leveraged"}</definedName>
    <definedName name="wrn.Detailed._.Unit._.Mix._.Sheet." hidden="1">{#N/A,#N/A,FALSE,"Unit Mix"}</definedName>
    <definedName name="wrn.development._.budget._.detail." hidden="1">{"Detail Development Cost Summary",#N/A,FALSE,"Cost Sum"}</definedName>
    <definedName name="wrn.Downside." hidden="1">{"Downside",#N/A,FALSE,"Downside"}</definedName>
    <definedName name="wrn.Engineering." hidden="1">{#N/A,#N/A,FALSE,"ENGINEERING"}</definedName>
    <definedName name="wrn.ENTIRE." hidden="1">{#N/A,#N/A,FALSE,"SUMMARY";#N/A,#N/A,FALSE,"LEASING SCHEDULE";#N/A,#N/A,FALSE,"EXPLANATION";#N/A,#N/A,FALSE,"EXPLANATION";#N/A,#N/A,FALSE,"ANALYSIS";#N/A,#N/A,FALSE,"SPREAD";#N/A,#N/A,FALSE,"INCOME";#N/A,#N/A,FALSE,"EXPENSES";#N/A,#N/A,FALSE,"CAPITAL";#N/A,#N/A,FALSE,"DEBT SERVICE"}</definedName>
    <definedName name="wrn.entire._.report." hidden="1">{"print settings",#N/A,FALSE,"Assumptions";"print settings",#N/A,FALSE,"Input Page";"print settings",#N/A,FALSE,"NOI";"print settings",#N/A,FALSE,"Source &amp; Use";"print settings",#N/A,FALSE,"Residual";"print settings",#N/A,FALSE,"Loan Amortization Sch."}</definedName>
    <definedName name="wrn.Environmental." hidden="1">{#N/A,#N/A,FALSE,"ENVIRONMENTAL"}</definedName>
    <definedName name="wrn.Everything."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xhibits." hidden="1">{#N/A,#N/A,FALSE,"Historical";#N/A,#N/A,FALSE,"Adjusted";#N/A,#N/A,FALSE,"CAM Alloc.";#N/A,#N/A,FALSE,"Projected CAM"}</definedName>
    <definedName name="wrn.ExitAndSalesAssumptions." hidden="1">{#N/A,#N/A,FALSE,"ExitStratigy"}</definedName>
    <definedName name="wrn.Fair._.Share._.Calcs." hidden="1">{#N/A,#N/A,FALSE,"Fair Share"}</definedName>
    <definedName name="wrn.Final._.Output." hidden="1">{#N/A,#N/A,FALSE,"Final Output"}</definedName>
    <definedName name="wrn.FINANCE._.PACKAGE._.ALL._.PAGES." hidden="1">{#N/A,#N/A,FALSE,"Deal Structure";#N/A,#N/A,FALSE,"AssumpRecap";"Dev Cost Sum and Yield",#N/A,FALSE,"Cost Sum";"Equity, LTV and loan calc",#N/A,FALSE,"Cost Sum";#N/A,#N/A,FALSE,"SalesWaterfall";"Detail Development Cost Summary",#N/A,FALSE,"Cost Sum";#N/A,#N/A,FALSE,"Unit Mix";#N/A,#N/A,FALSE,"Oper Exp";"Recap",#N/A,FALSE,"Recap";#N/A,#N/A,FALSE,"36MoProForma"}</definedName>
    <definedName name="wrn.Financial._.Reports." hidden="1">{#N/A,#N/A,FALSE,"Overview";#N/A,#N/A,FALSE,"santafe";#N/A,#N/A,FALSE,"noble";#N/A,#N/A,FALSE,"Combined Results";#N/A,#N/A,FALSE,"Earnings"}</definedName>
    <definedName name="wrn.Financials_long." hidden="1">{"IS",#N/A,FALSE,"Financials2 (Expanded)";"bsa",#N/A,FALSE,"Financials2 (Expanded)";"BS",#N/A,FALSE,"Financials2 (Expanded)";"CF",#N/A,FALSE,"Financials2 (Expanded)"}</definedName>
    <definedName name="wrn.Fleet." hidden="1">{"FleetDetailsNE",#N/A,FALSE,"NEForecast"}</definedName>
    <definedName name="wrn.FOschedules." hidden="1">{"FOschedule1",#N/A,FALSE,"Sheet1";"FOschedule2",#N/A,FALSE,"Sheet1";"FOschedule3",#N/A,FALSE,"Sheet1"}</definedName>
    <definedName name="wrn.Freq_Res." hidden="1">{#N/A,#N/A,TRUE,"FR_HC";#N/A,#N/A,TRUE,"FR_REST";#N/A,#N/A,TRUE,"FR_RETA";#N/A,#N/A,TRUE,"FR_TECSOF";#N/A,#N/A,TRUE,"FR_NETTEC";#N/A,#N/A,TRUE,"FR_CLISER"}</definedName>
    <definedName name="wrn.FSPack." hidden="1">{"FSPackAssets",#N/A,FALSE,"COMB-BALANCE SHEET ";"FSPackLiab",#N/A,FALSE,"COMB-BALANCE SHEET ";"FSPackCF",#N/A,FALSE,"COMB-CASH FLOW ";"FSPackBSTX",#N/A,FALSE,"TX-BALANCE SHEET";"FSPackCFTx",#N/A,FALSE,"TX-CASH FLOW";"FSPackBSKY",#N/A,FALSE,"KS-BALANCE SHEET";"FSPackCFKey",#N/A,FALSE,"KS-CASH FLOW"}</definedName>
    <definedName name="wrn.full." hidden="1">{"vi1",#N/A,FALSE,"Pagcc";"vi2",#N/A,FALSE,"Pagcc";"vi3",#N/A,FALSE,"Pagcc";"vi4",#N/A,FALSE,"Pagcc";"vi5",#N/A,FALSE,"Pagcc";#N/A,#N/A,FALSE,"Contribution"}</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Print." hidden="1">{#N/A,#N/A,FALSE,"Cover";#N/A,#N/A,FALSE,"Table";#N/A,#N/A,FALSE,"sec 1";#N/A,#N/A,FALSE,"Summary Schedule";#N/A,#N/A,FALSE,"Sec 2";#N/A,#N/A,FALSE,"Use of Proceeds";#N/A,#N/A,FALSE,"Sec 3";#N/A,#N/A,FALSE,"Yield Cal";#N/A,#N/A,FALSE,"Sec 4";#N/A,#N/A,FALSE,"Qtrly Distributions";#N/A,#N/A,FALSE,"Sec 5";#N/A,#N/A,FALSE,"RATE";#N/A,#N/A,FALSE,"Sec 6";#N/A,#N/A,FALSE,"OPERATIONS";#N/A,#N/A,FALSE,"Sec 7";#N/A,#N/A,FALSE,"Dev. Budget";#N/A,#N/A,FALSE,"Sec 8";#N/A,#N/A,FALSE,"Draw";#N/A,#N/A,FALSE,"Sec 9";#N/A,#N/A,FALSE,"COMPARISON SCHEDULE";#N/A,#N/A,FALSE,"Sec 10";#N/A,#N/A,FALSE,"Investor10";#N/A,#N/A,FALSE,"Sec 11";#N/A,#N/A,FALSE,"10 year a";#N/A,#N/A,FALSE,"Sec 12";#N/A,#N/A,FALSE,"Assum."}</definedName>
    <definedName name="wrn.Full._.Report." hidden="1">{"Assumptions",#N/A,FALSE,"Sheet1";"Main Report",#N/A,FALSE,"Sheet1";"Results",#N/A,FALSE,"Sheet1";"Advances",#N/A,FALSE,"Sheet1"}</definedName>
    <definedName name="wrn.Full._.Year."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wrn.Full_Template." hidden="1">{#N/A,#N/A,FALSE,"1Summary";#N/A,#N/A,FALSE,"2Assumptions";#N/A,#N/A,FALSE,"3Cash Flow";#N/A,#N/A,FALSE,"4Return of Investment Chart";#N/A,#N/A,FALSE,"5Year 1 Reconciliation";#N/A,#N/A,FALSE,"6Residual";#N/A,#N/A,FALSE,"7Pricing Matrix";#N/A,#N/A,FALSE,"8Vacancy Matrix";#N/A,#N/A,FALSE,"9Vacancy Chart";#N/A,#N/A,FALSE,"AExpiration Schedule";#N/A,#N/A,FALSE,"BExpiration Chart";#N/A,#N/A,FALSE,"CLease-up Schedule";#N/A,#N/A,FALSE,"DWeighted Average Calculation"}</definedName>
    <definedName name="wrn.Funding._.Analysis." hidden="1">{"TOC",#N/A,TRUE,"Sheet2";"Scenarios 1,2,3","Scenario 1",TRUE,"KEEP NUTMEG";"Scenarios 1,2,3","Scenario 2",TRUE,"KEEP NUTMEG";"Scenarios 1,2,3","Scenario 3",TRUE,"KEEP NUTMEG";"Scenario 4","SCENARIO 4: SPONSORED SPIN / SELL NUTMEG",TRUE,"KEEP NUTMEG";"Scenario 5","SCENARIO 5: SPIN / MERGE WITH EDWARD",TRUE,"EDWARD SCENARIOS";"Scenario 6","SCENARIO 6: EDWARD AND SELL NUTMEG",TRUE,"EDWARD SCENARIOS";"Scenario 7","SCENARIO 7: SAM ",TRUE,"SAM SCENARIOS";"Scenario 8","Scenario 8",TRUE,"SAM SCENARIOS";"Nutmeg",#N/A,TRUE,"NUTMEG";"Latan America",#N/A,TRUE,"LATAM CASH"}</definedName>
    <definedName name="wrn.FUNDING._.ANALYSIS._.PRINT." hidden="1">{"0TOC",#N/A,TRUE,"Sheet2";"1 2 3","A Scenario 1",TRUE,"STAND ALONE";"1 2 3","A SCenario 2",TRUE,"STAND ALONE";"1 2 3","A Scenario 3",TRUE,"STAND ALONE";"4","A Scenario 4",TRUE,"STAND ALONE";"5","A Scenario 5",TRUE,"EDWARD SCENARIOS";"6","A Scenario 6",TRUE,"EDWARD SCENARIOS";"7","A Scenario 7",TRUE,"SAM SCENARIOS";"8","A Scenario 8",TRUE,"SAM SCENARIOS";"9 - Nutmeg",#N/A,TRUE,"NUTMEG";"10 - LA",#N/A,TRUE,"LATAM CASH";"11 - Stream nds",#N/A,TRUE,"STREAM - NDS"}</definedName>
    <definedName name="wrn.Garage." hidden="1">{#N/A,#N/A,FALSE,"Garage Assumpt 1";#N/A,#N/A,FALSE,"Garage Op Proj";#N/A,#N/A,FALSE,"Hist I&amp;E";#N/A,#N/A,FALSE,"Garage Lease"}</definedName>
    <definedName name="wrn.Golf._.Summary." hidden="1">{"View1",#N/A,FALSE,"Golf";"View2",#N/A,FALSE,"Golf";"View3",#N/A,FALSE,"Golf";"View4",#N/A,FALSE,"Golf";"View5",#N/A,FALSE,"Golf";"View6",#N/A,FALSE,"Golf";"View7",#N/A,FALSE,"Golf";"View8",#N/A,FALSE,"Golf";"View9",#N/A,FALSE,"Golf";"View10",#N/A,FALSE,"Golf";"View11",#N/A,FALSE,"Golf";"View12",#N/A,FALSE,"Golf"}</definedName>
    <definedName name="wrn.GSA._.PRINT." hidden="1">{#N/A,#N/A,FALSE,"DEV COSTS";#N/A,#N/A,FALSE,"10-YR C. F."}</definedName>
    <definedName name="wrn.gsa._PRINT5" hidden="1">{#N/A,#N/A,FALSE,"DEV COSTS";#N/A,#N/A,FALSE,"10-YR C. F."}</definedName>
    <definedName name="wrn.HAMMOND." hidden="1">{"INCOME",#N/A,FALSE,"HAMMOND";"VALUE",#N/A,FALSE,"HAMMOND";"ASSUM1",#N/A,FALSE,"HAMMOND";"ASSUM2",#N/A,FALSE,"HAMMOND";"ASSUM3",#N/A,FALSE,"HAMMOND";"prod1",#N/A,FALSE,"HAMMOND";"prod2",#N/A,FALSE,"HAMMOND";"prod3",#N/A,FALSE,"HAMMOND";"prod4",#N/A,FALSE,"HAMMOND";"prod5",#N/A,FALSE,"HAMMOND";"prod6",#N/A,FALSE,"HAMMOND";"prod7",#N/A,FALSE,"HAMMOND";"PROD8",#N/A,FALSE,"HAMMOND";"depmatrix",#N/A,FALSE,"HAMMOND"}</definedName>
    <definedName name="wrn.Hist._.InE." hidden="1">{#N/A,#N/A,FALSE,"Hist I&amp;E - Consol";#N/A,#N/A,FALSE,"Hist I&amp;E - Lakes";#N/A,#N/A,FALSE,"Hist I&amp;E - Chabot";#N/A,#N/A,FALSE,"Hist I&amp;E - Diablo"}</definedName>
    <definedName name="wrn.Hist._.InE2." hidden="1">{#N/A,#N/A,FALSE,"Hist I&amp;E - #2";#N/A,#N/A,FALSE,"Hist I&amp;E - #3";#N/A,#N/A,FALSE,"Hist I&amp;E - #4";#N/A,#N/A,FALSE,"Hist I&amp;E - #5";#N/A,#N/A,FALSE,"Hist I&amp;E - #6";#N/A,#N/A,FALSE,"Hist I&amp;E - #8";#N/A,#N/A,FALSE,"Hist I&amp;E - #9";#N/A,#N/A,FALSE,"Hist I&amp;E - #10"}</definedName>
    <definedName name="wrn.Historical._.Analysis." hidden="1">{#N/A,#N/A,FALSE,"HISTORICAL REV &amp; EXP"}</definedName>
    <definedName name="wrn.History._.Proforma." hidden="1">{"History &amp; Projection",#N/A,FALSE,"History - Proforma"}</definedName>
    <definedName name="wrn.Income._.Statements."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DEPS." hidden="1">{"page1",#N/A,FALSE,"TIND_CC1";"page2",#N/A,FALSE,"TIND_CC1";"page3",#N/A,FALSE,"TIND_CC1";"page4",#N/A,FALSE,"TIND_CC1";"page5",#N/A,FALSE,"TIND_CC1"}</definedName>
    <definedName name="wrn.Index." hidden="1">{#N/A,#N/A,FALSE,"INDEX"}</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_.page." hidden="1">{"Input page",#N/A,FALSE,"Inputs"}</definedName>
    <definedName name="wrn.Inputs." hidden="1">{"Inflation-BaseYear",#N/A,FALSE,"Inputs"}</definedName>
    <definedName name="wrn.Investment._.Review." hidden="1">{#N/A,#N/A,FALSE,"Proforma Five Yr";#N/A,#N/A,FALSE,"Capital Input";#N/A,#N/A,FALSE,"Calculations";#N/A,#N/A,FALSE,"Transaction Summary-DTW"}</definedName>
    <definedName name="wrn.IP._.STOCK._.REPORT." hidden="1">{#N/A,#N/A,FALSE,"IPCOVER";#N/A,#N/A,FALSE,"STATEMENT";#N/A,#N/A,FALSE,"MARGIN";#N/A,#N/A,FALSE,"GNS &amp; LSS";#N/A,#N/A,FALSE,"IPREALGL";#N/A,#N/A,FALSE,"SHRTACCT"}</definedName>
    <definedName name="wrn.IPO._.Valuation." hidden="1">{"assumptions",#N/A,FALSE,"Scenario 1";"valuation",#N/A,FALSE,"Scenario 1"}</definedName>
    <definedName name="wrn.Land._.Takedown._.Summary." hidden="1">{"land1",#N/A,FALSE,"Land";"land2",#N/A,FALSE,"Land";"land3",#N/A,FALSE,"Land"}</definedName>
    <definedName name="wrn.Latent._.Demand._.Inputs." hidden="1">{#N/A,#N/A,FALSE,"Latent"}</definedName>
    <definedName name="wrn.LBO._.Summary." hidden="1">{"LBO Summary",#N/A,FALSE,"Summary"}</definedName>
    <definedName name="wrn.Leases." hidden="1">{#N/A,#N/A,FALSE,"Leases"}</definedName>
    <definedName name="wrn.Leasing._.Variance." hidden="1">{#N/A,#N/A,FALSE,"Leasing 6A"}</definedName>
    <definedName name="wrn.LETTERED." hidden="1">{"HEITMAN COPY",#N/A,FALSE,"SCHEDULE A";"MINIMUM RENT",#N/A,FALSE,"SCHEDULES B &amp; C";"PERCENTAGE RENT",#N/A,FALSE,"SCHEDULES B &amp; C";#N/A,#N/A,FALSE,"SCHEDULE D";"SUMMARY SCHEDULE",#N/A,FALSE,"SCHEDULE E";#N/A,#N/A,FALSE,"SCHEDULE F";"SUMMARY SCHEDULE",#N/A,FALSE,"SCHEDULE H";"SUMMARY SCHEDULE",#N/A,FALSE,"SCHEDULE I";#N/A,#N/A,FALSE,"SCHEDULE J"}</definedName>
    <definedName name="wrn.Loan._.Pricing._.Analysis." hidden="1">{#N/A,#N/A,FALSE,"LOAN ANALYSIS"}</definedName>
    <definedName name="wrn.Loan._.Summary." hidden="1">{"Loan Summary",#N/A,FALSE,"Phase 1 loan &amp; data"}</definedName>
    <definedName name="wrn.LoanInformation." hidden="1">{#N/A,#N/A,FALSE,"LoanAssumptions"}</definedName>
    <definedName name="wrn.Lot._.Inventory." hidden="1">{"lot inventory",#N/A,FALSE,"Lot List"}</definedName>
    <definedName name="wrn.Lot._.Summary." hidden="1">{"Lot Prices",#N/A,FALSE,"LOTS-PRICING";"lot1",#N/A,FALSE,"Lots";"lot2",#N/A,FALSE,"Lots";"Lot3",#N/A,FALSE,"Lots";"lot4",#N/A,FALSE,"Lots";"lot5",#N/A,FALSE,"Lots";"lot6",#N/A,FALSE,"Lots";"lot7",#N/A,FALSE,"Lots";"lot8",#N/A,FALSE,"Lots";"lot9",#N/A,FALSE,"Lots";"lot10",#N/A,FALSE,"Lots";"lot11",#N/A,FALSE,"Lots";"lot12",#N/A,FALSE,"Lots"}</definedName>
    <definedName name="wrn.LTV._.Output." hidden="1">{"LTV Output",#N/A,FALSE,"Output"}</definedName>
    <definedName name="wrn.Market._.Op._.Exp." hidden="1">{#N/A,#N/A,FALSE,"MARKET"}</definedName>
    <definedName name="wrn.Market._.Values." hidden="1">{#N/A,#N/A,TRUE,"10 Yr Hold";#N/A,#N/A,TRUE,"7 Yr Hold";#N/A,#N/A,TRUE,"5 Yr Hold";#N/A,#N/A,TRUE,"3 Yr Hold"}</definedName>
    <definedName name="wrn.MARKETING." hidden="1">{#N/A,#N/A,FALSE,"MARKETING I";#N/A,#N/A,FALSE,"MARKETING II";#N/A,#N/A,FALSE,"MARKETING III"}</definedName>
    <definedName name="wrn.MATRICES._.and._.CFs." hidden="1">{#N/A,#N/A,FALSE,"Assumptions";#N/A,#N/A,FALSE,"Consol CF";#N/A,#N/A,FALSE,"matx B4 DS";#N/A,#N/A,FALSE,"Hacienda CF";#N/A,#N/A,FALSE,"matx B4 DS Hac";#N/A,#N/A,FALSE,"Chabot CF";#N/A,#N/A,FALSE,"matx B4 DS Chabot";#N/A,#N/A,FALSE,"Diablo CF";#N/A,#N/A,FALSE,"matx B4 DS Diablo"}</definedName>
    <definedName name="wrn.MATRICIES._.ONLY." hidden="1">{#N/A,#N/A,FALSE,"matx B4 DS";#N/A,#N/A,FALSE,"matx B4 DS Hac";#N/A,#N/A,FALSE,"matx B4 DS Chabot";#N/A,#N/A,FALSE,"matx B4 DS Diablo"}</definedName>
    <definedName name="wrn.MERGER._.PLANS." hidden="1">{"Assumptions1",#N/A,FALSE,"Assumptions";"MergerPlans1","20yearamort",FALSE,"MergerPlans";"MergerPlans1","40yearamort",FALSE,"MergerPlans";"MergerPlans2",#N/A,FALSE,"MergerPlans";"inputs",#N/A,FALSE,"MergerPlans"}</definedName>
    <definedName name="wrn.MINRENT." hidden="1">{"MINRENT2",#N/A,FALSE,"SCHEDULE B"}</definedName>
    <definedName name="wrn.mktstd." hidden="1">{"Project Input",#N/A,FALSE,"Sheet1";"additions",#N/A,FALSE,"Sheet2";"demand",#N/A,FALSE,"Sheet3";"Market Mix",#N/A,FALSE,"Sheet4";"Occ projection",#N/A,FALSE,"Sheet6"}</definedName>
    <definedName name="wrn.Model." hidden="1">{"Investor",#N/A,FALSE,"Model";"Property",#N/A,FALSE,"Model";"Incentive Taxes",#N/A,FALSE,"Model"}</definedName>
    <definedName name="wrn.MODEL5" hidden="1">{"IS",#N/A,FALSE,"Income Statement";"ISR",#N/A,FALSE,"Income Statement Ratios";"BS",#N/A,FALSE,"Balance Sheet";"BSR",#N/A,FALSE,"Balance Sheet Ratios";"CF",#N/A,FALSE,"Cash Flow";"SALES",#N/A,FALSE,"Sales Analysis";"RR",#N/A,FALSE,"Recent Results"}</definedName>
    <definedName name="wrn.monthly._.financial." hidden="1">{#N/A,#N/A,FALSE,"SUMMARY 4a";#N/A,#N/A,FALSE,"GBA 4b";#N/A,#N/A,FALSE,"TENANT 4c";#N/A,#N/A,FALSE,"BUDGET DETAIL";#N/A,#N/A,FALSE,"PRO FORMA"}</definedName>
    <definedName name="wrn.MonthlyRentRoll." hidden="1">{"MonthlyRentRoll",#N/A,FALSE,"RentRoll"}</definedName>
    <definedName name="wrn.NOV30." hidden="1">{#N/A,#N/A,FALSE,"BALLY COSTS";#N/A,#N/A,FALSE,"FF&amp;E";#N/A,#N/A,FALSE,"FEES";#N/A,#N/A,FALSE,"CONTINGENCY";#N/A,#N/A,FALSE,"SOFT COSTS";#N/A,#N/A,FALSE,"DETAIL";#N/A,#N/A,FALSE,"sum12-3"}</definedName>
    <definedName name="wrn.november._.17."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wrn.Occupancy._.Calcs." hidden="1">{#N/A,#N/A,FALSE,"Occ. Calcs"}</definedName>
    <definedName name="wrn.On._.Air._.Op._.Exp." hidden="1">{"view1",#N/A,FALSE,"ON AIR"}</definedName>
    <definedName name="wrn.ontario." hidden="1">{"page1",#N/A,FALSE,"sheet 1";"Page2",#N/A,FALSE,"sheet 1";"page3",#N/A,FALSE,"sheet 1";"page4",#N/A,FALSE,"sheet 1"}</definedName>
    <definedName name="wrn.Operating._.Expenses._.Sheets." hidden="1">{#N/A,#N/A,FALSE,"Oper Exp"}</definedName>
    <definedName name="wrn.OperatingAssumtions." hidden="1">{#N/A,#N/A,FALSE,"OperatingAssumptions"}</definedName>
    <definedName name="wrn.Operations._.Review." hidden="1">{#N/A,#N/A,FALSE,"Proforma Five Yr";#N/A,#N/A,FALSE,"Occ and Rate";#N/A,#N/A,FALSE,"PF Input";#N/A,#N/A,FALSE,"Hotcomps"}</definedName>
    <definedName name="wrn.Ops._.Charlie._.Packet." hidden="1">{#N/A,#N/A,FALSE,"Proforma Five Yr";#N/A,#N/A,FALSE,"Occ and Rate";#N/A,#N/A,FALSE,"PF Input";#N/A,#N/A,FALSE,"Ops Summary";#N/A,#N/A,FALSE,"Hotcomps"}</definedName>
    <definedName name="wrn.OPTIMIZATION.2." hidden="1">{#N/A,#N/A,FALSE,"Optimization,sum";#N/A,#N/A,FALSE,"Optimization,1";#N/A,#N/A,FALSE,"Optimization,2";#N/A,#N/A,FALSE,"Optimization,3";#N/A,#N/A,FALSE,"Optimization,4"}</definedName>
    <definedName name="wrn.Output3Column." hidden="1">{"Output-3Column",#N/A,FALSE,"Output"}</definedName>
    <definedName name="wrn.OutputAll." hidden="1">{"Output-All",#N/A,FALSE,"Output"}</definedName>
    <definedName name="wrn.OutputBaseYear." hidden="1">{"Output-BaseYear",#N/A,FALSE,"Output"}</definedName>
    <definedName name="wrn.OutputMin." hidden="1">{"Output-Min",#N/A,FALSE,"Output"}</definedName>
    <definedName name="wrn.OutputPercent." hidden="1">{"Output%",#N/A,FALSE,"Output"}</definedName>
    <definedName name="wrn.Overview._.Reports." hidden="1">{#N/A,#N/A,FALSE,"DCF Values";#N/A,#N/A,FALSE,"Overview";#N/A,#N/A,FALSE,"Earnings";#N/A,#N/A,FALSE,"StockMarketValues";#N/A,#N/A,FALSE,"Asset Values";#N/A,#N/A,FALSE,"Accretion EPS";#N/A,#N/A,FALSE,"Accretion CFPS";#N/A,#N/A,FALSE,"santafe";#N/A,#N/A,FALSE,"noble";#N/A,#N/A,FALSE,"Combined Results"}</definedName>
    <definedName name="wrn.p3" hidden="1">{"TB_PR","50",FALSE,"PR_TRIAL_BALANCE";"TB_PR","51",FALSE,"PR_TRIAL_BALANCE";"TB_PR","52",FALSE,"PR_TRIAL_BALANCE";"TB_PR","53",FALSE,"PR_TRIAL_BALANCE";"TB_PR","54",FALSE,"PR_TRIAL_BALANCE";"TB_PR","55",FALSE,"PR_TRIAL_BALANCE";"TB_PR","56",FALSE,"PR_TRIAL_BALANCE";"TB_PR","57",FALSE,"PR_TRIAL_BALANCE";"TB_PR","61",FALSE,"PR_TRIAL_BALANCE";"TB_PR","63",FALSE,"PR_TRIAL_BALANCE";"TB_PR","65",FALSE,"PR_TRIAL_BALANCE";"TB_PR","66",FALSE,"PR_TRIAL_BALANCE"}</definedName>
    <definedName name="wrn.pages12." hidden="1">{"page1",#N/A,FALSE,"The Sheet!!";"page2",#N/A,FALSE,"The Sheet!!"}</definedName>
    <definedName name="wrn.Paging._.Compco." hidden="1">{"financials",#N/A,TRUE,"6_30_96";"footnotes",#N/A,TRUE,"6_30_96";"valuation",#N/A,TRUE,"6_30_96"}</definedName>
    <definedName name="wrn.Penetration." hidden="1">{#N/A,#N/A,FALSE,"Mkt Pen"}</definedName>
    <definedName name="wrn.PERCENTAGE._.RENT." hidden="1">{"PERCENTAGE RENT",#N/A,TRUE,"SCHEDULE B"}</definedName>
    <definedName name="wrn.Phase._.I." hidden="1">{#N/A,#N/A,FALSE,"Transaction Summary-DTW";#N/A,#N/A,FALSE,"Proforma Five Yr";#N/A,#N/A,FALSE,"Occ and Rate"}</definedName>
    <definedName name="wrn.PR_TRIAL_BALANCE." hidden="1">{"TB_PR","50",FALSE,"PR_TRIAL_BALANCE";"TB_PR","51",FALSE,"PR_TRIAL_BALANCE";"TB_PR","52",FALSE,"PR_TRIAL_BALANCE";"TB_PR","53",FALSE,"PR_TRIAL_BALANCE";"TB_PR","54",FALSE,"PR_TRIAL_BALANCE";"TB_PR","55",FALSE,"PR_TRIAL_BALANCE";"TB_PR","56",FALSE,"PR_TRIAL_BALANCE";"TB_PR","57",FALSE,"PR_TRIAL_BALANCE";"TB_PR","61",FALSE,"PR_TRIAL_BALANCE";"TB_PR","63",FALSE,"PR_TRIAL_BALANCE";"TB_PR","65",FALSE,"PR_TRIAL_BALANCE";"TB_PR","66",FALSE,"PR_TRIAL_BALANCE"}</definedName>
    <definedName name="wrn.Presentation." hidden="1">{#N/A,#N/A,TRUE,"Summary";"AnnualRentRoll",#N/A,TRUE,"RentRoll";#N/A,#N/A,TRUE,"ExitStratigy";#N/A,#N/A,TRUE,"OperatingAssumptions"}</definedName>
    <definedName name="wrn.Primary._.Competition." hidden="1">{#N/A,#N/A,FALSE,"Primary"}</definedName>
    <definedName name="wrn.Print." hidden="1">{#N/A,#N/A,TRUE,"Cover";#N/A,#N/A,TRUE,"Stack";#N/A,#N/A,TRUE,"Cost S";#N/A,#N/A,TRUE,"Financing";#N/A,#N/A,TRUE," CF";#N/A,#N/A,TRUE,"CF Mnthly";#N/A,#N/A,TRUE,"CF assum";#N/A,#N/A,TRUE,"Unit Sales";#N/A,#N/A,TRUE,"REV";#N/A,#N/A,TRUE,"Bdgt Backup"}</definedName>
    <definedName name="wrn.Print._.4." hidden="1">{"Outflow 1",#N/A,FALSE,"Outflows-Inflows";"Outflow 2",#N/A,FALSE,"Outflows-Inflows";"Inflow 1",#N/A,FALSE,"Outflows-Inflows";"Inflow 2",#N/A,FALSE,"Outflows-Inflows"}</definedName>
    <definedName name="wrn.Print._.6." hidden="1">{"print 1.6",#N/A,FALSE,"Sheet1";"print 2.6",#N/A,FALSE,"Sheet1";"print 3.6",#N/A,FALSE,"Sheet1";"print 4.6",#N/A,FALSE,"Sheet1";"print 5.6",#N/A,FALSE,"Sheet1";"print 6.6",#N/A,FALSE,"Sheet1"}</definedName>
    <definedName name="wrn.Print._.All." hidden="1">{#N/A,#N/A,FALSE,"OFFER";#N/A,#N/A,FALSE,"PropType";#N/A,#N/A,FALSE,"GeoLoc";#N/A,#N/A,FALSE,"PropInfo";#N/A,#N/A,FALSE,"LoanInfo";#N/A,#N/A,FALSE,"Maturity"}</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Entire._.Workbook." hidden="1">{"Assumptions",#N/A,TRUE,"Assumptions";"qtrl1",#N/A,TRUE,"Annual Summary";"qtrl2",#N/A,TRUE,"Annual Summary";"qtrl3",#N/A,TRUE,"Annual Summary";"qtrl4",#N/A,TRUE,"QTLY Summary";"qtrl5",#N/A,TRUE,"QTLY Summary";"qtrl6",#N/A,TRUE,"QTLY Summary";"Lot Prices",#N/A,TRUE,"Annual Summary";"Construction Costs",#N/A,TRUE,"Annual Summary";"land1",#N/A,TRUE,"Annual Summary";"land2",#N/A,TRUE,"Annual Summary";"land3",#N/A,TRUE,"Annual Summary";"lot1",#N/A,TRUE,"Annual Summary";"lot2",#N/A,TRUE,"Annual Summary";"Lot3",#N/A,TRUE,"Annual Summary";"lot4",#N/A,TRUE,"Annual Summary";"lot5",#N/A,TRUE,"Annual Summary";"lot6",#N/A,TRUE,"Annual Summary";"lot7",#N/A,TRUE,"Annual Summary";"lot8",#N/A,TRUE,"Annual Summary";"lot9",#N/A,TRUE,"Annual Summary";"lot10",#N/A,TRUE,"Annual Summary";"lot11",#N/A,TRUE,"Annual Summary";"lot12",#N/A,TRUE,"Annual Summary";"lot inventory",#N/A,TRUE,"Annual Summary";"scen1",#N/A,TRUE,"Annual Summary";"scen2",#N/A,TRUE,"Annual Summary";"View1",#N/A,TRUE,"Annual Summary";"View2",#N/A,TRUE,"Annual Summary";"View3",#N/A,TRUE,"Annual Summary";"View4",#N/A,TRUE,"Annual Summary";"View5",#N/A,TRUE,"Annual Summary";"View6",#N/A,TRUE,"Annual Summary";"View7",#N/A,TRUE,"Annual Summary";"View8",#N/A,TRUE,"Annual Summary";"View9",#N/A,TRUE,"Annual Summary";"View10",#N/A,TRUE,"Annual Summary";"View11",#N/A,TRUE,"Annual Summary";"View12",#N/A,TRUE,"Annual Summary";"cot1",#N/A,TRUE,"Annual Summary";"cot2",#N/A,TRUE,"Annual Summary";"cot3",#N/A,TRUE,"Annual Summary"}</definedName>
    <definedName name="wrn.Print._.It." hidden="1">{#N/A,#N/A,TRUE,"base case";#N/A,#N/A,TRUE,"valuation";#N/A,#N/A,TRUE,"sources and uses";#N/A,#N/A,TRUE,"recapitalization";#N/A,#N/A,TRUE,"flowchart";#N/A,#N/A,TRUE,"summary";#N/A,#N/A,TRUE,"sensitivities";#N/A,#N/A,TRUE,"pro forma";#N/A,#N/A,TRUE,"PAC shares"}</definedName>
    <definedName name="wrn.Print._.Ltd._.Ptr._.Heller." hidden="1">{#N/A,#N/A,FALSE,"Summary Schedule Heller Ltd";#N/A,#N/A,FALSE,"Qtrly  heller Page 1";#N/A,#N/A,FALSE,"Qtrly heller Page 3"}</definedName>
    <definedName name="wrn.Print._.Report." hidden="1">{"annual",#N/A,FALSE,"Sheet2";"quarters",#N/A,FALSE,"Sheet2"}</definedName>
    <definedName name="wrn.print._.standalone." hidden="1">{"standalone1",#N/A,FALSE,"DCFBase";"standalone2",#N/A,FALSE,"DCFBase"}</definedName>
    <definedName name="wrn.Print._.sum." hidden="1">{#N/A,#N/A,FALSE,"Summary Schedule";#N/A,#N/A,FALSE,"Use of Proceeds";#N/A,#N/A,FALSE,"Yield Cal";#N/A,#N/A,FALSE,"Qtrly Distributions";#N/A,#N/A,FALSE,"RATE";#N/A,#N/A,FALSE,"OPERATIONS";#N/A,#N/A,FALSE,"Draw";#N/A,#N/A,FALSE,"COMPARISON SCHEDULE";#N/A,#N/A,FALSE,"Dev. Budget";#N/A,#N/A,FALSE,"Investor10";#N/A,#N/A,FALSE,"10 year a";#N/A,#N/A,FALSE,"Assum."}</definedName>
    <definedName name="wrn.Print.B" hidden="1">{"View1",#N/A,FALSE,"Sheet1";"View2",#N/A,FALSE,"Sheet1"}</definedName>
    <definedName name="wrn.Print_Heller." hidden="1">{#N/A,#N/A,TRUE,"Summary Schedule Heller";#N/A,#N/A,TRUE,"Qtrly  heller Page 1";#N/A,#N/A,TRUE,"Qtrly heller Page 2";#N/A,#N/A,TRUE,"Qtrly heller Page 2A";#N/A,#N/A,TRUE,"Qtrly heller Page 3";#N/A,#N/A,TRUE,"Qtrly heller Page 3A";#N/A,#N/A,TRUE,"Summary Schedule Heller Ltd";#N/A,#N/A,TRUE,"Qtrly  heller 4 yr"}</definedName>
    <definedName name="wrn.print2" hidden="1">{"View1",#N/A,FALSE,"Sheet1";"View2",#N/A,FALSE,"Sheet1"}</definedName>
    <definedName name="wrn.print2." hidden="1">{"Assump",#N/A,TRUE,"Proforma";"first",#N/A,TRUE,"Proforma";"second",#N/A,TRUE,"Proforma";"lease1",#N/A,TRUE,"Proforma";"lease2",#N/A,TRUE,"Proforma"}</definedName>
    <definedName name="wrn.print5" hidden="1">{"Assump",#N/A,TRUE,"Proforma";"first",#N/A,TRUE,"Proforma";"second",#N/A,TRUE,"Proforma";"lease1",#N/A,TRUE,"Proforma";"lease2",#N/A,TRUE,"Proforma"}</definedName>
    <definedName name="wrn.PrintAll." hidden="1">{"PA1",#N/A,FALSE,"BORDMW";"pa2",#N/A,FALSE,"BORDMW";"PA3",#N/A,FALSE,"BORDMW";"PA4",#N/A,FALSE,"BORDMW"}</definedName>
    <definedName name="wrn.printb2" hidden="1">{"View1",#N/A,FALSE,"Sheet1";"View2",#N/A,FALSE,"Sheet1"}</definedName>
    <definedName name="wrn.Prints._.All." hidden="1">{"Main",#N/A,FALSE,"Wacker";"Main2",#N/A,FALSE,"Wacker";"Value",#N/A,FALSE,"Wacker";"Sensitivity",#N/A,FALSE,"Wacker";"Paine",#N/A,FALSE,"Wacker";"Quaker",#N/A,FALSE,"Wacker";"Wacker",#N/A,FALSE,"Wacker";"1900",#N/A,FALSE,"Wacker";"1901",#N/A,FALSE,"Wacker"}</definedName>
    <definedName name="wrn.Prints._All.B" hidden="1">{"Main",#N/A,FALSE,"Wacker";"Main2",#N/A,FALSE,"Wacker";"Value",#N/A,FALSE,"Wacker";"Sensitivity",#N/A,FALSE,"Wacker";"Paine",#N/A,FALSE,"Wacker";"Quaker",#N/A,FALSE,"Wacker";"Wacker",#N/A,FALSE,"Wacker";"1900",#N/A,FALSE,"Wacker";"1901",#N/A,FALSE,"Wacker"}</definedName>
    <definedName name="wrn.Proforma." hidden="1">{"Proforma - Dollars",#N/A,FALSE,"Proforma"}</definedName>
    <definedName name="wrn.Proforma._.Review." hidden="1">{#N/A,#N/A,FALSE,"Occ and Rate";#N/A,#N/A,FALSE,"PF Input";#N/A,#N/A,FALSE,"Proforma Five Yr";#N/A,#N/A,FALSE,"Hotcomps"}</definedName>
    <definedName name="wrn.Program._.Compliance." hidden="1">{#N/A,#N/A,FALSE,"COMPLIANCE"}</definedName>
    <definedName name="wrn.Property._.Description." hidden="1">{#N/A,#N/A,FALSE,"PROP. DESCRIPTION"}</definedName>
    <definedName name="wrn.PropertyInformation." hidden="1">{#N/A,#N/A,FALSE,"PropertyInfo"}</definedName>
    <definedName name="wrn.Quarterly._.Summary." hidden="1">{"qtrl1",#N/A,TRUE,"Annual Summary";"qtrl2",#N/A,TRUE,"Annual Summary";"qtrl3",#N/A,TRUE,"Annual Summary";"qtrl4",#N/A,TRUE,"QTLY Summary";"qtrl5",#N/A,TRUE,"QTLY Summary";"qtrl6",#N/A,TRUE,"QTLY Summary"}</definedName>
    <definedName name="wrn.RATES." hidden="1">{"RATES",#N/A,FALSE,"RECOVERY RATES";"CONTRIBUTIONS",#N/A,FALSE,"RECOVERY RATES";"GLA CATEGORY SUMMARY",#N/A,FALSE,"RECOVERY RATES"}</definedName>
    <definedName name="wrn.recap_at_sale." hidden="1">{"Recap at sale",#N/A,FALSE,"Recap"}</definedName>
    <definedName name="wrn.report"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hidden="1">{#N/A,#N/A,FALSE,"Summary";#N/A,#N/A,FALSE,"Assumptions";#N/A,#N/A,FALSE,"Cash Flow";#N/A,#N/A,FALSE,"Residual Calculation";#N/A,#N/A,FALSE,"Pricing Matrix";#N/A,#N/A,FALSE,"Pricing Matrix II";#N/A,#N/A,FALSE,"Expiration Schedule"}</definedName>
    <definedName name="wrn.Report1." hidden="1">{#N/A,#N/A,FALSE,"Summary";#N/A,#N/A,FALSE,"Assumptions";#N/A,#N/A,FALSE,"Cash Flow";#N/A,#N/A,FALSE,"Residual Calculation";#N/A,#N/A,FALSE,"Pricing Matrix";#N/A,#N/A,FALSE,"Pricing Matrix II";#N/A,#N/A,FALSE,"Expiration Schedule"}</definedName>
    <definedName name="wrn.Report5" hidden="1">{#N/A,#N/A,FALSE,"Summary";#N/A,#N/A,FALSE,"Assumptions";#N/A,#N/A,FALSE,"Cash Flow";#N/A,#N/A,FALSE,"Residual Calculation";#N/A,#N/A,FALSE,"Pricing Matrix";#N/A,#N/A,FALSE,"Pricing Matrix II";#N/A,#N/A,FALSE,"Expiration Schedule"}</definedName>
    <definedName name="wrn.Research._.Op._.Exp." hidden="1">{#N/A,#N/A,FALSE,"RESEARCH"}</definedName>
    <definedName name="wrn.RESIDUALS." hidden="1">{#N/A,#N/A,FALSE,"For-Sale";#N/A,#N/A,FALSE,"For-Rent"}</definedName>
    <definedName name="wrn.Return._.on._.Capital." hidden="1">{"Summary Schedule",#N/A,FALSE,"Sheet1";"Divisional Support",#N/A,FALSE,"Sheet2";"Corporate Support",#N/A,FALSE,"Sheet3"}</definedName>
    <definedName name="wrn.RV._.SAR." hidden="1">{#N/A,#N/A,FALSE,"COVER";#N/A,#N/A,FALSE,"WEEKLY SUMMARY";"RiverView I",#N/A,FALSE,"EAST TOWER";#N/A,#N/A,FALSE,"WEST TOWER";"Parking",#N/A,FALSE,"EAST TOWER"}</definedName>
    <definedName name="wrn.Sale._.Computation._.Sheets." hidden="1">{#N/A,#N/A,FALSE,"SalesWaterfall"}</definedName>
    <definedName name="wrn.Scenario." hidden="1">{"scen1",#N/A,FALSE,"Scenarios";"scen2",#N/A,FALSE,"Scenarios"}</definedName>
    <definedName name="wrn.SCHAs." hidden="1">{"ACCOUNTING COPY",#N/A,FALSE,"SCHEDULE A";"FINANCE COPY",#N/A,FALSE,"SCHEDULE A";"P.L. COPY",#N/A,FALSE,"SCHEDULE A"}</definedName>
    <definedName name="wrn.schedules." hidden="1">{"schedule1",#N/A,FALSE,"Sheet1";"schedule2",#N/A,FALSE,"Sheet1";"schedule3",#N/A,FALSE,"Sheet1";"schedule4",#N/A,FALSE,"Sheet1";"schedule5",#N/A,FALSE,"Sheet1";"schedule6",#N/A,FALSE,"Sheet1"}</definedName>
    <definedName name="wrn.SCHEDULES._.ABC." hidden="1">{#N/A,#N/A,FALSE,"SCHEDULE A";"MINIMUM RENT",#N/A,FALSE,"SCHEDULES B &amp; C";"PERCENTAGE RENT",#N/A,FALSE,"SCHEDULES B &amp; C"}</definedName>
    <definedName name="wrn.Secondary._.Competition." hidden="1">{#N/A,#N/A,FALSE,"Secondary"}</definedName>
    <definedName name="wrn.SHORT." hidden="1">{"CREDIT STATISTICS",#N/A,FALSE,"STATS";"CF_AND_IS",#N/A,FALSE,"PLAN";"BALSHEET",#N/A,FALSE,"BALANCE SHEET"}</definedName>
    <definedName name="wrn.Short._.Print." hidden="1">{#N/A,#N/A,FALSE,"Cover";#N/A,#N/A,FALSE,"Stack";#N/A,#N/A,FALSE,"Cost S";#N/A,#N/A,FALSE," CF";#N/A,#N/A,FALSE,"Investor"}</definedName>
    <definedName name="wrn.SKSCS1." hidden="1">{#N/A,#N/A,FALSE,"Antony Financials";#N/A,#N/A,FALSE,"Cowboy Financials";#N/A,#N/A,FALSE,"Combined";#N/A,#N/A,FALSE,"Valuematrix";#N/A,#N/A,FALSE,"DCFAntony";#N/A,#N/A,FALSE,"DCFCowboy";#N/A,#N/A,FALSE,"DCFCombined"}</definedName>
    <definedName name="wrn.Staley."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wrn.Submittal._.Reconciliation._.Schedule." hidden="1">{"Submittable Reconciliation Schedule",#N/A,FALSE,"Reconciliation";"GSCP2 PCS 30 Day",#N/A,FALSE,"GSCP2 PCS 30 Day Activity List"}</definedName>
    <definedName name="wrn.summary." hidden="1">{#N/A,#N/A,FALSE,"Sheet1";#N/A,#N/A,FALSE,"Summary Schedule";#N/A,#N/A,FALSE,"Use of Proceeds";#N/A,#N/A,FALSE,"Yield Cal";#N/A,#N/A,FALSE,"Qtrly Distributions";#N/A,#N/A,FALSE,"OPERATIONS"}</definedName>
    <definedName name="wrn.Summary._.Excluding._.DHC." hidden="1">{"Summary Excluding DHC",#N/A,FALSE,"SUMMARY"}</definedName>
    <definedName name="wrn.Summary._.Including._.DHC." hidden="1">{"Summary Including DHC",#N/A,FALSE,"SUMMARY"}</definedName>
    <definedName name="wrn.Summary._.Overview." hidden="1">{#N/A,#N/A,FALSE,"OVERVIEW"}</definedName>
    <definedName name="wrn.SummaryPgs." hidden="1">{#N/A,#N/A,FALSE,"CreditStat";#N/A,#N/A,FALSE,"SPbrkup";#N/A,#N/A,FALSE,"MerSPsyn";#N/A,#N/A,FALSE,"MerSPwKCsyn";#N/A,#N/A,FALSE,"MerSPwKCsyn (2)";#N/A,#N/A,FALSE,"CreditStat (2)"}</definedName>
    <definedName name="wrn.Supply._.Additions." hidden="1">{#N/A,#N/A,FALSE,"Supply Addn"}</definedName>
    <definedName name="wrn.SupplyDemand." hidden="1">{"demand",#N/A,FALSE,"Sheet3";"Market Mix",#N/A,FALSE,"Sheet4";"Occ Projection",#N/A,FALSE,"Sheet6"}</definedName>
    <definedName name="wrn.surveillance." hidden="1">{#N/A,#N/A,FALSE,"DELQ";#N/A,#N/A,FALSE,"REO";#N/A,#N/A,FALSE,"WATCHDSC";#N/A,#N/A,FALSE,"2LOSSMOD";#N/A,#N/A,FALSE,"2LOSS";#N/A,#N/A,FALSE,"DSC";#N/A,#N/A,FALSE,"OPERAT";#N/A,#N/A,FALSE,"ADJUST";#N/A,#N/A,FALSE,"PAIDOFF";#N/A,#N/A,FALSE,"TENANT";#N/A,#N/A,FALSE,"LEASE EXPIRE"}</definedName>
    <definedName name="wrn.Template." hidden="1">{#N/A,#N/A,FALSE,"1_Executive Summary";#N/A,#N/A,FALSE,"2_Assumptions";#N/A,#N/A,FALSE,"3_Footnotes";#N/A,#N/A,FALSE,"4_Cash Flow";#N/A,#N/A,FALSE,"6_Residual - Marketing";#N/A,#N/A,FALSE,"7_Residual Matrix";#N/A,#N/A,FALSE,"8_Pricing Matrix";#N/A,#N/A,FALSE,"9_Value Matrix";#N/A,#N/A,FALSE,"10_Vacancy Detail";#N/A,#N/A,FALSE,"11_Basic Expiration"}</definedName>
    <definedName name="wrn.Tenants." hidden="1">{#N/A,#N/A,FALSE,"TENANTS"}</definedName>
    <definedName name="wrn.TEST." hidden="1">{#N/A,#N/A,FALSE,"SCHEDULE G"}</definedName>
    <definedName name="wrn.Therapy._.Report." hidden="1">{"1",#N/A,FALSE,"comp";"2",#N/A,FALSE,"comp"}</definedName>
    <definedName name="wrn.tobacco." hidden="1">{"income",#N/A,FALSE,"TOBACCO";"value",#N/A,FALSE,"TOBACCO";"assum1",#N/A,FALSE,"TOBACCO";"assum2",#N/A,FALSE,"TOBACCO";"swisher",#N/A,FALSE,"TOBACCO";"martin",#N/A,FALSE,"TOBACCO";"helme1",#N/A,FALSE,"TOBACCO";"helme2",#N/A,FALSE,"TOBACCO";"HELME3",#N/A,FALSE,"TOBACCO";"depmatrix",#N/A,FALSE,"TOBACCO"}</definedName>
    <definedName name="wrn.tobsum." hidden="1">{"income",#N/A,FALSE,"TOBACCO";"value",#N/A,FALSE,"TOBACCO";"assum1",#N/A,FALSE,"TOBACCO"}</definedName>
    <definedName name="wrn.Total." hidden="1">{#N/A,#N/A,FALSE,"Exec Sum";#N/A,#N/A,FALSE,"Rent Rate Comp";#N/A,#N/A,FALSE,"Rate, NPV Comp";#N/A,#N/A,FALSE,"Opt A NNN";#N/A,#N/A,FALSE,"15-yr Opt. A Sum";#N/A,#N/A,FALSE,"15-yr Opt A Other Costs";#N/A,#N/A,FALSE,"10-yr Opt. A Sum";#N/A,#N/A,FALSE,"10-yr Opt A Other Costs";#N/A,#N/A,FALSE,"NPV Calc"}</definedName>
    <definedName name="wrn.TOTAL._.SHEETS." hidden="1">{#N/A,#N/A,FALSE,"DEV COSTS";#N/A,#N/A,FALSE,"10-YR C. F."}</definedName>
    <definedName name="wrn.TOTAL._.SHEETS5" hidden="1">{#N/A,#N/A,FALSE,"DEV COSTS";#N/A,#N/A,FALSE,"10-YR C. F."}</definedName>
    <definedName name="wrn.Total5" hidden="1">{#N/A,#N/A,FALSE,"Exec Sum";#N/A,#N/A,FALSE,"Rent Rate Comp";#N/A,#N/A,FALSE,"Rate, NPV Comp";#N/A,#N/A,FALSE,"Opt A NNN";#N/A,#N/A,FALSE,"15-yr Opt. A Sum";#N/A,#N/A,FALSE,"15-yr Opt A Other Costs";#N/A,#N/A,FALSE,"10-yr Opt. A Sum";#N/A,#N/A,FALSE,"10-yr Opt A Other Costs";#N/A,#N/A,FALSE,"NPV Calc"}</definedName>
    <definedName name="wrn.Trans._.Op._.Exp." hidden="1">{#N/A,#N/A,FALSE,"TRANS"}</definedName>
    <definedName name="wrn.Tweety." hidden="1">{#N/A,#N/A,FALSE,"A&amp;E";#N/A,#N/A,FALSE,"HighTop";#N/A,#N/A,FALSE,"JG";#N/A,#N/A,FALSE,"RI";#N/A,#N/A,FALSE,"woHT";#N/A,#N/A,FALSE,"woHT&amp;JG"}</definedName>
    <definedName name="wrn.Tycon._.Model." hidden="1">{"rtn",#N/A,FALSE,"RTN";"tables",#N/A,FALSE,"RTN";"cf",#N/A,FALSE,"CF";"stats",#N/A,FALSE,"Stats";"prop",#N/A,FALSE,"Prop"}</definedName>
    <definedName name="wrn.Valuation." hidden="1">{#N/A,#N/A,TRUE,"Contents";#N/A,#N/A,TRUE,"SSB Model";#N/A,#N/A,TRUE,"Sum of Parts Model";#N/A,#N/A,TRUE,"RCNC";#N/A,#N/A,TRUE,"Multiples 99";#N/A,#N/A,TRUE,"WACC CLEC";#N/A,#N/A,TRUE,"WACC Cable";#N/A,#N/A,TRUE,"WACC Combo"}</definedName>
    <definedName name="wrn.Value." hidden="1">{#N/A,#N/A,FALSE,"Cashflow Analysis";#N/A,#N/A,FALSE,"Sensitivity Analysis";#N/A,#N/A,FALSE,"PV";#N/A,#N/A,FALSE,"Pro Forma"}</definedName>
    <definedName name="wrn.Value.2" hidden="1">{#N/A,#N/A,FALSE,"Cashflow Analysis";#N/A,#N/A,FALSE,"Sensitivity Analysis";#N/A,#N/A,FALSE,"PV";#N/A,#N/A,FALSE,"Pro Forma"}</definedName>
    <definedName name="wrn.Working._.Party._.List." hidden="1">{#N/A,#N/A,FALSE,"Working List"}</definedName>
    <definedName name="wrnm" hidden="1">{#N/A,#N/A,FALSE,"pop.hh";#N/A,#N/A,FALSE,"age.dist";#N/A,#N/A,FALSE,"hh.income";#N/A,#N/A,FALSE,"hh.chars"}</definedName>
    <definedName name="wrnprintall2" hidden="1">{"Main",#N/A,FALSE,"Wacker";"Main2",#N/A,FALSE,"Wacker";"Value",#N/A,FALSE,"Wacker";"Sensitivity",#N/A,FALSE,"Wacker";"Paine",#N/A,FALSE,"Wacker";"Quaker",#N/A,FALSE,"Wacker";"Wacker",#N/A,FALSE,"Wacker";"1900",#N/A,FALSE,"Wacker";"1901",#N/A,FALSE,"Wacker"}</definedName>
    <definedName name="wrnprintallb2" hidden="1">{"Main",#N/A,FALSE,"Wacker";"Main2",#N/A,FALSE,"Wacker";"Value",#N/A,FALSE,"Wacker";"Sensitivity",#N/A,FALSE,"Wacker";"Paine",#N/A,FALSE,"Wacker";"Quaker",#N/A,FALSE,"Wacker";"Wacker",#N/A,FALSE,"Wacker";"1900",#N/A,FALSE,"Wacker";"1901",#N/A,FALSE,"Wacker"}</definedName>
    <definedName name="ww" hidden="1">[120]a!$AQ$207:$AQ$210</definedName>
    <definedName name="www" hidden="1">{#N/A,#N/A,FALSE,"ExecutiveSummary";#N/A,#N/A,FALSE,"CostDetail";#N/A,#N/A,FALSE,"IncomeDetail";#N/A,#N/A,FALSE,"InterestCalculation"}</definedName>
    <definedName name="x" hidden="1">{"mgmt forecast",#N/A,FALSE,"Mgmt Forecast";"dcf table",#N/A,FALSE,"Mgmt Forecast";"sensitivity",#N/A,FALSE,"Mgmt Forecast";"table inputs",#N/A,FALSE,"Mgmt Forecast";"calculations",#N/A,FALSE,"Mgmt Forecast"}</definedName>
    <definedName name="X.__PROPERTY_CONDITION_AND_PHYSICAL_NEEDS_ASSESSMENT">#REF!</definedName>
    <definedName name="X2_">#N/A</definedName>
    <definedName name="xc" hidden="1">{#N/A,#N/A,FALSE,"pop.hh";#N/A,#N/A,FALSE,"age.dist";#N/A,#N/A,FALSE,"hh.income";#N/A,#N/A,FALSE,"hh.chars"}</definedName>
    <definedName name="xcb" hidden="1">{#N/A,#N/A,FALSE,"LoanAssumptions"}</definedName>
    <definedName name="XCF">#REF!</definedName>
    <definedName name="xcgdfg" hidden="1">{#N/A,#N/A,FALSE,"ExecutiveSummary";#N/A,#N/A,FALSE,"CostDetail";#N/A,#N/A,FALSE,"IncomeDetail"}</definedName>
    <definedName name="xcvdf" hidden="1">{#N/A,#N/A,FALSE,"ExitStratigy"}</definedName>
    <definedName name="xcvhvbjhghj" hidden="1">{#N/A,#N/A,FALSE,"DEV COSTS";#N/A,#N/A,FALSE,"10-YR C. F."}</definedName>
    <definedName name="xfdfgy" hidden="1">{#N/A,#N/A,FALSE,"NNN sum";#N/A,#N/A,FALSE,"10-yr Opt. A Sum";#N/A,#N/A,FALSE,"10-yr Opt A Other Costs";#N/A,#N/A,FALSE,"Purchase Sum";#N/A,#N/A,FALSE,"Purchase Other Costs"}</definedName>
    <definedName name="xfg" hidden="1">{#N/A,#N/A,FALSE,"Summary";#N/A,#N/A,FALSE,"Assumptions";#N/A,#N/A,FALSE,"Cash Flow";#N/A,#N/A,FALSE,"Residual Calculation";#N/A,#N/A,FALSE,"Pricing Matrix";#N/A,#N/A,FALSE,"Pricing Matrix II";#N/A,#N/A,FALSE,"Expiration Schedule"}</definedName>
    <definedName name="xfyh" hidden="1">{"data",#N/A,FALSE,"INPUT"}</definedName>
    <definedName name="XI.__ENVIRONMENTAL_ANALYSIS">#REF!</definedName>
    <definedName name="XII.__APPRAISAL_ANALYSIS">#REF!</definedName>
    <definedName name="XIII.__UNDERWRITING_CONCLUSIONS">#REF!</definedName>
    <definedName name="XIRR">#REF!</definedName>
    <definedName name="XIV.__SUMMARY_OF_EXIT_STRATEGY">#REF!</definedName>
    <definedName name="xlNoRestrictions">0</definedName>
    <definedName name="xlSheetHidden">0</definedName>
    <definedName name="xlSheetVeryHidden">2</definedName>
    <definedName name="xlSheetVisible">-1</definedName>
    <definedName name="xlUnlockedCells">1</definedName>
    <definedName name="XV.__CONDITIONS_OF_COMMITMENT">#REF!</definedName>
    <definedName name="XVI.__Loan_Committee_Approval">#REF!</definedName>
    <definedName name="xxd" hidden="1">{#N/A,#N/A,FALSE,"Cashflow Analysis";#N/A,#N/A,FALSE,"Sensitivity Analysis";#N/A,#N/A,FALSE,"PV";#N/A,#N/A,FALSE,"Pro Forma"}</definedName>
    <definedName name="xxd.2" hidden="1">{#N/A,#N/A,FALSE,"Cashflow Analysis";#N/A,#N/A,FALSE,"Sensitivity Analysis";#N/A,#N/A,FALSE,"PV";#N/A,#N/A,FALSE,"Pro Forma"}</definedName>
    <definedName name="xxx3" hidden="1">{"AnnualRentRoll",#N/A,FALSE,"RentRoll"}</definedName>
    <definedName name="xxx4" hidden="1">{#N/A,#N/A,FALSE,"ExitStratigy"}</definedName>
    <definedName name="xxxx" hidden="1">{"mgmt forecast",#N/A,FALSE,"Mgmt Forecast";"dcf table",#N/A,FALSE,"Mgmt Forecast";"sensitivity",#N/A,FALSE,"Mgmt Forecast";"table inputs",#N/A,FALSE,"Mgmt Forecast";"calculations",#N/A,FALSE,"Mgmt Forecast"}</definedName>
    <definedName name="xYear">[55]Configuration!#REF!</definedName>
    <definedName name="xyz" hidden="1">{#N/A,#N/A,FALSE,"pop.hh";#N/A,#N/A,FALSE,"age.dist";#N/A,#N/A,FALSE,"hh.income";#N/A,#N/A,FALSE,"hh.chars"}</definedName>
    <definedName name="xzy" hidden="1">{#N/A,#N/A,FALSE,"II-2 POP.HH";#N/A,#N/A,FALSE,"II-3 AGE.DIST";#N/A,#N/A,FALSE,"II-4 HH.DIST";#N/A,#N/A,FALSE,"II-5 EMP.INDUS"}</definedName>
    <definedName name="y" hidden="1">{"mgmt forecast",#N/A,FALSE,"Mgmt Forecast";"dcf table",#N/A,FALSE,"Mgmt Forecast";"sensitivity",#N/A,FALSE,"Mgmt Forecast";"table inputs",#N/A,FALSE,"Mgmt Forecast";"calculations",#N/A,FALSE,"Mgmt Forecast"}</definedName>
    <definedName name="y10sale">[1]Underwriting!$O$52</definedName>
    <definedName name="Y5sale">[1]Underwriting!$N$52</definedName>
    <definedName name="Year">[192]TM1!$D$5</definedName>
    <definedName name="Year_Built">[157]Interview!$C$73</definedName>
    <definedName name="Year1_WC_Min">[39]Inputs!$N$35</definedName>
    <definedName name="Year1_WC_Min_WC">'[39]Inputs WC'!$N$35</definedName>
    <definedName name="Year10_WC_MIN">[39]Inputs!$N$54</definedName>
    <definedName name="Year10_WC_MIN_WC">'[39]Inputs WC'!$N$54</definedName>
    <definedName name="YEAR12">#REF!</definedName>
    <definedName name="Year2_WC_Min">[39]Inputs!$N$36</definedName>
    <definedName name="Year2_WC_Min_WC">'[39]Inputs WC'!$N$36</definedName>
    <definedName name="Year3_WC_Min">[39]Inputs!$N$37</definedName>
    <definedName name="Year3_WC_Min_WC">'[39]Inputs WC'!$N$37</definedName>
    <definedName name="Year4_WC_Min">[39]Inputs!$N$38</definedName>
    <definedName name="Year4_WC_Min_WC">'[39]Inputs WC'!$N$38</definedName>
    <definedName name="Year5_WC_Min">[39]Inputs!$N$39</definedName>
    <definedName name="Year5_WC_Min_WC">'[39]Inputs WC'!$N$39</definedName>
    <definedName name="Year6_WC_MIN">[39]Inputs!$N$50</definedName>
    <definedName name="Year6_WC_MIN_WC">'[39]Inputs WC'!$N$50</definedName>
    <definedName name="Year7_WC_Min">[39]Inputs!$N$51</definedName>
    <definedName name="Year7_WC_Min_WC">'[39]Inputs WC'!$N$51</definedName>
    <definedName name="Year8_WC_Min">[39]Inputs!$N$52</definedName>
    <definedName name="Year8_WC_Min_WC">'[39]Inputs WC'!$N$52</definedName>
    <definedName name="Year9_WC_Min">[39]Inputs!$N$53</definedName>
    <definedName name="Year9_WC_Min_WC">'[39]Inputs WC'!$N$53</definedName>
    <definedName name="YearBuilt">[185]Main!$B$21</definedName>
    <definedName name="YearCell">#REF!</definedName>
    <definedName name="YearEnd">IF([106]Main!$C$11="""","""",[106]Main!$C$11)</definedName>
    <definedName name="yearlookup">#REF!</definedName>
    <definedName name="YearRange">#REF!</definedName>
    <definedName name="Years">"YRS"</definedName>
    <definedName name="Yes_No">#REF!</definedName>
    <definedName name="YesNo">#REF!</definedName>
    <definedName name="yesnolist">'[88]PICKIndex-DO NOT DELETE OR EDIT'!$AO$3:$AO$6</definedName>
    <definedName name="YM">"Yield Maintenance"</definedName>
    <definedName name="YN">#REF!</definedName>
    <definedName name="yr10cap">[1]Underwriting!$N$315</definedName>
    <definedName name="yr5cap">[1]Underwriting!$I$315</definedName>
    <definedName name="yrcompCore">'[34]Argus link'!$E$5</definedName>
    <definedName name="yrtocapCore">'[34]Argus link'!$E$8</definedName>
    <definedName name="YTDLookup">[57]General!$A$74:$B$85</definedName>
    <definedName name="yuck">#REF!</definedName>
    <definedName name="yucko">#REF!</definedName>
    <definedName name="yucky">#REF!</definedName>
    <definedName name="yy">#REF!</definedName>
    <definedName name="z">#REF!</definedName>
    <definedName name="zdftgdrt6" hidden="1">{#N/A,#N/A,FALSE,"DEV COSTS";#N/A,#N/A,FALSE,"10-YR C. F."}</definedName>
    <definedName name="zdgfy" hidden="1">{"data",#N/A,FALSE,"INPUT"}</definedName>
    <definedName name="zdrt" hidden="1">{#N/A,#N/A,FALSE,"LoanAssumptions"}</definedName>
    <definedName name="zdrt6" hidden="1">{"IS",#N/A,FALSE,"Income Statement";"ISR",#N/A,FALSE,"Income Statement Ratios";"BS",#N/A,FALSE,"Balance Sheet";"BSR",#N/A,FALSE,"Balance Sheet Ratios";"CF",#N/A,FALSE,"Cash Flow";"SALES",#N/A,FALSE,"Sales Analysis";"RR",#N/A,FALSE,"Recent Results"}</definedName>
    <definedName name="zf" hidden="1">{#N/A,#N/A,FALSE,"II-2 POP.HH";#N/A,#N/A,FALSE,"II-3 AGE.DIST";#N/A,#N/A,FALSE,"II-4 HH.DIST";#N/A,#N/A,FALSE,"II-5 EMP.INDUS"}</definedName>
    <definedName name="zsdfdrt" hidden="1">{"rtn",#N/A,FALSE,"RTN";"tables",#N/A,FALSE,"RTN";"cf",#N/A,FALSE,"CF";"stats",#N/A,FALSE,"Stats";"prop",#N/A,FALSE,"Prop"}</definedName>
    <definedName name="zsdfgdfg" hidden="1">{#N/A,#N/A,FALSE,"ExecutiveSummary";#N/A,#N/A,FALSE,"CostDetail";#N/A,#N/A,FALSE,"IncomeDetail";#N/A,#N/A,FALSE,"InterestCalculation"}</definedName>
    <definedName name="zsdftrfdg" hidden="1">{#N/A,#N/A,FALSE,"Exec Sum";#N/A,#N/A,FALSE,"Rent Rate Comp";#N/A,#N/A,FALSE,"Rate, NPV Comp";#N/A,#N/A,FALSE,"Opt A NNN";#N/A,#N/A,FALSE,"15-yr Opt. A Sum";#N/A,#N/A,FALSE,"15-yr Opt A Other Costs";#N/A,#N/A,FALSE,"10-yr Opt. A Sum";#N/A,#N/A,FALSE,"10-yr Opt A Other Costs";#N/A,#N/A,FALSE,"NPV Calc"}</definedName>
    <definedName name="zsdrd5" hidden="1">{#N/A,#N/A,FALSE,"Summary";#N/A,#N/A,FALSE,"Assumptions";#N/A,#N/A,FALSE,"Cash Flow";#N/A,#N/A,FALSE,"Residual Calculation";#N/A,#N/A,FALSE,"Pricing Matrix";#N/A,#N/A,FALSE,"Pricing Matrix II";#N/A,#N/A,FALSE,"Expiration Schedule"}</definedName>
    <definedName name="zsdrt5" hidden="1">{"MonthlyRentRoll",#N/A,FALSE,"RentRoll"}</definedName>
    <definedName name="zse" hidden="1">{"Outflow 1",#N/A,FALSE,"Outflows-Inflows";"Outflow 2",#N/A,FALSE,"Outflows-Inflows";"Inflow 1",#N/A,FALSE,"Outflows-Inflows";"Inflow 2",#N/A,FALSE,"Outflows-Inflows"}</definedName>
    <definedName name="zse4" hidden="1">{#N/A,#N/A,FALSE,"PropertyInfo"}</definedName>
    <definedName name="zsew" hidden="1">{"Outflow 1",#N/A,FALSE,"Outflows-Inflows";"Outflow 2",#N/A,FALSE,"Outflows-Inflows";"Inflow 1",#N/A,FALSE,"Outflows-Inflows";"Inflow 2",#N/A,FALSE,"Outflows-Inflows"}</definedName>
    <definedName name="ZTABLE">#N/A</definedName>
    <definedName name="zx" hidden="1">{#N/A,#N/A,FALSE,"III-1 Sum.Dem";#N/A,#N/A,FALSE,"III-2 RER.Dem.Pop";#N/A,#N/A,FALSE,"III-3 RER.Cap.Pop";#N/A,#N/A,FALSE,"III-4 RER.Dem.TCSS";#N/A,#N/A,FALSE,"III-5 RER.Cap.TCSS";#N/A,#N/A,FALSE,"III-6 Pow.Center.Dem";#N/A,#N/A,FALSE,"III-7 Off.Demand";#N/A,#N/A,FALSE,"III-8 Htl.Dem"}</definedName>
    <definedName name="zxc" hidden="1">{"mgmt forecast",#N/A,FALSE,"Mgmt Forecast";"dcf table",#N/A,FALSE,"Mgmt Forecast";"sensitivity",#N/A,FALSE,"Mgmt Forecast";"table inputs",#N/A,FALSE,"Mgmt Forecast";"calculations",#N/A,FALSE,"Mgmt Forecast"}</definedName>
    <definedName name="zxdr65" hidden="1">{#N/A,#N/A,FALSE,"ExecutiveSummary";#N/A,#N/A,FALSE,"CostDetail";#N/A,#N/A,FALSE,"IncomeDetail"}</definedName>
    <definedName name="zxser5" hidden="1">{#N/A,#N/A,FALSE,"Summary";#N/A,#N/A,FALSE,"Assumptions";#N/A,#N/A,FALSE,"Cash Flow";#N/A,#N/A,FALSE,"Residual Calculation";#N/A,#N/A,FALSE,"Pricing Matrix";#N/A,#N/A,FALSE,"Pricing Matrix II";#N/A,#N/A,FALSE,"Expiration Schedule"}</definedName>
    <definedName name="zyx" hidden="1">{#N/A,#N/A,FALSE,"pop.hh";#N/A,#N/A,FALSE,"age.dist";#N/A,#N/A,FALSE,"hh.income";#N/A,#N/A,FALSE,"hh.chars"}</definedName>
    <definedName name="zyz" hidden="1">{#N/A,#N/A,FALSE,"Aging Summary";#N/A,#N/A,FALSE,"Ratio Analysis";#N/A,#N/A,FALSE,"Test 120 Day Accts";#N/A,#N/A,FALSE,"Tickmarks"}</definedName>
    <definedName name="zzz" hidden="1">{"Outflow 1",#N/A,FALSE,"Outflows-Inflows";"Outflow 2",#N/A,FALSE,"Outflows-Inflows";"Inflow 1",#N/A,FALSE,"Outflows-Inflows";"Inflow 2",#N/A,FALSE,"Outflows-Inflows"}</definedName>
    <definedName name="zzzz" hidden="1">{"AnnualRentRoll",#N/A,FALSE,"RentRoll"}</definedName>
    <definedName name="zzzzzz" hidden="1">{"AnnualRentRoll",#N/A,FALSE,"RentRoll"}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4" l="1"/>
  <c r="L6" i="2"/>
  <c r="M6" i="2"/>
  <c r="M15" i="2"/>
  <c r="M16" i="2" s="1"/>
  <c r="M17" i="2" s="1"/>
  <c r="M18" i="2" s="1"/>
  <c r="C24" i="2" l="1"/>
  <c r="I3" i="47"/>
  <c r="C23" i="4" l="1"/>
  <c r="N7" i="2"/>
  <c r="L7" i="2" s="1"/>
  <c r="N14" i="2"/>
  <c r="C29" i="2"/>
  <c r="L14" i="2" l="1"/>
  <c r="N15" i="2"/>
  <c r="C22" i="4"/>
  <c r="N22" i="2"/>
  <c r="L22" i="2" s="1"/>
  <c r="N21" i="2"/>
  <c r="L21" i="2" s="1"/>
  <c r="N20" i="2"/>
  <c r="L20" i="2" s="1"/>
  <c r="N9" i="2"/>
  <c r="N8" i="2"/>
  <c r="L8" i="2" s="1"/>
  <c r="N5" i="2"/>
  <c r="L9" i="2" l="1"/>
  <c r="N10" i="2"/>
  <c r="C31" i="2"/>
  <c r="N24" i="2" s="1"/>
  <c r="C7" i="4" s="1"/>
  <c r="C17" i="4" s="1"/>
  <c r="L15" i="2"/>
  <c r="N16" i="2"/>
  <c r="L5" i="2"/>
  <c r="C28" i="2"/>
  <c r="G20" i="23"/>
  <c r="F20" i="23"/>
  <c r="E20" i="23"/>
  <c r="D20" i="23"/>
  <c r="L10" i="2" l="1"/>
  <c r="M10" i="2"/>
  <c r="N11" i="2"/>
  <c r="L16" i="2"/>
  <c r="N17" i="2"/>
  <c r="L11" i="2" l="1"/>
  <c r="M11" i="2"/>
  <c r="L17" i="2"/>
  <c r="N18" i="2"/>
  <c r="L18" i="2" s="1"/>
  <c r="H10" i="34"/>
  <c r="G12" i="44"/>
  <c r="C21" i="44"/>
  <c r="C37" i="44"/>
  <c r="D36" i="44"/>
  <c r="D35" i="44"/>
  <c r="D34" i="44"/>
  <c r="D37" i="44" s="1"/>
  <c r="G32" i="44" s="1"/>
  <c r="G33" i="44" s="1"/>
  <c r="G34" i="44" s="1"/>
  <c r="G35" i="44" s="1"/>
  <c r="G36" i="44" s="1"/>
  <c r="G19" i="44" s="1"/>
  <c r="C20" i="44"/>
  <c r="C22" i="44" s="1"/>
  <c r="C24" i="44" s="1"/>
  <c r="L19" i="44"/>
  <c r="K19" i="44"/>
  <c r="J19" i="44"/>
  <c r="I19" i="44"/>
  <c r="H19" i="44"/>
  <c r="F19" i="44"/>
  <c r="E19" i="44"/>
  <c r="D19" i="44"/>
  <c r="L11" i="44"/>
  <c r="K11" i="44"/>
  <c r="J11" i="44"/>
  <c r="I11" i="44"/>
  <c r="H11" i="44"/>
  <c r="G11" i="44"/>
  <c r="F11" i="44"/>
  <c r="E11" i="44"/>
  <c r="D11" i="44"/>
  <c r="L9" i="44"/>
  <c r="K9" i="44"/>
  <c r="J9" i="44"/>
  <c r="I9" i="44"/>
  <c r="H9" i="44"/>
  <c r="G9" i="44"/>
  <c r="F9" i="44"/>
  <c r="E9" i="44"/>
  <c r="D9" i="44"/>
  <c r="L8" i="44"/>
  <c r="K8" i="44"/>
  <c r="J8" i="44"/>
  <c r="I8" i="44"/>
  <c r="H8" i="44"/>
  <c r="G8" i="44"/>
  <c r="F8" i="44"/>
  <c r="E8" i="44"/>
  <c r="D8" i="44"/>
  <c r="C9" i="44" l="1"/>
  <c r="I10" i="44" s="1"/>
  <c r="D10" i="44" l="1"/>
  <c r="D16" i="44" s="1"/>
  <c r="K10" i="44"/>
  <c r="K16" i="44" s="1"/>
  <c r="L10" i="44"/>
  <c r="F10" i="44"/>
  <c r="F21" i="44" s="1"/>
  <c r="H10" i="44"/>
  <c r="H18" i="44" s="1"/>
  <c r="H20" i="44" s="1"/>
  <c r="I21" i="44"/>
  <c r="I15" i="44"/>
  <c r="I16" i="44"/>
  <c r="I18" i="44"/>
  <c r="I20" i="44" s="1"/>
  <c r="I22" i="44" s="1"/>
  <c r="E10" i="44"/>
  <c r="E15" i="44" s="1"/>
  <c r="J10" i="44"/>
  <c r="G10" i="44"/>
  <c r="G15" i="44" s="1"/>
  <c r="L19" i="43"/>
  <c r="K19" i="43"/>
  <c r="J19" i="43"/>
  <c r="I19" i="43"/>
  <c r="H19" i="43"/>
  <c r="F19" i="43"/>
  <c r="E19" i="43"/>
  <c r="D36" i="43"/>
  <c r="D35" i="43"/>
  <c r="D34" i="43"/>
  <c r="D37" i="43" s="1"/>
  <c r="G32" i="43" s="1"/>
  <c r="G33" i="43" s="1"/>
  <c r="G34" i="43" s="1"/>
  <c r="G35" i="43" s="1"/>
  <c r="G36" i="43" s="1"/>
  <c r="G12" i="43" s="1"/>
  <c r="G19" i="43" s="1"/>
  <c r="C37" i="43"/>
  <c r="F34" i="22"/>
  <c r="C34" i="22"/>
  <c r="D19" i="43"/>
  <c r="L11" i="43"/>
  <c r="L9" i="43"/>
  <c r="L8" i="43"/>
  <c r="K11" i="43"/>
  <c r="K9" i="43"/>
  <c r="K8" i="43"/>
  <c r="J11" i="43"/>
  <c r="J9" i="43"/>
  <c r="J8" i="43"/>
  <c r="I11" i="43"/>
  <c r="I9" i="43"/>
  <c r="I8" i="43"/>
  <c r="H11" i="43"/>
  <c r="H9" i="43"/>
  <c r="H8" i="43"/>
  <c r="G11" i="43"/>
  <c r="G9" i="43"/>
  <c r="G8" i="43"/>
  <c r="F11" i="43"/>
  <c r="F9" i="43"/>
  <c r="F8" i="43"/>
  <c r="E11" i="43"/>
  <c r="E9" i="43"/>
  <c r="E8" i="43"/>
  <c r="D11" i="43"/>
  <c r="D9" i="43"/>
  <c r="D8" i="43"/>
  <c r="F28" i="22"/>
  <c r="F35" i="22" s="1"/>
  <c r="F39" i="22" s="1"/>
  <c r="C28" i="22"/>
  <c r="H32" i="22"/>
  <c r="H31" i="22"/>
  <c r="J20" i="15"/>
  <c r="K18" i="44" l="1"/>
  <c r="K20" i="44" s="1"/>
  <c r="D15" i="44"/>
  <c r="D21" i="44"/>
  <c r="D18" i="44"/>
  <c r="D20" i="44" s="1"/>
  <c r="H16" i="44"/>
  <c r="G16" i="44"/>
  <c r="E21" i="44"/>
  <c r="G21" i="44"/>
  <c r="E18" i="44"/>
  <c r="E20" i="44" s="1"/>
  <c r="E22" i="44" s="1"/>
  <c r="E24" i="44" s="1"/>
  <c r="E16" i="44"/>
  <c r="F18" i="44"/>
  <c r="F20" i="44" s="1"/>
  <c r="F22" i="44" s="1"/>
  <c r="G18" i="44"/>
  <c r="G20" i="44" s="1"/>
  <c r="G22" i="44" s="1"/>
  <c r="F16" i="44"/>
  <c r="M16" i="44" s="1"/>
  <c r="C10" i="44"/>
  <c r="L15" i="44"/>
  <c r="L21" i="44"/>
  <c r="F15" i="44"/>
  <c r="L16" i="44"/>
  <c r="L18" i="44"/>
  <c r="L20" i="44" s="1"/>
  <c r="K15" i="44"/>
  <c r="K24" i="44" s="1"/>
  <c r="K21" i="44"/>
  <c r="H15" i="44"/>
  <c r="H21" i="44"/>
  <c r="H22" i="44" s="1"/>
  <c r="J15" i="44"/>
  <c r="J16" i="44"/>
  <c r="J18" i="44"/>
  <c r="J20" i="44" s="1"/>
  <c r="J21" i="44"/>
  <c r="I24" i="44"/>
  <c r="C9" i="43"/>
  <c r="F10" i="43" s="1"/>
  <c r="C35" i="22"/>
  <c r="H27" i="22"/>
  <c r="H26" i="22"/>
  <c r="H25" i="22"/>
  <c r="H24" i="22"/>
  <c r="H23" i="22"/>
  <c r="H22" i="22"/>
  <c r="H21" i="22"/>
  <c r="H20" i="22"/>
  <c r="H19" i="22"/>
  <c r="H18" i="22"/>
  <c r="H17" i="22"/>
  <c r="H16" i="22"/>
  <c r="H15" i="22"/>
  <c r="H14" i="22"/>
  <c r="H11" i="22"/>
  <c r="C16" i="43" s="1"/>
  <c r="H10" i="22"/>
  <c r="C15" i="43" s="1"/>
  <c r="K22" i="44" l="1"/>
  <c r="M21" i="44"/>
  <c r="G10" i="43"/>
  <c r="G16" i="43" s="1"/>
  <c r="H10" i="43"/>
  <c r="H16" i="43" s="1"/>
  <c r="E10" i="43"/>
  <c r="E15" i="43" s="1"/>
  <c r="D10" i="43"/>
  <c r="D16" i="43" s="1"/>
  <c r="J10" i="43"/>
  <c r="J15" i="43" s="1"/>
  <c r="K10" i="43"/>
  <c r="K15" i="43" s="1"/>
  <c r="H24" i="44"/>
  <c r="M15" i="44"/>
  <c r="L10" i="43"/>
  <c r="L15" i="43" s="1"/>
  <c r="I10" i="43"/>
  <c r="I16" i="43" s="1"/>
  <c r="J22" i="44"/>
  <c r="J24" i="44" s="1"/>
  <c r="L22" i="44"/>
  <c r="L24" i="44" s="1"/>
  <c r="M18" i="44"/>
  <c r="G24" i="44"/>
  <c r="M20" i="44"/>
  <c r="D22" i="44"/>
  <c r="F24" i="44"/>
  <c r="F16" i="43"/>
  <c r="F15" i="43"/>
  <c r="B16" i="37"/>
  <c r="B17" i="37"/>
  <c r="B18" i="37"/>
  <c r="B19" i="37"/>
  <c r="B11" i="37"/>
  <c r="B9" i="37"/>
  <c r="D8" i="40" s="1"/>
  <c r="D56" i="27"/>
  <c r="C56" i="27"/>
  <c r="B56" i="27"/>
  <c r="D50" i="27"/>
  <c r="C50" i="27"/>
  <c r="B50" i="27"/>
  <c r="D26" i="41"/>
  <c r="C26" i="41"/>
  <c r="B26" i="41"/>
  <c r="B16" i="41"/>
  <c r="D16" i="41"/>
  <c r="C16" i="41"/>
  <c r="E16" i="43" l="1"/>
  <c r="H15" i="43"/>
  <c r="K16" i="43"/>
  <c r="I15" i="43"/>
  <c r="G15" i="43"/>
  <c r="L16" i="43"/>
  <c r="J16" i="43"/>
  <c r="D15" i="43"/>
  <c r="M15" i="43" s="1"/>
  <c r="C10" i="43"/>
  <c r="M22" i="44"/>
  <c r="M24" i="44" s="1"/>
  <c r="M16" i="43"/>
  <c r="B10" i="26"/>
  <c r="B11" i="26"/>
  <c r="B12" i="26"/>
  <c r="B13" i="26"/>
  <c r="B14" i="26"/>
  <c r="B15" i="26"/>
  <c r="B16" i="26"/>
  <c r="B17" i="26"/>
  <c r="B18" i="26"/>
  <c r="B19" i="26"/>
  <c r="B20" i="26"/>
  <c r="B21" i="26"/>
  <c r="B22" i="26"/>
  <c r="B23" i="26"/>
  <c r="B24" i="26"/>
  <c r="B25" i="26"/>
  <c r="B26" i="26"/>
  <c r="B27" i="26"/>
  <c r="B28" i="26"/>
  <c r="B29" i="26"/>
  <c r="B30" i="26"/>
  <c r="B31" i="26"/>
  <c r="B32" i="26"/>
  <c r="B9" i="26"/>
  <c r="D24" i="44" l="1"/>
  <c r="G10" i="27"/>
  <c r="G9" i="27"/>
  <c r="G8" i="27"/>
  <c r="M19" i="15"/>
  <c r="M18" i="15"/>
  <c r="M17" i="15"/>
  <c r="M16" i="15"/>
  <c r="M15" i="15"/>
  <c r="M14" i="15"/>
  <c r="M13" i="15"/>
  <c r="M12" i="15"/>
  <c r="M11" i="15"/>
  <c r="M10" i="15"/>
  <c r="B12" i="40"/>
  <c r="B13" i="40"/>
  <c r="B14" i="40"/>
  <c r="B15" i="40"/>
  <c r="B16" i="40"/>
  <c r="B17" i="40"/>
  <c r="B18" i="40"/>
  <c r="B19" i="40"/>
  <c r="B20" i="40"/>
  <c r="B21" i="40"/>
  <c r="B22" i="40"/>
  <c r="B23" i="40"/>
  <c r="B24" i="40"/>
  <c r="B25" i="40"/>
  <c r="B26" i="40"/>
  <c r="B27" i="40"/>
  <c r="B28" i="40"/>
  <c r="B29" i="40"/>
  <c r="B30" i="40"/>
  <c r="B31" i="40"/>
  <c r="B32" i="40"/>
  <c r="B33" i="40"/>
  <c r="B34" i="40"/>
  <c r="B35" i="40"/>
  <c r="A35" i="40"/>
  <c r="A34" i="40"/>
  <c r="A33" i="40"/>
  <c r="A32" i="40"/>
  <c r="A31" i="40"/>
  <c r="A30" i="40"/>
  <c r="A29" i="40"/>
  <c r="A28" i="40"/>
  <c r="A27" i="40"/>
  <c r="A26" i="40"/>
  <c r="A25" i="40"/>
  <c r="A24" i="40"/>
  <c r="A23" i="40"/>
  <c r="A22" i="40"/>
  <c r="A21" i="40"/>
  <c r="A20" i="40"/>
  <c r="A19" i="40"/>
  <c r="A18" i="40"/>
  <c r="A17" i="40"/>
  <c r="A16" i="40"/>
  <c r="A15" i="40"/>
  <c r="A14" i="40"/>
  <c r="A13" i="40"/>
  <c r="A12" i="40"/>
  <c r="D11" i="40"/>
  <c r="D11" i="23"/>
  <c r="C11" i="23"/>
  <c r="B11" i="23"/>
  <c r="B19" i="15"/>
  <c r="B18" i="15"/>
  <c r="B17" i="15"/>
  <c r="B16" i="15"/>
  <c r="B15" i="15"/>
  <c r="B14" i="15"/>
  <c r="B13" i="15"/>
  <c r="B12" i="15"/>
  <c r="B11" i="15"/>
  <c r="B10" i="15"/>
  <c r="D28" i="40" l="1"/>
  <c r="D22" i="40"/>
  <c r="D24" i="40"/>
  <c r="D12" i="40"/>
  <c r="D14" i="40"/>
  <c r="D30" i="40"/>
  <c r="D20" i="40"/>
  <c r="D19" i="40"/>
  <c r="D27" i="40"/>
  <c r="D35" i="40"/>
  <c r="E11" i="40"/>
  <c r="E19" i="40" s="1"/>
  <c r="D18" i="40"/>
  <c r="D26" i="40"/>
  <c r="D34" i="40"/>
  <c r="D10" i="40"/>
  <c r="D17" i="40"/>
  <c r="D25" i="40"/>
  <c r="D33" i="40"/>
  <c r="D16" i="40"/>
  <c r="D32" i="40"/>
  <c r="D15" i="40"/>
  <c r="D23" i="40"/>
  <c r="D31" i="40"/>
  <c r="D13" i="40"/>
  <c r="D29" i="40"/>
  <c r="F47" i="22"/>
  <c r="C47" i="22"/>
  <c r="E33" i="40" l="1"/>
  <c r="E17" i="40"/>
  <c r="E23" i="40"/>
  <c r="E27" i="40"/>
  <c r="E15" i="40"/>
  <c r="E30" i="40"/>
  <c r="E22" i="40"/>
  <c r="E14" i="40"/>
  <c r="E32" i="40"/>
  <c r="E24" i="40"/>
  <c r="E16" i="40"/>
  <c r="E26" i="40"/>
  <c r="E12" i="40"/>
  <c r="E10" i="40"/>
  <c r="E34" i="40"/>
  <c r="E18" i="40"/>
  <c r="F11" i="40"/>
  <c r="E28" i="40"/>
  <c r="E20" i="40"/>
  <c r="E35" i="40"/>
  <c r="E25" i="40"/>
  <c r="E29" i="40"/>
  <c r="E31" i="40"/>
  <c r="E13" i="40"/>
  <c r="B13" i="4"/>
  <c r="AB25" i="27"/>
  <c r="AA25" i="27"/>
  <c r="Z25" i="27"/>
  <c r="Y25" i="27"/>
  <c r="X25" i="27"/>
  <c r="W25" i="27"/>
  <c r="V25" i="27"/>
  <c r="U25" i="27"/>
  <c r="T25" i="27"/>
  <c r="S25" i="27"/>
  <c r="AB43" i="27"/>
  <c r="AA43" i="27"/>
  <c r="Z43" i="27"/>
  <c r="Y43" i="27"/>
  <c r="X43" i="27"/>
  <c r="AB37" i="27"/>
  <c r="AA37" i="27"/>
  <c r="Z37" i="27"/>
  <c r="Y37" i="27"/>
  <c r="X37" i="27"/>
  <c r="AB34" i="27"/>
  <c r="AA34" i="27"/>
  <c r="Z34" i="27"/>
  <c r="Y34" i="27"/>
  <c r="X34" i="27"/>
  <c r="AB36" i="27"/>
  <c r="AA36" i="27"/>
  <c r="Z36" i="27"/>
  <c r="Y36" i="27"/>
  <c r="X36" i="27"/>
  <c r="AB33" i="27"/>
  <c r="AA33" i="27"/>
  <c r="Z33" i="27"/>
  <c r="Y33" i="27"/>
  <c r="X33" i="27"/>
  <c r="AB41" i="27"/>
  <c r="AA41" i="27"/>
  <c r="Z41" i="27"/>
  <c r="Y41" i="27"/>
  <c r="X41" i="27"/>
  <c r="V41" i="27"/>
  <c r="U41" i="27"/>
  <c r="T41" i="27"/>
  <c r="S41" i="27"/>
  <c r="AB40" i="27"/>
  <c r="AA40" i="27"/>
  <c r="Z40" i="27"/>
  <c r="Y40" i="27"/>
  <c r="X40" i="27"/>
  <c r="V40" i="27"/>
  <c r="U40" i="27"/>
  <c r="T40" i="27"/>
  <c r="S40" i="27"/>
  <c r="AB39" i="27"/>
  <c r="AA39" i="27"/>
  <c r="Z39" i="27"/>
  <c r="Y39" i="27"/>
  <c r="X39" i="27"/>
  <c r="V39" i="27"/>
  <c r="U39" i="27"/>
  <c r="T39" i="27"/>
  <c r="S39" i="27"/>
  <c r="AC27" i="27"/>
  <c r="AC29" i="27"/>
  <c r="D15" i="30"/>
  <c r="D14" i="30"/>
  <c r="D13" i="30"/>
  <c r="D12" i="30"/>
  <c r="B39" i="27"/>
  <c r="B16" i="27"/>
  <c r="B23" i="27"/>
  <c r="F18" i="12"/>
  <c r="E18" i="12"/>
  <c r="C18" i="12"/>
  <c r="B18" i="12"/>
  <c r="A18" i="12"/>
  <c r="F11" i="12"/>
  <c r="E11" i="12"/>
  <c r="C11" i="12"/>
  <c r="B11" i="12"/>
  <c r="A11" i="12"/>
  <c r="F17" i="12"/>
  <c r="E17" i="12"/>
  <c r="C17" i="12"/>
  <c r="B17" i="12"/>
  <c r="A17" i="12"/>
  <c r="F10" i="12"/>
  <c r="E10" i="12"/>
  <c r="C10" i="12"/>
  <c r="B10" i="12"/>
  <c r="A10" i="12"/>
  <c r="F9" i="12"/>
  <c r="E9" i="12"/>
  <c r="C9" i="12"/>
  <c r="B9" i="12"/>
  <c r="A9" i="12"/>
  <c r="F15" i="12"/>
  <c r="E15" i="12"/>
  <c r="C15" i="12"/>
  <c r="B15" i="12"/>
  <c r="A15" i="12"/>
  <c r="F12" i="12"/>
  <c r="E12" i="12"/>
  <c r="C12" i="12"/>
  <c r="B12" i="12"/>
  <c r="A12" i="12"/>
  <c r="F16" i="12"/>
  <c r="E16" i="12"/>
  <c r="C16" i="12"/>
  <c r="B16" i="12"/>
  <c r="A16" i="12"/>
  <c r="F14" i="12"/>
  <c r="E14" i="12"/>
  <c r="C14" i="12"/>
  <c r="B14" i="12"/>
  <c r="A14" i="12"/>
  <c r="C13" i="12"/>
  <c r="B13" i="12"/>
  <c r="A13" i="12"/>
  <c r="F13" i="12"/>
  <c r="G13" i="12" s="1"/>
  <c r="E13" i="12"/>
  <c r="AB29" i="27"/>
  <c r="AA29" i="27"/>
  <c r="Z29" i="27"/>
  <c r="Y29" i="27"/>
  <c r="X29" i="27"/>
  <c r="W39" i="27" s="1"/>
  <c r="W40" i="27" s="1"/>
  <c r="W29" i="27"/>
  <c r="V29" i="27"/>
  <c r="U29" i="27"/>
  <c r="T29" i="27"/>
  <c r="S29" i="27"/>
  <c r="S27" i="27"/>
  <c r="AB27" i="27"/>
  <c r="AA27" i="27"/>
  <c r="Z27" i="27"/>
  <c r="Y27" i="27"/>
  <c r="X27" i="27"/>
  <c r="W27" i="27"/>
  <c r="V27" i="27"/>
  <c r="U27" i="27"/>
  <c r="T27" i="27"/>
  <c r="A11" i="18"/>
  <c r="A10" i="18"/>
  <c r="B13" i="18"/>
  <c r="B10" i="34"/>
  <c r="A11" i="34"/>
  <c r="L8" i="12"/>
  <c r="C11" i="15"/>
  <c r="D11" i="15"/>
  <c r="C12" i="15"/>
  <c r="D12" i="15"/>
  <c r="C13" i="15"/>
  <c r="D13" i="15"/>
  <c r="C14" i="15"/>
  <c r="D14" i="15"/>
  <c r="C15" i="15"/>
  <c r="D15" i="15"/>
  <c r="C16" i="15"/>
  <c r="D16" i="15"/>
  <c r="C17" i="15"/>
  <c r="D17" i="15"/>
  <c r="C18" i="15"/>
  <c r="D18" i="15"/>
  <c r="C19" i="15"/>
  <c r="C10" i="15"/>
  <c r="D10" i="15"/>
  <c r="G21" i="15"/>
  <c r="F21" i="15"/>
  <c r="J15" i="27"/>
  <c r="J16" i="27"/>
  <c r="J17" i="27"/>
  <c r="J19" i="27"/>
  <c r="J20" i="27"/>
  <c r="J14" i="27"/>
  <c r="K20" i="27"/>
  <c r="K19" i="27"/>
  <c r="K17" i="27"/>
  <c r="K15" i="27"/>
  <c r="C39" i="22"/>
  <c r="K16" i="27"/>
  <c r="B10" i="18"/>
  <c r="F11" i="23" l="1"/>
  <c r="F30" i="40"/>
  <c r="F22" i="40"/>
  <c r="F14" i="40"/>
  <c r="F15" i="40"/>
  <c r="F32" i="40"/>
  <c r="F24" i="40"/>
  <c r="F16" i="40"/>
  <c r="F13" i="40"/>
  <c r="F10" i="40"/>
  <c r="F18" i="40"/>
  <c r="F34" i="40"/>
  <c r="F26" i="40"/>
  <c r="G11" i="40"/>
  <c r="F29" i="40"/>
  <c r="F23" i="40"/>
  <c r="F31" i="40"/>
  <c r="F28" i="40"/>
  <c r="F20" i="40"/>
  <c r="F12" i="40"/>
  <c r="F35" i="40"/>
  <c r="F27" i="40"/>
  <c r="F33" i="40"/>
  <c r="F17" i="40"/>
  <c r="F19" i="40"/>
  <c r="F25" i="40"/>
  <c r="O22" i="27"/>
  <c r="C10" i="34"/>
  <c r="I13" i="12"/>
  <c r="H13" i="12"/>
  <c r="J13" i="12"/>
  <c r="K13" i="12"/>
  <c r="H14" i="12"/>
  <c r="G14" i="12"/>
  <c r="K14" i="12"/>
  <c r="J14" i="12"/>
  <c r="I14" i="12"/>
  <c r="K11" i="12"/>
  <c r="J11" i="12"/>
  <c r="I11" i="12"/>
  <c r="G11" i="12"/>
  <c r="H11" i="12"/>
  <c r="K9" i="12"/>
  <c r="J9" i="12"/>
  <c r="I9" i="12"/>
  <c r="H9" i="12"/>
  <c r="G9" i="12"/>
  <c r="K18" i="12"/>
  <c r="J18" i="12"/>
  <c r="I18" i="12"/>
  <c r="H18" i="12"/>
  <c r="G18" i="12"/>
  <c r="K10" i="12"/>
  <c r="J10" i="12"/>
  <c r="I10" i="12"/>
  <c r="H10" i="12"/>
  <c r="G10" i="12"/>
  <c r="K16" i="12"/>
  <c r="J16" i="12"/>
  <c r="I16" i="12"/>
  <c r="H16" i="12"/>
  <c r="G16" i="12"/>
  <c r="K12" i="12"/>
  <c r="J12" i="12"/>
  <c r="I12" i="12"/>
  <c r="H12" i="12"/>
  <c r="G12" i="12"/>
  <c r="G17" i="12"/>
  <c r="K17" i="12"/>
  <c r="J17" i="12"/>
  <c r="I17" i="12"/>
  <c r="H17" i="12"/>
  <c r="J15" i="12"/>
  <c r="H15" i="12"/>
  <c r="K15" i="12"/>
  <c r="I15" i="12"/>
  <c r="G15" i="12"/>
  <c r="L20" i="15"/>
  <c r="D39" i="22"/>
  <c r="G35" i="22"/>
  <c r="D20" i="15"/>
  <c r="E16" i="15" s="1"/>
  <c r="G39" i="22"/>
  <c r="C33" i="40"/>
  <c r="C32" i="40"/>
  <c r="C31" i="40"/>
  <c r="C15" i="40"/>
  <c r="C30" i="40"/>
  <c r="C29" i="40"/>
  <c r="C28" i="40"/>
  <c r="C27" i="40"/>
  <c r="C26" i="40"/>
  <c r="C25" i="40"/>
  <c r="C34" i="40"/>
  <c r="C24" i="40"/>
  <c r="C23" i="40"/>
  <c r="C35" i="40"/>
  <c r="C22" i="40"/>
  <c r="I10" i="22"/>
  <c r="D35" i="22"/>
  <c r="B9" i="34"/>
  <c r="G20" i="4"/>
  <c r="D32" i="4" s="1"/>
  <c r="D11" i="22"/>
  <c r="C19" i="12"/>
  <c r="D10" i="22"/>
  <c r="I11" i="22"/>
  <c r="G10" i="22"/>
  <c r="G11" i="22"/>
  <c r="D22" i="2" l="1"/>
  <c r="D20" i="2"/>
  <c r="D21" i="2"/>
  <c r="D8" i="2"/>
  <c r="D9" i="2"/>
  <c r="D6" i="2"/>
  <c r="D7" i="2"/>
  <c r="D5" i="2"/>
  <c r="C12" i="40" s="1"/>
  <c r="D14" i="2"/>
  <c r="S14" i="2" s="1"/>
  <c r="D22" i="4"/>
  <c r="C30" i="2"/>
  <c r="E11" i="23"/>
  <c r="B9" i="18"/>
  <c r="B11" i="18"/>
  <c r="C16" i="40"/>
  <c r="E18" i="15"/>
  <c r="E11" i="15"/>
  <c r="E15" i="15"/>
  <c r="E12" i="15"/>
  <c r="E17" i="15"/>
  <c r="E14" i="15"/>
  <c r="E10" i="15"/>
  <c r="F10" i="15" s="1"/>
  <c r="E13" i="15"/>
  <c r="C21" i="40"/>
  <c r="C20" i="40"/>
  <c r="C19" i="40"/>
  <c r="C18" i="40"/>
  <c r="C17" i="40"/>
  <c r="C14" i="40"/>
  <c r="C13" i="40"/>
  <c r="G30" i="40"/>
  <c r="G22" i="40"/>
  <c r="G14" i="40"/>
  <c r="G31" i="40"/>
  <c r="G23" i="40"/>
  <c r="G15" i="40"/>
  <c r="G33" i="40"/>
  <c r="G25" i="40"/>
  <c r="G17" i="40"/>
  <c r="G10" i="40"/>
  <c r="H11" i="40"/>
  <c r="G34" i="40"/>
  <c r="G26" i="40"/>
  <c r="G18" i="40"/>
  <c r="G28" i="40"/>
  <c r="G16" i="40"/>
  <c r="G32" i="40"/>
  <c r="G27" i="40"/>
  <c r="G12" i="40"/>
  <c r="G35" i="40"/>
  <c r="G19" i="40"/>
  <c r="G13" i="40"/>
  <c r="G29" i="40"/>
  <c r="G20" i="40"/>
  <c r="G24" i="40"/>
  <c r="D10" i="34"/>
  <c r="G19" i="12"/>
  <c r="G20" i="12" s="1"/>
  <c r="C9" i="34"/>
  <c r="D16" i="12"/>
  <c r="D14" i="12"/>
  <c r="D12" i="12"/>
  <c r="D15" i="12"/>
  <c r="D10" i="12"/>
  <c r="D11" i="12"/>
  <c r="D29" i="2"/>
  <c r="D18" i="12"/>
  <c r="D9" i="12"/>
  <c r="D17" i="12"/>
  <c r="D24" i="2" l="1"/>
  <c r="D13" i="12"/>
  <c r="H19" i="12" s="1"/>
  <c r="H20" i="12" s="1"/>
  <c r="S5" i="2"/>
  <c r="I19" i="12"/>
  <c r="D30" i="2"/>
  <c r="K19" i="12"/>
  <c r="E21" i="12" s="1"/>
  <c r="H32" i="40"/>
  <c r="H33" i="40"/>
  <c r="H10" i="40"/>
  <c r="H24" i="40"/>
  <c r="H34" i="40"/>
  <c r="H26" i="40"/>
  <c r="H18" i="40"/>
  <c r="I11" i="40"/>
  <c r="H14" i="40"/>
  <c r="H20" i="40"/>
  <c r="H12" i="40"/>
  <c r="H16" i="40"/>
  <c r="H30" i="40"/>
  <c r="H22" i="40"/>
  <c r="H29" i="40"/>
  <c r="H35" i="40"/>
  <c r="H17" i="40"/>
  <c r="H28" i="40"/>
  <c r="H15" i="40"/>
  <c r="H23" i="40"/>
  <c r="H19" i="40"/>
  <c r="H25" i="40"/>
  <c r="H31" i="40"/>
  <c r="H27" i="40"/>
  <c r="H13" i="40"/>
  <c r="E10" i="34"/>
  <c r="D19" i="12"/>
  <c r="D9" i="34"/>
  <c r="G13" i="15"/>
  <c r="F13" i="15"/>
  <c r="G14" i="15"/>
  <c r="F14" i="15"/>
  <c r="G17" i="15"/>
  <c r="F17" i="15"/>
  <c r="F12" i="15"/>
  <c r="G12" i="15"/>
  <c r="F11" i="15"/>
  <c r="G11" i="15"/>
  <c r="G10" i="15"/>
  <c r="E20" i="15"/>
  <c r="F18" i="15"/>
  <c r="G18" i="15"/>
  <c r="F16" i="15"/>
  <c r="G16" i="15"/>
  <c r="F15" i="15"/>
  <c r="G15" i="15"/>
  <c r="J19" i="12" l="1"/>
  <c r="I20" i="12"/>
  <c r="I32" i="40"/>
  <c r="I24" i="40"/>
  <c r="I16" i="40"/>
  <c r="I10" i="40"/>
  <c r="I34" i="40"/>
  <c r="I26" i="40"/>
  <c r="I18" i="40"/>
  <c r="J11" i="40"/>
  <c r="I12" i="40"/>
  <c r="I22" i="40"/>
  <c r="I20" i="40"/>
  <c r="I14" i="40"/>
  <c r="I28" i="40"/>
  <c r="I30" i="40"/>
  <c r="I19" i="40"/>
  <c r="I25" i="40"/>
  <c r="I29" i="40"/>
  <c r="I33" i="40"/>
  <c r="I31" i="40"/>
  <c r="I13" i="40"/>
  <c r="I17" i="40"/>
  <c r="I15" i="40"/>
  <c r="I27" i="40"/>
  <c r="I35" i="40"/>
  <c r="I23" i="40"/>
  <c r="G11" i="23"/>
  <c r="F10" i="34"/>
  <c r="G20" i="15"/>
  <c r="E9" i="34"/>
  <c r="F20" i="15"/>
  <c r="J20" i="12" l="1"/>
  <c r="K20" i="12" s="1"/>
  <c r="J32" i="40"/>
  <c r="J24" i="40"/>
  <c r="J16" i="40"/>
  <c r="J25" i="40"/>
  <c r="J33" i="40"/>
  <c r="J34" i="40"/>
  <c r="J26" i="40"/>
  <c r="J18" i="40"/>
  <c r="K11" i="40"/>
  <c r="J15" i="40"/>
  <c r="J28" i="40"/>
  <c r="J20" i="40"/>
  <c r="J31" i="40"/>
  <c r="J12" i="40"/>
  <c r="J23" i="40"/>
  <c r="J10" i="40"/>
  <c r="J14" i="40"/>
  <c r="J17" i="40"/>
  <c r="J30" i="40"/>
  <c r="J22" i="40"/>
  <c r="J35" i="40"/>
  <c r="J13" i="40"/>
  <c r="J19" i="40"/>
  <c r="J29" i="40"/>
  <c r="J27" i="40"/>
  <c r="G10" i="34"/>
  <c r="F9" i="34"/>
  <c r="K32" i="40" l="1"/>
  <c r="K24" i="40"/>
  <c r="K16" i="40"/>
  <c r="K33" i="40"/>
  <c r="K25" i="40"/>
  <c r="K17" i="40"/>
  <c r="K10" i="40"/>
  <c r="L11" i="40"/>
  <c r="K27" i="40"/>
  <c r="K19" i="40"/>
  <c r="K30" i="40"/>
  <c r="K20" i="40"/>
  <c r="K28" i="40"/>
  <c r="K22" i="40"/>
  <c r="K26" i="40"/>
  <c r="K18" i="40"/>
  <c r="K29" i="40"/>
  <c r="K35" i="40"/>
  <c r="K34" i="40"/>
  <c r="K15" i="40"/>
  <c r="K23" i="40"/>
  <c r="K14" i="40"/>
  <c r="K31" i="40"/>
  <c r="K13" i="40"/>
  <c r="K12" i="40"/>
  <c r="G9" i="34"/>
  <c r="L33" i="40" l="1"/>
  <c r="L10" i="40"/>
  <c r="M11" i="40"/>
  <c r="L34" i="40"/>
  <c r="L26" i="40"/>
  <c r="L32" i="40"/>
  <c r="L16" i="40"/>
  <c r="L30" i="40"/>
  <c r="L22" i="40"/>
  <c r="L14" i="40"/>
  <c r="L18" i="40"/>
  <c r="L24" i="40"/>
  <c r="L23" i="40"/>
  <c r="L31" i="40"/>
  <c r="L12" i="40"/>
  <c r="L17" i="40"/>
  <c r="L19" i="40"/>
  <c r="L35" i="40"/>
  <c r="L15" i="40"/>
  <c r="L28" i="40"/>
  <c r="L29" i="40"/>
  <c r="L13" i="40"/>
  <c r="L20" i="40"/>
  <c r="L25" i="40"/>
  <c r="L27" i="40"/>
  <c r="I10" i="34"/>
  <c r="H9" i="34"/>
  <c r="M10" i="40" l="1"/>
  <c r="M34" i="40"/>
  <c r="M26" i="40"/>
  <c r="M18" i="40"/>
  <c r="N11" i="40"/>
  <c r="M28" i="40"/>
  <c r="M20" i="40"/>
  <c r="M12" i="40"/>
  <c r="M22" i="40"/>
  <c r="M14" i="40"/>
  <c r="M30" i="40"/>
  <c r="M32" i="40"/>
  <c r="M24" i="40"/>
  <c r="M16" i="40"/>
  <c r="M31" i="40"/>
  <c r="M17" i="40"/>
  <c r="M19" i="40"/>
  <c r="M29" i="40"/>
  <c r="M35" i="40"/>
  <c r="M33" i="40"/>
  <c r="M25" i="40"/>
  <c r="M15" i="40"/>
  <c r="M27" i="40"/>
  <c r="M23" i="40"/>
  <c r="M13" i="40"/>
  <c r="J10" i="34"/>
  <c r="I9" i="34"/>
  <c r="N34" i="40" l="1"/>
  <c r="N26" i="40"/>
  <c r="N18" i="40"/>
  <c r="O11" i="40"/>
  <c r="P11" i="40" s="1"/>
  <c r="N35" i="40"/>
  <c r="N28" i="40"/>
  <c r="N20" i="40"/>
  <c r="N12" i="40"/>
  <c r="N27" i="40"/>
  <c r="N30" i="40"/>
  <c r="N22" i="40"/>
  <c r="N14" i="40"/>
  <c r="N25" i="40"/>
  <c r="N17" i="40"/>
  <c r="N10" i="40"/>
  <c r="N32" i="40"/>
  <c r="N24" i="40"/>
  <c r="N16" i="40"/>
  <c r="N33" i="40"/>
  <c r="N19" i="40"/>
  <c r="N29" i="40"/>
  <c r="N13" i="40"/>
  <c r="N15" i="40"/>
  <c r="N31" i="40"/>
  <c r="N23" i="40"/>
  <c r="K10" i="34"/>
  <c r="J9" i="34"/>
  <c r="P10" i="40" l="1"/>
  <c r="Q11" i="40"/>
  <c r="P13" i="40"/>
  <c r="P18" i="40"/>
  <c r="P15" i="40"/>
  <c r="P27" i="40"/>
  <c r="P31" i="40"/>
  <c r="P16" i="40"/>
  <c r="P14" i="40"/>
  <c r="P12" i="40"/>
  <c r="P35" i="40"/>
  <c r="P19" i="40"/>
  <c r="P34" i="40"/>
  <c r="P24" i="40"/>
  <c r="P30" i="40"/>
  <c r="P17" i="40"/>
  <c r="P23" i="40"/>
  <c r="P28" i="40"/>
  <c r="P33" i="40"/>
  <c r="P25" i="40"/>
  <c r="P29" i="40"/>
  <c r="P32" i="40"/>
  <c r="P26" i="40"/>
  <c r="P22" i="40"/>
  <c r="P20" i="40"/>
  <c r="O34" i="40"/>
  <c r="O26" i="40"/>
  <c r="O18" i="40"/>
  <c r="O35" i="40"/>
  <c r="O27" i="40"/>
  <c r="O19" i="40"/>
  <c r="O17" i="40"/>
  <c r="O30" i="40"/>
  <c r="O22" i="40"/>
  <c r="O14" i="40"/>
  <c r="O25" i="40"/>
  <c r="O33" i="40"/>
  <c r="O10" i="40"/>
  <c r="O13" i="40"/>
  <c r="O23" i="40"/>
  <c r="O32" i="40"/>
  <c r="O29" i="40"/>
  <c r="O31" i="40"/>
  <c r="O28" i="40"/>
  <c r="O16" i="40"/>
  <c r="O12" i="40"/>
  <c r="O20" i="40"/>
  <c r="O15" i="40"/>
  <c r="O24" i="40"/>
  <c r="L10" i="34"/>
  <c r="K9" i="34"/>
  <c r="Q32" i="40" l="1"/>
  <c r="Q30" i="40"/>
  <c r="Q33" i="40"/>
  <c r="Q35" i="40"/>
  <c r="Q34" i="40"/>
  <c r="Q24" i="40"/>
  <c r="Q19" i="40"/>
  <c r="Q27" i="40"/>
  <c r="Q10" i="40"/>
  <c r="Q18" i="40"/>
  <c r="Q26" i="40"/>
  <c r="Q13" i="40"/>
  <c r="Q17" i="40"/>
  <c r="Q23" i="40"/>
  <c r="Q29" i="40"/>
  <c r="R11" i="40"/>
  <c r="Q14" i="40"/>
  <c r="Q22" i="40"/>
  <c r="Q28" i="40"/>
  <c r="Q16" i="40"/>
  <c r="Q25" i="40"/>
  <c r="Q12" i="40"/>
  <c r="Q15" i="40"/>
  <c r="Q31" i="40"/>
  <c r="Q20" i="40"/>
  <c r="M10" i="34"/>
  <c r="L9" i="34"/>
  <c r="R14" i="40" l="1"/>
  <c r="R29" i="40"/>
  <c r="R15" i="40"/>
  <c r="R16" i="40"/>
  <c r="R30" i="40"/>
  <c r="R24" i="40"/>
  <c r="R34" i="40"/>
  <c r="S11" i="40"/>
  <c r="R17" i="40"/>
  <c r="R13" i="40"/>
  <c r="R32" i="40"/>
  <c r="R18" i="40"/>
  <c r="R19" i="40"/>
  <c r="R22" i="40"/>
  <c r="R23" i="40"/>
  <c r="R26" i="40"/>
  <c r="R27" i="40"/>
  <c r="R35" i="40"/>
  <c r="R25" i="40"/>
  <c r="R12" i="40"/>
  <c r="R10" i="40"/>
  <c r="R20" i="40"/>
  <c r="R28" i="40"/>
  <c r="R31" i="40"/>
  <c r="R33" i="40"/>
  <c r="N10" i="34"/>
  <c r="M9" i="34"/>
  <c r="S10" i="40" l="1"/>
  <c r="S13" i="40"/>
  <c r="S18" i="40"/>
  <c r="S35" i="40"/>
  <c r="S26" i="40"/>
  <c r="S16" i="40"/>
  <c r="S19" i="40"/>
  <c r="S24" i="40"/>
  <c r="S31" i="40"/>
  <c r="S27" i="40"/>
  <c r="S34" i="40"/>
  <c r="T11" i="40"/>
  <c r="S32" i="40"/>
  <c r="S29" i="40"/>
  <c r="S22" i="40"/>
  <c r="S30" i="40"/>
  <c r="S23" i="40"/>
  <c r="S14" i="40"/>
  <c r="S17" i="40"/>
  <c r="S25" i="40"/>
  <c r="S33" i="40"/>
  <c r="S28" i="40"/>
  <c r="S12" i="40"/>
  <c r="S20" i="40"/>
  <c r="S15" i="40"/>
  <c r="T26" i="40" l="1"/>
  <c r="T19" i="40"/>
  <c r="T35" i="40"/>
  <c r="T29" i="40"/>
  <c r="T28" i="40"/>
  <c r="T16" i="40"/>
  <c r="T34" i="40"/>
  <c r="T22" i="40"/>
  <c r="T18" i="40"/>
  <c r="T15" i="40"/>
  <c r="T23" i="40"/>
  <c r="T27" i="40"/>
  <c r="T24" i="40"/>
  <c r="T32" i="40"/>
  <c r="U11" i="40"/>
  <c r="T14" i="40"/>
  <c r="T30" i="40"/>
  <c r="T31" i="40"/>
  <c r="T17" i="40"/>
  <c r="T25" i="40"/>
  <c r="T10" i="40"/>
  <c r="T12" i="40"/>
  <c r="T33" i="40"/>
  <c r="T20" i="40"/>
  <c r="T13" i="40"/>
  <c r="U23" i="40" l="1"/>
  <c r="U13" i="40"/>
  <c r="U31" i="40"/>
  <c r="U35" i="40"/>
  <c r="U10" i="40"/>
  <c r="U16" i="40"/>
  <c r="U18" i="40"/>
  <c r="U27" i="40"/>
  <c r="U29" i="40"/>
  <c r="U14" i="40"/>
  <c r="U22" i="40"/>
  <c r="U15" i="40"/>
  <c r="U24" i="40"/>
  <c r="U19" i="40"/>
  <c r="U34" i="40"/>
  <c r="U26" i="40"/>
  <c r="V11" i="40"/>
  <c r="U28" i="40"/>
  <c r="U30" i="40"/>
  <c r="U17" i="40"/>
  <c r="U12" i="40"/>
  <c r="U32" i="40"/>
  <c r="U25" i="40"/>
  <c r="U33" i="40"/>
  <c r="U20" i="40"/>
  <c r="V12" i="40" l="1"/>
  <c r="V31" i="40"/>
  <c r="V10" i="40"/>
  <c r="V16" i="40"/>
  <c r="V32" i="40"/>
  <c r="V18" i="40"/>
  <c r="V17" i="40"/>
  <c r="V20" i="40"/>
  <c r="V13" i="40"/>
  <c r="V19" i="40"/>
  <c r="V27" i="40"/>
  <c r="V15" i="40"/>
  <c r="V35" i="40"/>
  <c r="V26" i="40"/>
  <c r="V28" i="40"/>
  <c r="V34" i="40"/>
  <c r="V25" i="40"/>
  <c r="V29" i="40"/>
  <c r="V24" i="40"/>
  <c r="V33" i="40"/>
  <c r="W11" i="40"/>
  <c r="V14" i="40"/>
  <c r="V22" i="40"/>
  <c r="V30" i="40"/>
  <c r="V23" i="40"/>
  <c r="W25" i="40" l="1"/>
  <c r="W26" i="40"/>
  <c r="W28" i="40"/>
  <c r="W31" i="40"/>
  <c r="W23" i="40"/>
  <c r="W10" i="40"/>
  <c r="W13" i="40"/>
  <c r="W33" i="40"/>
  <c r="W15" i="40"/>
  <c r="W19" i="40"/>
  <c r="W27" i="40"/>
  <c r="W17" i="40"/>
  <c r="W12" i="40"/>
  <c r="W34" i="40"/>
  <c r="W29" i="40"/>
  <c r="W16" i="40"/>
  <c r="W18" i="40"/>
  <c r="W24" i="40"/>
  <c r="W22" i="40"/>
  <c r="W20" i="40"/>
  <c r="W32" i="40"/>
  <c r="W35" i="40"/>
  <c r="X11" i="40"/>
  <c r="W30" i="40"/>
  <c r="W14" i="40"/>
  <c r="X20" i="40" l="1"/>
  <c r="X25" i="40"/>
  <c r="X14" i="40"/>
  <c r="X18" i="40"/>
  <c r="X19" i="40"/>
  <c r="X32" i="40"/>
  <c r="X28" i="40"/>
  <c r="X13" i="40"/>
  <c r="X26" i="40"/>
  <c r="X24" i="40"/>
  <c r="X15" i="40"/>
  <c r="X23" i="40"/>
  <c r="X33" i="40"/>
  <c r="X31" i="40"/>
  <c r="X30" i="40"/>
  <c r="X34" i="40"/>
  <c r="X22" i="40"/>
  <c r="X29" i="40"/>
  <c r="X10" i="40"/>
  <c r="X17" i="40"/>
  <c r="X16" i="40"/>
  <c r="X27" i="40"/>
  <c r="X35" i="40"/>
  <c r="X12" i="40"/>
  <c r="Y11" i="40"/>
  <c r="Y14" i="40" l="1"/>
  <c r="Y28" i="40"/>
  <c r="Y31" i="40"/>
  <c r="Y33" i="40"/>
  <c r="Y29" i="40"/>
  <c r="Y32" i="40"/>
  <c r="Y22" i="40"/>
  <c r="Y12" i="40"/>
  <c r="Y17" i="40"/>
  <c r="Z11" i="40"/>
  <c r="Y27" i="40"/>
  <c r="Y25" i="40"/>
  <c r="Y16" i="40"/>
  <c r="Y10" i="40"/>
  <c r="Y15" i="40"/>
  <c r="Y34" i="40"/>
  <c r="Y18" i="40"/>
  <c r="Y30" i="40"/>
  <c r="Y20" i="40"/>
  <c r="Y26" i="40"/>
  <c r="Y23" i="40"/>
  <c r="Y13" i="40"/>
  <c r="Y24" i="40"/>
  <c r="Y19" i="40"/>
  <c r="Y35" i="40"/>
  <c r="AA11" i="40" l="1"/>
  <c r="Z35" i="40"/>
  <c r="Z17" i="40"/>
  <c r="Z26" i="40"/>
  <c r="Z12" i="40"/>
  <c r="Z14" i="40"/>
  <c r="Z25" i="40"/>
  <c r="Z33" i="40"/>
  <c r="Z20" i="40"/>
  <c r="Z31" i="40"/>
  <c r="Z18" i="40"/>
  <c r="Z23" i="40"/>
  <c r="Z30" i="40"/>
  <c r="Z22" i="40"/>
  <c r="Z28" i="40"/>
  <c r="Z19" i="40"/>
  <c r="Z27" i="40"/>
  <c r="Z10" i="40"/>
  <c r="Z13" i="40"/>
  <c r="Z29" i="40"/>
  <c r="Z24" i="40"/>
  <c r="Z34" i="40"/>
  <c r="Z15" i="40"/>
  <c r="Z32" i="40"/>
  <c r="Z16" i="40"/>
  <c r="AA27" i="40" l="1"/>
  <c r="AA25" i="40"/>
  <c r="AB11" i="40"/>
  <c r="AA17" i="40"/>
  <c r="AA31" i="40"/>
  <c r="AA13" i="40"/>
  <c r="AA14" i="40"/>
  <c r="AA28" i="40"/>
  <c r="AA10" i="40"/>
  <c r="AA34" i="40"/>
  <c r="AA22" i="40"/>
  <c r="AA35" i="40"/>
  <c r="AA33" i="40"/>
  <c r="AA32" i="40"/>
  <c r="AA30" i="40"/>
  <c r="AA12" i="40"/>
  <c r="AA23" i="40"/>
  <c r="AA18" i="40"/>
  <c r="AA29" i="40"/>
  <c r="AA15" i="40"/>
  <c r="AA20" i="40"/>
  <c r="AA26" i="40"/>
  <c r="AA19" i="40"/>
  <c r="AA24" i="40"/>
  <c r="AA16" i="40"/>
  <c r="AB33" i="40" l="1"/>
  <c r="AB16" i="40"/>
  <c r="AB12" i="40"/>
  <c r="AB24" i="40"/>
  <c r="AB30" i="40"/>
  <c r="AB15" i="40"/>
  <c r="AB20" i="40"/>
  <c r="AB19" i="40"/>
  <c r="AC11" i="40"/>
  <c r="AB10" i="40"/>
  <c r="AB23" i="40"/>
  <c r="AB35" i="40"/>
  <c r="AB18" i="40"/>
  <c r="AB13" i="40"/>
  <c r="AB27" i="40"/>
  <c r="AB26" i="40"/>
  <c r="AB34" i="40"/>
  <c r="AB32" i="40"/>
  <c r="AB29" i="40"/>
  <c r="AB14" i="40"/>
  <c r="AB22" i="40"/>
  <c r="AB31" i="40"/>
  <c r="AB28" i="40"/>
  <c r="AB25" i="40"/>
  <c r="AB17" i="40"/>
  <c r="AC20" i="40" l="1"/>
  <c r="AC17" i="40"/>
  <c r="AC13" i="40"/>
  <c r="AC32" i="40"/>
  <c r="AC15" i="40"/>
  <c r="AC35" i="40"/>
  <c r="AC31" i="40"/>
  <c r="AC10" i="40"/>
  <c r="AC26" i="40"/>
  <c r="AC34" i="40"/>
  <c r="AC25" i="40"/>
  <c r="AD11" i="40"/>
  <c r="AC23" i="40"/>
  <c r="AC30" i="40"/>
  <c r="AC29" i="40"/>
  <c r="AC33" i="40"/>
  <c r="AC27" i="40"/>
  <c r="AC12" i="40"/>
  <c r="AC22" i="40"/>
  <c r="AC16" i="40"/>
  <c r="AC14" i="40"/>
  <c r="AC24" i="40"/>
  <c r="AC18" i="40"/>
  <c r="AC19" i="40"/>
  <c r="AC28" i="40"/>
  <c r="AD12" i="40" l="1"/>
  <c r="AE11" i="40"/>
  <c r="AD23" i="40"/>
  <c r="AD15" i="40"/>
  <c r="AD20" i="40"/>
  <c r="AD31" i="40"/>
  <c r="AD10" i="40"/>
  <c r="AD34" i="40"/>
  <c r="AD24" i="40"/>
  <c r="AD28" i="40"/>
  <c r="AD32" i="40"/>
  <c r="AD22" i="40"/>
  <c r="AD33" i="40"/>
  <c r="AD18" i="40"/>
  <c r="AD26" i="40"/>
  <c r="AD30" i="40"/>
  <c r="AD19" i="40"/>
  <c r="AD14" i="40"/>
  <c r="AD25" i="40"/>
  <c r="AD13" i="40"/>
  <c r="AD17" i="40"/>
  <c r="AD27" i="40"/>
  <c r="AD29" i="40"/>
  <c r="AD16" i="40"/>
  <c r="AD35" i="40"/>
  <c r="AE25" i="40" l="1"/>
  <c r="AE35" i="40"/>
  <c r="AE22" i="40"/>
  <c r="AE20" i="40"/>
  <c r="AE30" i="40"/>
  <c r="AE28" i="40"/>
  <c r="AE27" i="40"/>
  <c r="AE12" i="40"/>
  <c r="AE31" i="40"/>
  <c r="AE13" i="40"/>
  <c r="AE29" i="40"/>
  <c r="AE14" i="40"/>
  <c r="AE23" i="40"/>
  <c r="AE34" i="40"/>
  <c r="AE24" i="40"/>
  <c r="AE32" i="40"/>
  <c r="AE33" i="40"/>
  <c r="AE17" i="40"/>
  <c r="AE26" i="40"/>
  <c r="AE16" i="40"/>
  <c r="AE15" i="40"/>
  <c r="AE10" i="40"/>
  <c r="AE18" i="40"/>
  <c r="AF11" i="40"/>
  <c r="AE19" i="40"/>
  <c r="AF20" i="40" l="1"/>
  <c r="AG11" i="40"/>
  <c r="AF35" i="40"/>
  <c r="AF15" i="40"/>
  <c r="AF31" i="40"/>
  <c r="AF18" i="40"/>
  <c r="AF28" i="40"/>
  <c r="AF23" i="40"/>
  <c r="AF29" i="40"/>
  <c r="AF16" i="40"/>
  <c r="AF30" i="40"/>
  <c r="AF25" i="40"/>
  <c r="AF32" i="40"/>
  <c r="AF27" i="40"/>
  <c r="AF24" i="40"/>
  <c r="AF17" i="40"/>
  <c r="AF22" i="40"/>
  <c r="AF12" i="40"/>
  <c r="AF10" i="40"/>
  <c r="AF19" i="40"/>
  <c r="AF26" i="40"/>
  <c r="AF34" i="40"/>
  <c r="AF13" i="40"/>
  <c r="AF14" i="40"/>
  <c r="AF33" i="40"/>
  <c r="AH11" i="40" l="1"/>
  <c r="AG30" i="40"/>
  <c r="AG24" i="40"/>
  <c r="AG14" i="40"/>
  <c r="AG19" i="40"/>
  <c r="AG17" i="40"/>
  <c r="AG35" i="40"/>
  <c r="AG25" i="40"/>
  <c r="AG12" i="40"/>
  <c r="AG28" i="40"/>
  <c r="AG32" i="40"/>
  <c r="AG27" i="40"/>
  <c r="AG22" i="40"/>
  <c r="AG33" i="40"/>
  <c r="AG15" i="40"/>
  <c r="AG10" i="40"/>
  <c r="AG20" i="40"/>
  <c r="AG31" i="40"/>
  <c r="AG29" i="40"/>
  <c r="AG34" i="40"/>
  <c r="AG23" i="40"/>
  <c r="AG18" i="40"/>
  <c r="AG13" i="40"/>
  <c r="AG26" i="40"/>
  <c r="AG16" i="40"/>
  <c r="AH32" i="40" l="1"/>
  <c r="AH34" i="40"/>
  <c r="AH18" i="40"/>
  <c r="AI11" i="40"/>
  <c r="AH17" i="40"/>
  <c r="AH28" i="40"/>
  <c r="AH10" i="40"/>
  <c r="AH30" i="40"/>
  <c r="AH31" i="40"/>
  <c r="AH14" i="40"/>
  <c r="AH19" i="40"/>
  <c r="AH35" i="40"/>
  <c r="AH27" i="40"/>
  <c r="AH33" i="40"/>
  <c r="AH22" i="40"/>
  <c r="AH12" i="40"/>
  <c r="AH13" i="40"/>
  <c r="AH29" i="40"/>
  <c r="AH25" i="40"/>
  <c r="AH20" i="40"/>
  <c r="AH26" i="40"/>
  <c r="AH15" i="40"/>
  <c r="AH24" i="40"/>
  <c r="AH23" i="40"/>
  <c r="AH16" i="40"/>
  <c r="AI27" i="40" l="1"/>
  <c r="AI34" i="40"/>
  <c r="AI14" i="40"/>
  <c r="AI15" i="40"/>
  <c r="AI24" i="40"/>
  <c r="AJ11" i="40"/>
  <c r="AI13" i="40"/>
  <c r="AI31" i="40"/>
  <c r="AI22" i="40"/>
  <c r="AI25" i="40"/>
  <c r="AI12" i="40"/>
  <c r="AI26" i="40"/>
  <c r="AI17" i="40"/>
  <c r="AI23" i="40"/>
  <c r="AI19" i="40"/>
  <c r="AI16" i="40"/>
  <c r="AI28" i="40"/>
  <c r="AI35" i="40"/>
  <c r="AI30" i="40"/>
  <c r="AI33" i="40"/>
  <c r="AI18" i="40"/>
  <c r="AI32" i="40"/>
  <c r="AI20" i="40"/>
  <c r="AI10" i="40"/>
  <c r="AI29" i="40"/>
  <c r="AJ16" i="40" l="1"/>
  <c r="AJ31" i="40"/>
  <c r="AJ20" i="40"/>
  <c r="AK11" i="40"/>
  <c r="AJ14" i="40"/>
  <c r="AJ30" i="40"/>
  <c r="AJ17" i="40"/>
  <c r="AJ10" i="40"/>
  <c r="AJ18" i="40"/>
  <c r="AJ13" i="40"/>
  <c r="AJ24" i="40"/>
  <c r="AJ19" i="40"/>
  <c r="AJ27" i="40"/>
  <c r="AJ15" i="40"/>
  <c r="AJ32" i="40"/>
  <c r="AJ35" i="40"/>
  <c r="AJ23" i="40"/>
  <c r="AJ22" i="40"/>
  <c r="AJ25" i="40"/>
  <c r="AJ12" i="40"/>
  <c r="AJ33" i="40"/>
  <c r="AJ28" i="40"/>
  <c r="AJ34" i="40"/>
  <c r="AJ26" i="40"/>
  <c r="AJ29" i="40"/>
  <c r="AK24" i="40" l="1"/>
  <c r="AK13" i="40"/>
  <c r="AK28" i="40"/>
  <c r="AL11" i="40"/>
  <c r="AK33" i="40"/>
  <c r="AK19" i="40"/>
  <c r="AK27" i="40"/>
  <c r="AK18" i="40"/>
  <c r="AK14" i="40"/>
  <c r="AK22" i="40"/>
  <c r="AK12" i="40"/>
  <c r="AK35" i="40"/>
  <c r="AK26" i="40"/>
  <c r="AK16" i="40"/>
  <c r="AK32" i="40"/>
  <c r="AK20" i="40"/>
  <c r="AK23" i="40"/>
  <c r="AK17" i="40"/>
  <c r="AK25" i="40"/>
  <c r="AK15" i="40"/>
  <c r="AK31" i="40"/>
  <c r="AK30" i="40"/>
  <c r="AK10" i="40"/>
  <c r="AK34" i="40"/>
  <c r="AK29" i="40"/>
  <c r="AL34" i="40" l="1"/>
  <c r="AL32" i="40"/>
  <c r="AL19" i="40"/>
  <c r="AL22" i="40"/>
  <c r="AL31" i="40"/>
  <c r="AL29" i="40"/>
  <c r="AL13" i="40"/>
  <c r="AL28" i="40"/>
  <c r="AL16" i="40"/>
  <c r="AL17" i="40"/>
  <c r="AL27" i="40"/>
  <c r="AL14" i="40"/>
  <c r="AL20" i="40"/>
  <c r="AL24" i="40"/>
  <c r="AL33" i="40"/>
  <c r="AL26" i="40"/>
  <c r="AL30" i="40"/>
  <c r="AL25" i="40"/>
  <c r="AL12" i="40"/>
  <c r="AM11" i="40"/>
  <c r="AL15" i="40"/>
  <c r="AL23" i="40"/>
  <c r="AL10" i="40"/>
  <c r="AL18" i="40"/>
  <c r="AL35" i="40"/>
  <c r="AM26" i="40" l="1"/>
  <c r="AM15" i="40"/>
  <c r="AM31" i="40"/>
  <c r="AM32" i="40"/>
  <c r="AM19" i="40"/>
  <c r="AM25" i="40"/>
  <c r="AM34" i="40"/>
  <c r="AM16" i="40"/>
  <c r="AM24" i="40"/>
  <c r="AM27" i="40"/>
  <c r="AN11" i="40"/>
  <c r="AM14" i="40"/>
  <c r="AM33" i="40"/>
  <c r="AM23" i="40"/>
  <c r="AM20" i="40"/>
  <c r="AM35" i="40"/>
  <c r="AM10" i="40"/>
  <c r="AM13" i="40"/>
  <c r="AM18" i="40"/>
  <c r="AM22" i="40"/>
  <c r="AM30" i="40"/>
  <c r="AM29" i="40"/>
  <c r="AM17" i="40"/>
  <c r="AM12" i="40"/>
  <c r="AM28" i="40"/>
  <c r="AN10" i="40" l="1"/>
  <c r="AN22" i="40"/>
  <c r="AN17" i="40"/>
  <c r="AN16" i="40"/>
  <c r="AN30" i="40"/>
  <c r="AN24" i="40"/>
  <c r="AN27" i="40"/>
  <c r="AO11" i="40"/>
  <c r="AN35" i="40"/>
  <c r="AN29" i="40"/>
  <c r="AN28" i="40"/>
  <c r="AN31" i="40"/>
  <c r="AN18" i="40"/>
  <c r="AN26" i="40"/>
  <c r="AN25" i="40"/>
  <c r="AN20" i="40"/>
  <c r="AN13" i="40"/>
  <c r="AN34" i="40"/>
  <c r="AN32" i="40"/>
  <c r="AN19" i="40"/>
  <c r="AN12" i="40"/>
  <c r="AN33" i="40"/>
  <c r="AN15" i="40"/>
  <c r="AN23" i="40"/>
  <c r="AN14" i="40"/>
  <c r="AO26" i="40" l="1"/>
  <c r="AP11" i="40"/>
  <c r="AO19" i="40"/>
  <c r="AO30" i="40"/>
  <c r="AO33" i="40"/>
  <c r="AO13" i="40"/>
  <c r="AO15" i="40"/>
  <c r="AO28" i="40"/>
  <c r="AO29" i="40"/>
  <c r="AO31" i="40"/>
  <c r="AO16" i="40"/>
  <c r="AO20" i="40"/>
  <c r="AO22" i="40"/>
  <c r="AO12" i="40"/>
  <c r="AO18" i="40"/>
  <c r="AO24" i="40"/>
  <c r="AO32" i="40"/>
  <c r="AO27" i="40"/>
  <c r="AO25" i="40"/>
  <c r="AO35" i="40"/>
  <c r="AO17" i="40"/>
  <c r="AO14" i="40"/>
  <c r="AO23" i="40"/>
  <c r="AO10" i="40"/>
  <c r="AO34" i="40"/>
  <c r="AP15" i="40" l="1"/>
  <c r="AP19" i="40"/>
  <c r="AP23" i="40"/>
  <c r="AP34" i="40"/>
  <c r="AP24" i="40"/>
  <c r="AP14" i="40"/>
  <c r="AP32" i="40"/>
  <c r="AQ11" i="40"/>
  <c r="AP18" i="40"/>
  <c r="AP26" i="40"/>
  <c r="AP35" i="40"/>
  <c r="AP10" i="40"/>
  <c r="AP13" i="40"/>
  <c r="AP33" i="40"/>
  <c r="AP20" i="40"/>
  <c r="AP31" i="40"/>
  <c r="AP29" i="40"/>
  <c r="AP16" i="40"/>
  <c r="AP30" i="40"/>
  <c r="AP28" i="40"/>
  <c r="AP12" i="40"/>
  <c r="AP22" i="40"/>
  <c r="AP25" i="40"/>
  <c r="AP27" i="40"/>
  <c r="AP17" i="40"/>
  <c r="AQ15" i="40" l="1"/>
  <c r="AQ31" i="40"/>
  <c r="AQ10" i="40"/>
  <c r="AQ34" i="40"/>
  <c r="AQ18" i="40"/>
  <c r="AQ17" i="40"/>
  <c r="AQ26" i="40"/>
  <c r="AQ24" i="40"/>
  <c r="AQ23" i="40"/>
  <c r="AQ28" i="40"/>
  <c r="AQ29" i="40"/>
  <c r="AQ13" i="40"/>
  <c r="AQ19" i="40"/>
  <c r="AR11" i="40"/>
  <c r="AQ35" i="40"/>
  <c r="AQ30" i="40"/>
  <c r="AQ16" i="40"/>
  <c r="AQ32" i="40"/>
  <c r="AQ20" i="40"/>
  <c r="AQ33" i="40"/>
  <c r="AQ14" i="40"/>
  <c r="AQ12" i="40"/>
  <c r="AQ27" i="40"/>
  <c r="AQ25" i="40"/>
  <c r="AQ22" i="40"/>
  <c r="AR33" i="40" l="1"/>
  <c r="AR34" i="40"/>
  <c r="AR15" i="40"/>
  <c r="AR20" i="40"/>
  <c r="AR30" i="40"/>
  <c r="AR25" i="40"/>
  <c r="AR12" i="40"/>
  <c r="AR16" i="40"/>
  <c r="AR10" i="40"/>
  <c r="AR32" i="40"/>
  <c r="AS11" i="40"/>
  <c r="AR24" i="40"/>
  <c r="AR28" i="40"/>
  <c r="AR18" i="40"/>
  <c r="AR29" i="40"/>
  <c r="AR19" i="40"/>
  <c r="AR35" i="40"/>
  <c r="AR26" i="40"/>
  <c r="AR13" i="40"/>
  <c r="AR31" i="40"/>
  <c r="AR23" i="40"/>
  <c r="AR14" i="40"/>
  <c r="AR22" i="40"/>
  <c r="AR17" i="40"/>
  <c r="AR27" i="40"/>
  <c r="AS20" i="40" l="1"/>
  <c r="AS32" i="40"/>
  <c r="AS17" i="40"/>
  <c r="AS31" i="40"/>
  <c r="AS34" i="40"/>
  <c r="AS19" i="40"/>
  <c r="AT11" i="40"/>
  <c r="AS15" i="40"/>
  <c r="AS14" i="40"/>
  <c r="AS29" i="40"/>
  <c r="AS23" i="40"/>
  <c r="AS10" i="40"/>
  <c r="AS26" i="40"/>
  <c r="AS30" i="40"/>
  <c r="AS28" i="40"/>
  <c r="AS18" i="40"/>
  <c r="AS16" i="40"/>
  <c r="AS22" i="40"/>
  <c r="AS27" i="40"/>
  <c r="AS25" i="40"/>
  <c r="AS12" i="40"/>
  <c r="AS24" i="40"/>
  <c r="AS33" i="40"/>
  <c r="AS13" i="40"/>
  <c r="AS35" i="40"/>
  <c r="AT25" i="40" l="1"/>
  <c r="AT35" i="40"/>
  <c r="AT12" i="40"/>
  <c r="AT13" i="40"/>
  <c r="AT31" i="40"/>
  <c r="AT16" i="40"/>
  <c r="AT10" i="40"/>
  <c r="AT29" i="40"/>
  <c r="AT15" i="40"/>
  <c r="AT23" i="40"/>
  <c r="AT18" i="40"/>
  <c r="AT26" i="40"/>
  <c r="AT27" i="40"/>
  <c r="AT22" i="40"/>
  <c r="AT33" i="40"/>
  <c r="AT34" i="40"/>
  <c r="AT28" i="40"/>
  <c r="AT20" i="40"/>
  <c r="AT19" i="40"/>
  <c r="AT14" i="40"/>
  <c r="AT30" i="40"/>
  <c r="AT32" i="40"/>
  <c r="AU11" i="40"/>
  <c r="AT17" i="40"/>
  <c r="AT24" i="40"/>
  <c r="AU17" i="40" l="1"/>
  <c r="AU29" i="40"/>
  <c r="AU19" i="40"/>
  <c r="AU20" i="40"/>
  <c r="AU14" i="40"/>
  <c r="AU28" i="40"/>
  <c r="AU15" i="40"/>
  <c r="AU13" i="40"/>
  <c r="AU33" i="40"/>
  <c r="AU32" i="40"/>
  <c r="AU25" i="40"/>
  <c r="AU12" i="40"/>
  <c r="AU18" i="40"/>
  <c r="AU26" i="40"/>
  <c r="AU35" i="40"/>
  <c r="AU23" i="40"/>
  <c r="AU31" i="40"/>
  <c r="AU10" i="40"/>
  <c r="AV11" i="40"/>
  <c r="AU16" i="40"/>
  <c r="AU22" i="40"/>
  <c r="AU24" i="40"/>
  <c r="AU30" i="40"/>
  <c r="AU34" i="40"/>
  <c r="AU27" i="40"/>
  <c r="AV12" i="40" l="1"/>
  <c r="AV26" i="40"/>
  <c r="AV29" i="40"/>
  <c r="AV15" i="40"/>
  <c r="AV25" i="40"/>
  <c r="AV33" i="40"/>
  <c r="AV20" i="40"/>
  <c r="AV28" i="40"/>
  <c r="AV35" i="40"/>
  <c r="AW11" i="40"/>
  <c r="AV34" i="40"/>
  <c r="AV19" i="40"/>
  <c r="AV13" i="40"/>
  <c r="AV23" i="40"/>
  <c r="AV31" i="40"/>
  <c r="AV17" i="40"/>
  <c r="AV18" i="40"/>
  <c r="AV32" i="40"/>
  <c r="AV16" i="40"/>
  <c r="AV10" i="40"/>
  <c r="AV30" i="40"/>
  <c r="AV27" i="40"/>
  <c r="AV14" i="40"/>
  <c r="AV24" i="40"/>
  <c r="AV22" i="40"/>
  <c r="AX11" i="40" l="1"/>
  <c r="AW24" i="40"/>
  <c r="AW33" i="40"/>
  <c r="AW16" i="40"/>
  <c r="AW17" i="40"/>
  <c r="AW35" i="40"/>
  <c r="AW25" i="40"/>
  <c r="AW20" i="40"/>
  <c r="AW28" i="40"/>
  <c r="AW31" i="40"/>
  <c r="AW26" i="40"/>
  <c r="AW30" i="40"/>
  <c r="AW14" i="40"/>
  <c r="AW22" i="40"/>
  <c r="AW18" i="40"/>
  <c r="AW32" i="40"/>
  <c r="AW29" i="40"/>
  <c r="AW12" i="40"/>
  <c r="AW15" i="40"/>
  <c r="AW13" i="40"/>
  <c r="AW27" i="40"/>
  <c r="AW23" i="40"/>
  <c r="AW10" i="40"/>
  <c r="AW34" i="40"/>
  <c r="AW19" i="40"/>
  <c r="AX32" i="40" l="1"/>
  <c r="AX30" i="40"/>
  <c r="AX27" i="40"/>
  <c r="AX15" i="40"/>
  <c r="AX25" i="40"/>
  <c r="AX12" i="40"/>
  <c r="AX20" i="40"/>
  <c r="AX19" i="40"/>
  <c r="AX33" i="40"/>
  <c r="AX14" i="40"/>
  <c r="AY11" i="40"/>
  <c r="AX31" i="40"/>
  <c r="AX34" i="40"/>
  <c r="AX28" i="40"/>
  <c r="AX18" i="40"/>
  <c r="AX10" i="40"/>
  <c r="AX13" i="40"/>
  <c r="AX35" i="40"/>
  <c r="AX22" i="40"/>
  <c r="AX23" i="40"/>
  <c r="AX17" i="40"/>
  <c r="AX16" i="40"/>
  <c r="AX29" i="40"/>
  <c r="AX26" i="40"/>
  <c r="AX24" i="40"/>
  <c r="AY27" i="40" l="1"/>
  <c r="AZ11" i="40"/>
  <c r="AY25" i="40"/>
  <c r="AY33" i="40"/>
  <c r="AY16" i="40"/>
  <c r="AY24" i="40"/>
  <c r="AY29" i="40"/>
  <c r="AY22" i="40"/>
  <c r="AY13" i="40"/>
  <c r="AY30" i="40"/>
  <c r="AY12" i="40"/>
  <c r="AY15" i="40"/>
  <c r="AY23" i="40"/>
  <c r="AY31" i="40"/>
  <c r="AY14" i="40"/>
  <c r="AY28" i="40"/>
  <c r="AY17" i="40"/>
  <c r="AY10" i="40"/>
  <c r="AY18" i="40"/>
  <c r="AY26" i="40"/>
  <c r="AY19" i="40"/>
  <c r="AY20" i="40"/>
  <c r="AY35" i="40"/>
  <c r="AY32" i="40"/>
  <c r="AY34" i="40"/>
  <c r="AZ16" i="40" l="1"/>
  <c r="AZ28" i="40"/>
  <c r="BA11" i="40"/>
  <c r="AZ14" i="40"/>
  <c r="AZ26" i="40"/>
  <c r="AZ24" i="40"/>
  <c r="AZ27" i="40"/>
  <c r="AZ12" i="40"/>
  <c r="AZ22" i="40"/>
  <c r="AZ17" i="40"/>
  <c r="AZ30" i="40"/>
  <c r="AZ10" i="40"/>
  <c r="AZ13" i="40"/>
  <c r="AZ34" i="40"/>
  <c r="AZ15" i="40"/>
  <c r="AZ25" i="40"/>
  <c r="AZ33" i="40"/>
  <c r="AZ35" i="40"/>
  <c r="AZ19" i="40"/>
  <c r="AZ18" i="40"/>
  <c r="AZ31" i="40"/>
  <c r="AZ23" i="40"/>
  <c r="AZ32" i="40"/>
  <c r="AZ20" i="40"/>
  <c r="AZ29" i="40"/>
  <c r="BA24" i="40" l="1"/>
  <c r="BA19" i="40"/>
  <c r="BA27" i="40"/>
  <c r="BA29" i="40"/>
  <c r="BB11" i="40"/>
  <c r="BA20" i="40"/>
  <c r="BA26" i="40"/>
  <c r="BA16" i="40"/>
  <c r="BA10" i="40"/>
  <c r="BA13" i="40"/>
  <c r="BA18" i="40"/>
  <c r="BA15" i="40"/>
  <c r="BA31" i="40"/>
  <c r="BA22" i="40"/>
  <c r="BA28" i="40"/>
  <c r="BA34" i="40"/>
  <c r="BA30" i="40"/>
  <c r="BA17" i="40"/>
  <c r="BA14" i="40"/>
  <c r="BA25" i="40"/>
  <c r="BA12" i="40"/>
  <c r="BA35" i="40"/>
  <c r="BA32" i="40"/>
  <c r="BA33" i="40"/>
  <c r="BA23" i="40"/>
  <c r="BB34" i="40" l="1"/>
  <c r="BB24" i="40"/>
  <c r="BB33" i="40"/>
  <c r="BB15" i="40"/>
  <c r="BB28" i="40"/>
  <c r="BB20" i="40"/>
  <c r="BB26" i="40"/>
  <c r="BB13" i="40"/>
  <c r="BB12" i="40"/>
  <c r="BB19" i="40"/>
  <c r="BB29" i="40"/>
  <c r="BB27" i="40"/>
  <c r="BB14" i="40"/>
  <c r="BB17" i="40"/>
  <c r="BB23" i="40"/>
  <c r="BB18" i="40"/>
  <c r="BB32" i="40"/>
  <c r="BB30" i="40"/>
  <c r="BC11" i="40"/>
  <c r="BB35" i="40"/>
  <c r="BB22" i="40"/>
  <c r="BB16" i="40"/>
  <c r="BB31" i="40"/>
  <c r="BB25" i="40"/>
  <c r="BB10" i="40"/>
  <c r="BC10" i="40" l="1"/>
  <c r="BC26" i="40"/>
  <c r="BC19" i="40"/>
  <c r="BD11" i="40"/>
  <c r="BC14" i="40"/>
  <c r="BC22" i="40"/>
  <c r="BC30" i="40"/>
  <c r="BC18" i="40"/>
  <c r="BC32" i="40"/>
  <c r="BC16" i="40"/>
  <c r="BC29" i="40"/>
  <c r="BC33" i="40"/>
  <c r="BC27" i="40"/>
  <c r="BC15" i="40"/>
  <c r="BC31" i="40"/>
  <c r="BC20" i="40"/>
  <c r="BC23" i="40"/>
  <c r="BC24" i="40"/>
  <c r="BC25" i="40"/>
  <c r="BC35" i="40"/>
  <c r="BC28" i="40"/>
  <c r="BC13" i="40"/>
  <c r="BC17" i="40"/>
  <c r="BC12" i="40"/>
  <c r="BC34" i="40"/>
  <c r="BD10" i="40" l="1"/>
  <c r="BD32" i="40"/>
  <c r="BD25" i="40"/>
  <c r="BD33" i="40"/>
  <c r="BD27" i="40"/>
  <c r="BD12" i="40"/>
  <c r="BD20" i="40"/>
  <c r="BD18" i="40"/>
  <c r="BD26" i="40"/>
  <c r="BD16" i="40"/>
  <c r="BD24" i="40"/>
  <c r="BE11" i="40"/>
  <c r="BD29" i="40"/>
  <c r="BD17" i="40"/>
  <c r="BD14" i="40"/>
  <c r="BD28" i="40"/>
  <c r="BD23" i="40"/>
  <c r="BD30" i="40"/>
  <c r="BD19" i="40"/>
  <c r="BD22" i="40"/>
  <c r="BD15" i="40"/>
  <c r="BD31" i="40"/>
  <c r="BD35" i="40"/>
  <c r="BD13" i="40"/>
  <c r="BD34" i="40"/>
  <c r="BE26" i="40" l="1"/>
  <c r="BE23" i="40"/>
  <c r="BE29" i="40"/>
  <c r="BE24" i="40"/>
  <c r="BE28" i="40"/>
  <c r="BE13" i="40"/>
  <c r="BE30" i="40"/>
  <c r="BE33" i="40"/>
  <c r="BE16" i="40"/>
  <c r="BE32" i="40"/>
  <c r="BE19" i="40"/>
  <c r="BE25" i="40"/>
  <c r="BE18" i="40"/>
  <c r="BE12" i="40"/>
  <c r="BE14" i="40"/>
  <c r="BE27" i="40"/>
  <c r="BF11" i="40"/>
  <c r="BE34" i="40"/>
  <c r="BE15" i="40"/>
  <c r="BE17" i="40"/>
  <c r="BE10" i="40"/>
  <c r="BE20" i="40"/>
  <c r="BE22" i="40"/>
  <c r="BE31" i="40"/>
  <c r="BE35" i="40"/>
  <c r="BF15" i="40" l="1"/>
  <c r="BF26" i="40"/>
  <c r="BF13" i="40"/>
  <c r="BF29" i="40"/>
  <c r="BG11" i="40"/>
  <c r="BF25" i="40"/>
  <c r="BF23" i="40"/>
  <c r="BF27" i="40"/>
  <c r="BF30" i="40"/>
  <c r="BF16" i="40"/>
  <c r="BF24" i="40"/>
  <c r="BF32" i="40"/>
  <c r="BF18" i="40"/>
  <c r="BF17" i="40"/>
  <c r="BF10" i="40"/>
  <c r="BF22" i="40"/>
  <c r="BF33" i="40"/>
  <c r="BF14" i="40"/>
  <c r="BF28" i="40"/>
  <c r="BF19" i="40"/>
  <c r="BF20" i="40"/>
  <c r="BF12" i="40"/>
  <c r="BF35" i="40"/>
  <c r="BF34" i="40"/>
  <c r="BF31" i="40"/>
  <c r="BG15" i="40" l="1"/>
  <c r="BG35" i="40"/>
  <c r="BG31" i="40"/>
  <c r="BG10" i="40"/>
  <c r="BG25" i="40"/>
  <c r="BG29" i="40"/>
  <c r="BG24" i="40"/>
  <c r="BG28" i="40"/>
  <c r="BG23" i="40"/>
  <c r="BG18" i="40"/>
  <c r="BG13" i="40"/>
  <c r="BG12" i="40"/>
  <c r="BG32" i="40"/>
  <c r="BG34" i="40"/>
  <c r="BG17" i="40"/>
  <c r="BG19" i="40"/>
  <c r="BH11" i="40"/>
  <c r="BG22" i="40"/>
  <c r="BG20" i="40"/>
  <c r="BG26" i="40"/>
  <c r="BG33" i="40"/>
  <c r="BG16" i="40"/>
  <c r="BG27" i="40"/>
  <c r="BG14" i="40"/>
  <c r="BG30" i="40"/>
  <c r="BH33" i="40" l="1"/>
  <c r="BH19" i="40"/>
  <c r="BH20" i="40"/>
  <c r="BH18" i="40"/>
  <c r="BH30" i="40"/>
  <c r="BH24" i="40"/>
  <c r="BH12" i="40"/>
  <c r="BH28" i="40"/>
  <c r="BH34" i="40"/>
  <c r="BH10" i="40"/>
  <c r="BH27" i="40"/>
  <c r="BH29" i="40"/>
  <c r="BH14" i="40"/>
  <c r="BI11" i="40"/>
  <c r="BH17" i="40"/>
  <c r="BH26" i="40"/>
  <c r="BH13" i="40"/>
  <c r="BH15" i="40"/>
  <c r="BH16" i="40"/>
  <c r="BH22" i="40"/>
  <c r="BH31" i="40"/>
  <c r="BH32" i="40"/>
  <c r="BH23" i="40"/>
  <c r="BH35" i="40"/>
  <c r="BH25" i="40"/>
  <c r="BI20" i="40" l="1"/>
  <c r="BI35" i="40"/>
  <c r="BI23" i="40"/>
  <c r="BI25" i="40"/>
  <c r="BI31" i="40"/>
  <c r="BI30" i="40"/>
  <c r="BI10" i="40"/>
  <c r="BI26" i="40"/>
  <c r="BI13" i="40"/>
  <c r="BI29" i="40"/>
  <c r="BI15" i="40"/>
  <c r="BI33" i="40"/>
  <c r="BI18" i="40"/>
  <c r="BI14" i="40"/>
  <c r="BI17" i="40"/>
  <c r="BI22" i="40"/>
  <c r="BI28" i="40"/>
  <c r="BI12" i="40"/>
  <c r="BI16" i="40"/>
  <c r="BI24" i="40"/>
  <c r="BI19" i="40"/>
  <c r="BI32" i="40"/>
  <c r="BI34" i="40"/>
  <c r="BI27" i="40"/>
  <c r="BJ11" i="40"/>
  <c r="BJ25" i="40" l="1"/>
  <c r="BJ24" i="40"/>
  <c r="BJ32" i="40"/>
  <c r="BJ23" i="40"/>
  <c r="BJ18" i="40"/>
  <c r="BJ12" i="40"/>
  <c r="BJ31" i="40"/>
  <c r="BJ28" i="40"/>
  <c r="BJ17" i="40"/>
  <c r="BJ15" i="40"/>
  <c r="BJ35" i="40"/>
  <c r="BJ10" i="40"/>
  <c r="BJ29" i="40"/>
  <c r="BJ26" i="40"/>
  <c r="BK11" i="40"/>
  <c r="BJ30" i="40"/>
  <c r="BJ34" i="40"/>
  <c r="BJ33" i="40"/>
  <c r="BJ14" i="40"/>
  <c r="BJ22" i="40"/>
  <c r="BJ20" i="40"/>
  <c r="BJ13" i="40"/>
  <c r="BJ19" i="40"/>
  <c r="BJ27" i="40"/>
  <c r="BJ16" i="40"/>
  <c r="BK17" i="40" l="1"/>
  <c r="BK19" i="40"/>
  <c r="BK35" i="40"/>
  <c r="BK20" i="40"/>
  <c r="BK16" i="40"/>
  <c r="BK25" i="40"/>
  <c r="BK12" i="40"/>
  <c r="BK30" i="40"/>
  <c r="BK15" i="40"/>
  <c r="BK26" i="40"/>
  <c r="BK22" i="40"/>
  <c r="BK27" i="40"/>
  <c r="BK28" i="40"/>
  <c r="BK31" i="40"/>
  <c r="BK13" i="40"/>
  <c r="BL11" i="40"/>
  <c r="BK10" i="40"/>
  <c r="BK18" i="40"/>
  <c r="BK24" i="40"/>
  <c r="BK33" i="40"/>
  <c r="BK23" i="40"/>
  <c r="BK34" i="40"/>
  <c r="BK29" i="40"/>
  <c r="BK14" i="40"/>
  <c r="BK32" i="40"/>
  <c r="BL12" i="40" l="1"/>
  <c r="BL25" i="40"/>
  <c r="BL26" i="40"/>
  <c r="BL17" i="40"/>
  <c r="BL27" i="40"/>
  <c r="BL20" i="40"/>
  <c r="BL28" i="40"/>
  <c r="BL30" i="40"/>
  <c r="BL15" i="40"/>
  <c r="BL35" i="40"/>
  <c r="BL19" i="40"/>
  <c r="BL10" i="40"/>
  <c r="BL22" i="40"/>
  <c r="BL23" i="40"/>
  <c r="BL31" i="40"/>
  <c r="BL13" i="40"/>
  <c r="BM11" i="40"/>
  <c r="BL24" i="40"/>
  <c r="BL32" i="40"/>
  <c r="BL29" i="40"/>
  <c r="BL33" i="40"/>
  <c r="BL16" i="40"/>
  <c r="BL18" i="40"/>
  <c r="BL14" i="40"/>
  <c r="BL34" i="40"/>
  <c r="BN11" i="40" l="1"/>
  <c r="BM27" i="40"/>
  <c r="BM22" i="40"/>
  <c r="BM34" i="40"/>
  <c r="BM17" i="40"/>
  <c r="BM28" i="40"/>
  <c r="BM31" i="40"/>
  <c r="BM29" i="40"/>
  <c r="BM14" i="40"/>
  <c r="BM32" i="40"/>
  <c r="BM35" i="40"/>
  <c r="BM25" i="40"/>
  <c r="BM26" i="40"/>
  <c r="BM23" i="40"/>
  <c r="BM10" i="40"/>
  <c r="BM30" i="40"/>
  <c r="BM24" i="40"/>
  <c r="BM12" i="40"/>
  <c r="BM20" i="40"/>
  <c r="BM13" i="40"/>
  <c r="BM19" i="40"/>
  <c r="BM15" i="40"/>
  <c r="BM18" i="40"/>
  <c r="BM33" i="40"/>
  <c r="BM16" i="40"/>
  <c r="BN32" i="40" l="1"/>
  <c r="BN23" i="40"/>
  <c r="BO11" i="40"/>
  <c r="BN24" i="40"/>
  <c r="BN19" i="40"/>
  <c r="BN31" i="40"/>
  <c r="BN28" i="40"/>
  <c r="BN29" i="40"/>
  <c r="BN16" i="40"/>
  <c r="BN27" i="40"/>
  <c r="BN26" i="40"/>
  <c r="BN17" i="40"/>
  <c r="BN25" i="40"/>
  <c r="BN15" i="40"/>
  <c r="BN18" i="40"/>
  <c r="BN34" i="40"/>
  <c r="BN12" i="40"/>
  <c r="BN35" i="40"/>
  <c r="BN13" i="40"/>
  <c r="BN33" i="40"/>
  <c r="BN20" i="40"/>
  <c r="BN30" i="40"/>
  <c r="BN22" i="40"/>
  <c r="BN10" i="40"/>
  <c r="BN14" i="40"/>
  <c r="BP11" i="40" l="1"/>
  <c r="BO31" i="40"/>
  <c r="BO14" i="40"/>
  <c r="BO22" i="40"/>
  <c r="BO12" i="40"/>
  <c r="BO10" i="40"/>
  <c r="BO16" i="40"/>
  <c r="BO19" i="40"/>
  <c r="BO24" i="40"/>
  <c r="BO34" i="40"/>
  <c r="BO30" i="40"/>
  <c r="BO32" i="40"/>
  <c r="BO17" i="40"/>
  <c r="BO15" i="40"/>
  <c r="BO13" i="40"/>
  <c r="BO27" i="40"/>
  <c r="BO25" i="40"/>
  <c r="BO35" i="40"/>
  <c r="BO29" i="40"/>
  <c r="BO18" i="40"/>
  <c r="BO33" i="40"/>
  <c r="BO20" i="40"/>
  <c r="BO28" i="40"/>
  <c r="BO23" i="40"/>
  <c r="BO26" i="40"/>
  <c r="BP16" i="40" l="1"/>
  <c r="BP23" i="40"/>
  <c r="BQ11" i="40"/>
  <c r="BP14" i="40"/>
  <c r="BP30" i="40"/>
  <c r="BP25" i="40"/>
  <c r="BP27" i="40"/>
  <c r="BP24" i="40"/>
  <c r="BP34" i="40"/>
  <c r="BP31" i="40"/>
  <c r="BP33" i="40"/>
  <c r="BP19" i="40"/>
  <c r="BP21" i="40"/>
  <c r="BP32" i="40"/>
  <c r="BP22" i="40"/>
  <c r="BP10" i="40"/>
  <c r="BP18" i="40"/>
  <c r="BP20" i="40"/>
  <c r="BP29" i="40"/>
  <c r="BP12" i="40"/>
  <c r="BP28" i="40"/>
  <c r="BP26" i="40"/>
  <c r="BP17" i="40"/>
  <c r="BP13" i="40"/>
  <c r="BP15" i="40"/>
  <c r="BP35" i="40"/>
  <c r="BP36" i="40" l="1"/>
  <c r="BQ24" i="40"/>
  <c r="BQ18" i="40"/>
  <c r="BQ19" i="40"/>
  <c r="BQ28" i="40"/>
  <c r="BR11" i="40"/>
  <c r="BS11" i="40" s="1"/>
  <c r="BQ22" i="40"/>
  <c r="BQ17" i="40"/>
  <c r="BQ35" i="40"/>
  <c r="BQ10" i="40"/>
  <c r="BQ32" i="40"/>
  <c r="BQ21" i="40"/>
  <c r="BQ12" i="40"/>
  <c r="BQ23" i="40"/>
  <c r="BQ27" i="40"/>
  <c r="BQ26" i="40"/>
  <c r="BQ14" i="40"/>
  <c r="BQ34" i="40"/>
  <c r="BQ20" i="40"/>
  <c r="BQ16" i="40"/>
  <c r="BQ13" i="40"/>
  <c r="BQ31" i="40"/>
  <c r="BQ30" i="40"/>
  <c r="BQ25" i="40"/>
  <c r="BQ33" i="40"/>
  <c r="BQ15" i="40"/>
  <c r="BQ29" i="40"/>
  <c r="BQ36" i="40" l="1"/>
  <c r="BS13" i="40"/>
  <c r="BS10" i="40"/>
  <c r="BS24" i="40"/>
  <c r="BS26" i="40"/>
  <c r="BS27" i="40"/>
  <c r="BS22" i="40"/>
  <c r="BS23" i="40"/>
  <c r="BT11" i="40"/>
  <c r="BS20" i="40"/>
  <c r="BS35" i="40"/>
  <c r="BS16" i="40"/>
  <c r="BS15" i="40"/>
  <c r="BS29" i="40"/>
  <c r="BS34" i="40"/>
  <c r="BS32" i="40"/>
  <c r="BS28" i="40"/>
  <c r="BS30" i="40"/>
  <c r="BS18" i="40"/>
  <c r="BS19" i="40"/>
  <c r="BS21" i="40"/>
  <c r="BS12" i="40"/>
  <c r="BS33" i="40"/>
  <c r="BS14" i="40"/>
  <c r="BS25" i="40"/>
  <c r="BS31" i="40"/>
  <c r="BS17" i="40"/>
  <c r="BR34" i="40"/>
  <c r="BR28" i="40"/>
  <c r="BR24" i="40"/>
  <c r="BR15" i="40"/>
  <c r="BR13" i="40"/>
  <c r="BR21" i="40"/>
  <c r="BR22" i="40"/>
  <c r="BR30" i="40"/>
  <c r="BR35" i="40"/>
  <c r="BR20" i="40"/>
  <c r="BR17" i="40"/>
  <c r="BR33" i="40"/>
  <c r="BR25" i="40"/>
  <c r="BR27" i="40"/>
  <c r="BR14" i="40"/>
  <c r="BR32" i="40"/>
  <c r="BR12" i="40"/>
  <c r="BR23" i="40"/>
  <c r="BR31" i="40"/>
  <c r="BR10" i="40"/>
  <c r="BR19" i="40"/>
  <c r="BR29" i="40"/>
  <c r="BR18" i="40"/>
  <c r="BR16" i="40"/>
  <c r="BR26" i="40"/>
  <c r="BR36" i="40" l="1"/>
  <c r="BS36" i="40"/>
  <c r="BT20" i="40"/>
  <c r="BT10" i="40"/>
  <c r="BT30" i="40"/>
  <c r="BU11" i="40"/>
  <c r="BT32" i="40"/>
  <c r="BT15" i="40"/>
  <c r="BT28" i="40"/>
  <c r="BT14" i="40"/>
  <c r="BT29" i="40"/>
  <c r="BT26" i="40"/>
  <c r="BT17" i="40"/>
  <c r="BT24" i="40"/>
  <c r="BT18" i="40"/>
  <c r="BT22" i="40"/>
  <c r="BT27" i="40"/>
  <c r="BT33" i="40"/>
  <c r="BT12" i="40"/>
  <c r="BT31" i="40"/>
  <c r="BT35" i="40"/>
  <c r="BT21" i="40"/>
  <c r="BT16" i="40"/>
  <c r="BT19" i="40"/>
  <c r="BT13" i="40"/>
  <c r="BT25" i="40"/>
  <c r="BT23" i="40"/>
  <c r="BT34" i="40"/>
  <c r="BT36" i="40" l="1"/>
  <c r="BU15" i="40"/>
  <c r="BU10" i="40"/>
  <c r="BU32" i="40"/>
  <c r="BV11" i="40"/>
  <c r="BU26" i="40"/>
  <c r="BU14" i="40"/>
  <c r="BU34" i="40"/>
  <c r="BU17" i="40"/>
  <c r="BU29" i="40"/>
  <c r="BU21" i="40"/>
  <c r="BU25" i="40"/>
  <c r="BU27" i="40"/>
  <c r="BU23" i="40"/>
  <c r="BU12" i="40"/>
  <c r="BU19" i="40"/>
  <c r="BU20" i="40"/>
  <c r="BU16" i="40"/>
  <c r="BU13" i="40"/>
  <c r="BU24" i="40"/>
  <c r="BU22" i="40"/>
  <c r="BU31" i="40"/>
  <c r="BU33" i="40"/>
  <c r="BU18" i="40"/>
  <c r="BU30" i="40"/>
  <c r="BU28" i="40"/>
  <c r="BU35" i="40"/>
  <c r="BU36" i="40" l="1"/>
  <c r="BV10" i="40"/>
  <c r="BV16" i="40"/>
  <c r="BW11" i="40"/>
  <c r="BV34" i="40"/>
  <c r="BV23" i="40"/>
  <c r="BV30" i="40"/>
  <c r="BV22" i="40"/>
  <c r="BV12" i="40"/>
  <c r="BV24" i="40"/>
  <c r="BV18" i="40"/>
  <c r="BV31" i="40"/>
  <c r="BV32" i="40"/>
  <c r="BV19" i="40"/>
  <c r="BV14" i="40"/>
  <c r="BV15" i="40"/>
  <c r="BV27" i="40"/>
  <c r="BV33" i="40"/>
  <c r="BV29" i="40"/>
  <c r="BV35" i="40"/>
  <c r="BV25" i="40"/>
  <c r="BV28" i="40"/>
  <c r="BV17" i="40"/>
  <c r="BV26" i="40"/>
  <c r="BV20" i="40"/>
  <c r="BV13" i="40"/>
  <c r="BV21" i="40"/>
  <c r="BV36" i="40" l="1"/>
  <c r="BW21" i="40"/>
  <c r="BX11" i="40"/>
  <c r="BW16" i="40"/>
  <c r="BW18" i="40"/>
  <c r="BW25" i="40"/>
  <c r="BW27" i="40"/>
  <c r="BW19" i="40"/>
  <c r="BW23" i="40"/>
  <c r="BW32" i="40"/>
  <c r="BW22" i="40"/>
  <c r="BW26" i="40"/>
  <c r="BW10" i="40"/>
  <c r="BW14" i="40"/>
  <c r="BW33" i="40"/>
  <c r="BW29" i="40"/>
  <c r="BW17" i="40"/>
  <c r="BW13" i="40"/>
  <c r="BW31" i="40"/>
  <c r="BW28" i="40"/>
  <c r="BW24" i="40"/>
  <c r="BW30" i="40"/>
  <c r="BW20" i="40"/>
  <c r="BW34" i="40"/>
  <c r="BW12" i="40"/>
  <c r="BW35" i="40"/>
  <c r="BW15" i="40"/>
  <c r="BW36" i="40" l="1"/>
  <c r="BY11" i="40"/>
  <c r="BX27" i="40"/>
  <c r="BX10" i="40"/>
  <c r="BX26" i="40"/>
  <c r="BX28" i="40"/>
  <c r="BX33" i="40"/>
  <c r="BX13" i="40"/>
  <c r="BX20" i="40"/>
  <c r="BX17" i="40"/>
  <c r="BX14" i="40"/>
  <c r="BX21" i="40"/>
  <c r="BX24" i="40"/>
  <c r="BX29" i="40"/>
  <c r="BX22" i="40"/>
  <c r="BX12" i="40"/>
  <c r="BX35" i="40"/>
  <c r="BX31" i="40"/>
  <c r="BX32" i="40"/>
  <c r="BX23" i="40"/>
  <c r="BX25" i="40"/>
  <c r="BX16" i="40"/>
  <c r="BX34" i="40"/>
  <c r="BX19" i="40"/>
  <c r="BX15" i="40"/>
  <c r="BX18" i="40"/>
  <c r="BX30" i="40"/>
  <c r="BX36" i="40" l="1"/>
  <c r="BY17" i="40"/>
  <c r="BY23" i="40"/>
  <c r="BY16" i="40"/>
  <c r="BY22" i="40"/>
  <c r="BY33" i="40"/>
  <c r="BY21" i="40"/>
  <c r="BY13" i="40"/>
  <c r="BY10" i="40"/>
  <c r="BY29" i="40"/>
  <c r="BY26" i="40"/>
  <c r="BY18" i="40"/>
  <c r="BY31" i="40"/>
  <c r="BY15" i="40"/>
  <c r="BY20" i="40"/>
  <c r="BY14" i="40"/>
  <c r="BY24" i="40"/>
  <c r="BY30" i="40"/>
  <c r="BY19" i="40"/>
  <c r="BZ11" i="40"/>
  <c r="BY28" i="40"/>
  <c r="BY27" i="40"/>
  <c r="BY35" i="40"/>
  <c r="BY12" i="40"/>
  <c r="BY25" i="40"/>
  <c r="BY32" i="40"/>
  <c r="BY34" i="40"/>
  <c r="BY36" i="40" l="1"/>
  <c r="BZ16" i="40"/>
  <c r="BZ34" i="40"/>
  <c r="BZ32" i="40"/>
  <c r="BZ23" i="40"/>
  <c r="BZ21" i="40"/>
  <c r="BZ33" i="40"/>
  <c r="BZ10" i="40"/>
  <c r="BZ24" i="40"/>
  <c r="CA11" i="40"/>
  <c r="BZ26" i="40"/>
  <c r="BZ18" i="40"/>
  <c r="BZ31" i="40"/>
  <c r="BZ35" i="40"/>
  <c r="BZ15" i="40"/>
  <c r="BZ28" i="40"/>
  <c r="BZ27" i="40"/>
  <c r="BZ12" i="40"/>
  <c r="BZ25" i="40"/>
  <c r="BZ13" i="40"/>
  <c r="BZ14" i="40"/>
  <c r="BZ17" i="40"/>
  <c r="BZ22" i="40"/>
  <c r="BZ30" i="40"/>
  <c r="BZ19" i="40"/>
  <c r="BZ29" i="40"/>
  <c r="BZ20" i="40"/>
  <c r="BZ36" i="40" l="1"/>
  <c r="CA23" i="40"/>
  <c r="CA28" i="40"/>
  <c r="CB11" i="40"/>
  <c r="CA12" i="40"/>
  <c r="CA30" i="40"/>
  <c r="CA27" i="40"/>
  <c r="CA19" i="40"/>
  <c r="CA35" i="40"/>
  <c r="CA20" i="40"/>
  <c r="CA16" i="40"/>
  <c r="CA24" i="40"/>
  <c r="CA18" i="40"/>
  <c r="CA31" i="40"/>
  <c r="CA32" i="40"/>
  <c r="CA29" i="40"/>
  <c r="CA21" i="40"/>
  <c r="CA25" i="40"/>
  <c r="CA10" i="40"/>
  <c r="CA33" i="40"/>
  <c r="CA26" i="40"/>
  <c r="CA34" i="40"/>
  <c r="CA15" i="40"/>
  <c r="CA17" i="40"/>
  <c r="CA14" i="40"/>
  <c r="CA22" i="40"/>
  <c r="CA13" i="40"/>
  <c r="CA36" i="40" l="1"/>
  <c r="CB22" i="40"/>
  <c r="CB18" i="40"/>
  <c r="CB19" i="40"/>
  <c r="CB21" i="40"/>
  <c r="CB27" i="40"/>
  <c r="CB23" i="40"/>
  <c r="CB30" i="40"/>
  <c r="CB35" i="40"/>
  <c r="CB33" i="40"/>
  <c r="CB34" i="40"/>
  <c r="CB14" i="40"/>
  <c r="CC11" i="40"/>
  <c r="CB16" i="40"/>
  <c r="CB17" i="40"/>
  <c r="CB32" i="40"/>
  <c r="CB20" i="40"/>
  <c r="CB31" i="40"/>
  <c r="CB25" i="40"/>
  <c r="CB10" i="40"/>
  <c r="CB15" i="40"/>
  <c r="CB26" i="40"/>
  <c r="CB24" i="40"/>
  <c r="CB28" i="40"/>
  <c r="CB12" i="40"/>
  <c r="CB29" i="40"/>
  <c r="CB13" i="40"/>
  <c r="CB36" i="40" l="1"/>
  <c r="CC34" i="40"/>
  <c r="CC28" i="40"/>
  <c r="CC21" i="40"/>
  <c r="CC12" i="40"/>
  <c r="CC20" i="40"/>
  <c r="CC30" i="40"/>
  <c r="CC23" i="40"/>
  <c r="CC10" i="40"/>
  <c r="CC33" i="40"/>
  <c r="CC26" i="40"/>
  <c r="CC18" i="40"/>
  <c r="CC17" i="40"/>
  <c r="CC14" i="40"/>
  <c r="CC22" i="40"/>
  <c r="CC19" i="40"/>
  <c r="CC31" i="40"/>
  <c r="CC29" i="40"/>
  <c r="CC24" i="40"/>
  <c r="CC25" i="40"/>
  <c r="CD11" i="40"/>
  <c r="CC32" i="40"/>
  <c r="CC27" i="40"/>
  <c r="CC35" i="40"/>
  <c r="CC13" i="40"/>
  <c r="CC16" i="40"/>
  <c r="CC15" i="40"/>
  <c r="CC36" i="40" l="1"/>
  <c r="CD32" i="40"/>
  <c r="CD20" i="40"/>
  <c r="CD21" i="40"/>
  <c r="CD15" i="40"/>
  <c r="CD26" i="40"/>
  <c r="CD35" i="40"/>
  <c r="CD18" i="40"/>
  <c r="CD13" i="40"/>
  <c r="CD34" i="40"/>
  <c r="CD25" i="40"/>
  <c r="CD12" i="40"/>
  <c r="CD23" i="40"/>
  <c r="CD31" i="40"/>
  <c r="CD14" i="40"/>
  <c r="CD17" i="40"/>
  <c r="CD28" i="40"/>
  <c r="CD30" i="40"/>
  <c r="CD19" i="40"/>
  <c r="CD33" i="40"/>
  <c r="CD29" i="40"/>
  <c r="CD16" i="40"/>
  <c r="CD27" i="40"/>
  <c r="CE11" i="40"/>
  <c r="CD22" i="40"/>
  <c r="CD24" i="40"/>
  <c r="CD10" i="40"/>
  <c r="CD36" i="40" l="1"/>
  <c r="CF11" i="40"/>
  <c r="CE27" i="40"/>
  <c r="CE19" i="40"/>
  <c r="CE12" i="40"/>
  <c r="CE25" i="40"/>
  <c r="CE35" i="40"/>
  <c r="CE16" i="40"/>
  <c r="CE26" i="40"/>
  <c r="CE34" i="40"/>
  <c r="CE28" i="40"/>
  <c r="CE13" i="40"/>
  <c r="CE10" i="40"/>
  <c r="CE29" i="40"/>
  <c r="CE31" i="40"/>
  <c r="CE18" i="40"/>
  <c r="CE20" i="40"/>
  <c r="CE30" i="40"/>
  <c r="CE14" i="40"/>
  <c r="CE23" i="40"/>
  <c r="CE15" i="40"/>
  <c r="CE17" i="40"/>
  <c r="CE22" i="40"/>
  <c r="CE32" i="40"/>
  <c r="CE33" i="40"/>
  <c r="CE21" i="40"/>
  <c r="CE24" i="40"/>
  <c r="CE36" i="40" l="1"/>
  <c r="CF14" i="40"/>
  <c r="CF10" i="40"/>
  <c r="CG11" i="40"/>
  <c r="CF29" i="40"/>
  <c r="CF35" i="40"/>
  <c r="CF20" i="40"/>
  <c r="CF15" i="40"/>
  <c r="CF13" i="40"/>
  <c r="CF28" i="40"/>
  <c r="CF25" i="40"/>
  <c r="CF21" i="40"/>
  <c r="CF19" i="40"/>
  <c r="CF24" i="40"/>
  <c r="CF32" i="40"/>
  <c r="CF12" i="40"/>
  <c r="CF26" i="40"/>
  <c r="CF23" i="40"/>
  <c r="CF16" i="40"/>
  <c r="CF17" i="40"/>
  <c r="CF22" i="40"/>
  <c r="CF18" i="40"/>
  <c r="CF27" i="40"/>
  <c r="CF30" i="40"/>
  <c r="CF31" i="40"/>
  <c r="CF33" i="40"/>
  <c r="CF34" i="40"/>
  <c r="CF36" i="40" l="1"/>
  <c r="CG21" i="40"/>
  <c r="CG27" i="40"/>
  <c r="CG35" i="40"/>
  <c r="CG32" i="40"/>
  <c r="CG15" i="40"/>
  <c r="CG26" i="40"/>
  <c r="CG17" i="40"/>
  <c r="CG16" i="40"/>
  <c r="CG31" i="40"/>
  <c r="CG34" i="40"/>
  <c r="CG23" i="40"/>
  <c r="CG29" i="40"/>
  <c r="CG19" i="40"/>
  <c r="CG30" i="40"/>
  <c r="CG24" i="40"/>
  <c r="CG20" i="40"/>
  <c r="CG10" i="40"/>
  <c r="CG13" i="40"/>
  <c r="CG14" i="40"/>
  <c r="CG25" i="40"/>
  <c r="CG33" i="40"/>
  <c r="CG18" i="40"/>
  <c r="CG12" i="40"/>
  <c r="CG28" i="40"/>
  <c r="CG22" i="40"/>
  <c r="CH11" i="40"/>
  <c r="CG36" i="40" l="1"/>
  <c r="CH15" i="40"/>
  <c r="CH31" i="40"/>
  <c r="CH24" i="40"/>
  <c r="CH32" i="40"/>
  <c r="CI11" i="40"/>
  <c r="CH12" i="40"/>
  <c r="CH28" i="40"/>
  <c r="CH26" i="40"/>
  <c r="CH13" i="40"/>
  <c r="CH34" i="40"/>
  <c r="CH16" i="40"/>
  <c r="CH21" i="40"/>
  <c r="CH19" i="40"/>
  <c r="CH14" i="40"/>
  <c r="CH35" i="40"/>
  <c r="CH30" i="40"/>
  <c r="CH23" i="40"/>
  <c r="CH29" i="40"/>
  <c r="CH25" i="40"/>
  <c r="CH22" i="40"/>
  <c r="CH18" i="40"/>
  <c r="CH17" i="40"/>
  <c r="CH33" i="40"/>
  <c r="CH20" i="40"/>
  <c r="CH27" i="40"/>
  <c r="CH10" i="40"/>
  <c r="CH36" i="40" l="1"/>
  <c r="CI13" i="40"/>
  <c r="CI19" i="40"/>
  <c r="CI22" i="40"/>
  <c r="CI15" i="40"/>
  <c r="CI35" i="40"/>
  <c r="CI17" i="40"/>
  <c r="CI26" i="40"/>
  <c r="CI12" i="40"/>
  <c r="CI33" i="40"/>
  <c r="CI28" i="40"/>
  <c r="CI10" i="40"/>
  <c r="CI21" i="40"/>
  <c r="CI14" i="40"/>
  <c r="CJ11" i="40"/>
  <c r="CI30" i="40"/>
  <c r="CI20" i="40"/>
  <c r="CI29" i="40"/>
  <c r="CI34" i="40"/>
  <c r="CI16" i="40"/>
  <c r="CI18" i="40"/>
  <c r="CI25" i="40"/>
  <c r="CI31" i="40"/>
  <c r="CI24" i="40"/>
  <c r="CI23" i="40"/>
  <c r="CI32" i="40"/>
  <c r="CI27" i="40"/>
  <c r="CI36" i="40" l="1"/>
  <c r="CJ13" i="40"/>
  <c r="CJ31" i="40"/>
  <c r="CJ30" i="40"/>
  <c r="CJ10" i="40"/>
  <c r="CJ22" i="40"/>
  <c r="CJ35" i="40"/>
  <c r="CJ20" i="40"/>
  <c r="CJ26" i="40"/>
  <c r="CJ15" i="40"/>
  <c r="CJ28" i="40"/>
  <c r="CJ18" i="40"/>
  <c r="CJ19" i="40"/>
  <c r="CJ27" i="40"/>
  <c r="CJ12" i="40"/>
  <c r="CK11" i="40"/>
  <c r="CJ21" i="40"/>
  <c r="CJ29" i="40"/>
  <c r="CJ16" i="40"/>
  <c r="CJ24" i="40"/>
  <c r="CJ32" i="40"/>
  <c r="CJ17" i="40"/>
  <c r="CJ23" i="40"/>
  <c r="CJ25" i="40"/>
  <c r="CJ33" i="40"/>
  <c r="CJ14" i="40"/>
  <c r="CJ34" i="40"/>
  <c r="CJ36" i="40" l="1"/>
  <c r="CK28" i="40"/>
  <c r="CK22" i="40"/>
  <c r="CK16" i="40"/>
  <c r="CK20" i="40"/>
  <c r="CK29" i="40"/>
  <c r="CK23" i="40"/>
  <c r="CK15" i="40"/>
  <c r="CK32" i="40"/>
  <c r="CK24" i="40"/>
  <c r="CK21" i="40"/>
  <c r="CK35" i="40"/>
  <c r="CK14" i="40"/>
  <c r="CK30" i="40"/>
  <c r="CK25" i="40"/>
  <c r="CK17" i="40"/>
  <c r="CK27" i="40"/>
  <c r="CK33" i="40"/>
  <c r="CK13" i="40"/>
  <c r="CK10" i="40"/>
  <c r="CK31" i="40"/>
  <c r="CL11" i="40"/>
  <c r="CK26" i="40"/>
  <c r="CK18" i="40"/>
  <c r="CK19" i="40"/>
  <c r="CK34" i="40"/>
  <c r="CK12" i="40"/>
  <c r="CK36" i="40" l="1"/>
  <c r="CL14" i="40"/>
  <c r="CL13" i="40"/>
  <c r="CL16" i="40"/>
  <c r="CM11" i="40"/>
  <c r="CL30" i="40"/>
  <c r="CL29" i="40"/>
  <c r="CL31" i="40"/>
  <c r="CL24" i="40"/>
  <c r="CL19" i="40"/>
  <c r="CL21" i="40"/>
  <c r="CL23" i="40"/>
  <c r="CL18" i="40"/>
  <c r="CL20" i="40"/>
  <c r="CL12" i="40"/>
  <c r="CL34" i="40"/>
  <c r="CL27" i="40"/>
  <c r="CL10" i="40"/>
  <c r="CL22" i="40"/>
  <c r="CL28" i="40"/>
  <c r="CL15" i="40"/>
  <c r="CL32" i="40"/>
  <c r="CL33" i="40"/>
  <c r="CL26" i="40"/>
  <c r="CL25" i="40"/>
  <c r="CL17" i="40"/>
  <c r="CL35" i="40"/>
  <c r="CL36" i="40" l="1"/>
  <c r="CM14" i="40"/>
  <c r="CM13" i="40"/>
  <c r="CM35" i="40"/>
  <c r="CM16" i="40"/>
  <c r="CM25" i="40"/>
  <c r="CM30" i="40"/>
  <c r="CM31" i="40"/>
  <c r="CM32" i="40"/>
  <c r="CM27" i="40"/>
  <c r="CM19" i="40"/>
  <c r="CM18" i="40"/>
  <c r="CM29" i="40"/>
  <c r="CM20" i="40"/>
  <c r="CM12" i="40"/>
  <c r="CM23" i="40"/>
  <c r="CN11" i="40"/>
  <c r="CM15" i="40"/>
  <c r="CM34" i="40"/>
  <c r="CM10" i="40"/>
  <c r="CM21" i="40"/>
  <c r="CM24" i="40"/>
  <c r="CM22" i="40"/>
  <c r="CM17" i="40"/>
  <c r="CM28" i="40"/>
  <c r="CM33" i="40"/>
  <c r="CM26" i="40"/>
  <c r="CM36" i="40" l="1"/>
  <c r="CO11" i="40"/>
  <c r="CN24" i="40"/>
  <c r="CN16" i="40"/>
  <c r="CN19" i="40"/>
  <c r="CN29" i="40"/>
  <c r="CN12" i="40"/>
  <c r="CN17" i="40"/>
  <c r="CN32" i="40"/>
  <c r="CN25" i="40"/>
  <c r="CN27" i="40"/>
  <c r="CN20" i="40"/>
  <c r="CN35" i="40"/>
  <c r="CN14" i="40"/>
  <c r="CN30" i="40"/>
  <c r="CN22" i="40"/>
  <c r="CN33" i="40"/>
  <c r="CN10" i="40"/>
  <c r="CN26" i="40"/>
  <c r="CN13" i="40"/>
  <c r="CN21" i="40"/>
  <c r="CN15" i="40"/>
  <c r="CN23" i="40"/>
  <c r="CN28" i="40"/>
  <c r="CN18" i="40"/>
  <c r="CN34" i="40"/>
  <c r="CN31" i="40"/>
  <c r="CN36" i="40" l="1"/>
  <c r="CO10" i="40"/>
  <c r="CO34" i="40"/>
  <c r="CO35" i="40"/>
  <c r="CO27" i="40"/>
  <c r="CO32" i="40"/>
  <c r="CO30" i="40"/>
  <c r="CO15" i="40"/>
  <c r="CO28" i="40"/>
  <c r="CO33" i="40"/>
  <c r="CO20" i="40"/>
  <c r="CO29" i="40"/>
  <c r="CO25" i="40"/>
  <c r="CO12" i="40"/>
  <c r="CO31" i="40"/>
  <c r="CO23" i="40"/>
  <c r="CO21" i="40"/>
  <c r="CO18" i="40"/>
  <c r="CO24" i="40"/>
  <c r="CO19" i="40"/>
  <c r="CO13" i="40"/>
  <c r="CO16" i="40"/>
  <c r="CP11" i="40"/>
  <c r="CO26" i="40"/>
  <c r="CO22" i="40"/>
  <c r="CO14" i="40"/>
  <c r="CO17" i="40"/>
  <c r="CO36" i="40" l="1"/>
  <c r="CP20" i="40"/>
  <c r="CP21" i="40"/>
  <c r="CP28" i="40"/>
  <c r="CP29" i="40"/>
  <c r="CP17" i="40"/>
  <c r="CP24" i="40"/>
  <c r="CP25" i="40"/>
  <c r="CP22" i="40"/>
  <c r="CP33" i="40"/>
  <c r="CP12" i="40"/>
  <c r="CP14" i="40"/>
  <c r="CP15" i="40"/>
  <c r="CP23" i="40"/>
  <c r="CP30" i="40"/>
  <c r="CP35" i="40"/>
  <c r="CP16" i="40"/>
  <c r="CP10" i="40"/>
  <c r="CP19" i="40"/>
  <c r="CP18" i="40"/>
  <c r="CP27" i="40"/>
  <c r="CP26" i="40"/>
  <c r="CP31" i="40"/>
  <c r="CP34" i="40"/>
  <c r="CQ11" i="40"/>
  <c r="CP32" i="40"/>
  <c r="CP13" i="40"/>
  <c r="CP36" i="40" l="1"/>
  <c r="CQ30" i="40"/>
  <c r="CQ24" i="40"/>
  <c r="CQ23" i="40"/>
  <c r="CQ20" i="40"/>
  <c r="CQ34" i="40"/>
  <c r="CQ15" i="40"/>
  <c r="CQ32" i="40"/>
  <c r="CQ27" i="40"/>
  <c r="CQ31" i="40"/>
  <c r="CQ17" i="40"/>
  <c r="CQ12" i="40"/>
  <c r="CQ22" i="40"/>
  <c r="CR11" i="40"/>
  <c r="CQ28" i="40"/>
  <c r="CQ13" i="40"/>
  <c r="CQ25" i="40"/>
  <c r="CQ21" i="40"/>
  <c r="CQ33" i="40"/>
  <c r="CQ18" i="40"/>
  <c r="CQ29" i="40"/>
  <c r="CQ14" i="40"/>
  <c r="CQ10" i="40"/>
  <c r="CQ26" i="40"/>
  <c r="CQ19" i="40"/>
  <c r="CQ35" i="40"/>
  <c r="CQ16" i="40"/>
  <c r="CQ36" i="40" l="1"/>
  <c r="CR31" i="40"/>
  <c r="CR32" i="40"/>
  <c r="CR17" i="40"/>
  <c r="CR12" i="40"/>
  <c r="CR28" i="40"/>
  <c r="CR20" i="40"/>
  <c r="CR33" i="40"/>
  <c r="CR25" i="40"/>
  <c r="CR34" i="40"/>
  <c r="CR15" i="40"/>
  <c r="CR13" i="40"/>
  <c r="CR14" i="40"/>
  <c r="CR21" i="40"/>
  <c r="CR22" i="40"/>
  <c r="CR35" i="40"/>
  <c r="CR29" i="40"/>
  <c r="CR30" i="40"/>
  <c r="CR10" i="40"/>
  <c r="CR19" i="40"/>
  <c r="CS11" i="40"/>
  <c r="CR16" i="40"/>
  <c r="CR18" i="40"/>
  <c r="CR27" i="40"/>
  <c r="CR26" i="40"/>
  <c r="CR23" i="40"/>
  <c r="CR24" i="40"/>
  <c r="CR36" i="40" l="1"/>
  <c r="CS32" i="40"/>
  <c r="CS12" i="40"/>
  <c r="CS22" i="40"/>
  <c r="CS13" i="40"/>
  <c r="CS25" i="40"/>
  <c r="CS19" i="40"/>
  <c r="CS35" i="40"/>
  <c r="CS21" i="40"/>
  <c r="CS14" i="40"/>
  <c r="CS29" i="40"/>
  <c r="CS17" i="40"/>
  <c r="CS10" i="40"/>
  <c r="CS27" i="40"/>
  <c r="CS18" i="40"/>
  <c r="CS26" i="40"/>
  <c r="CT11" i="40"/>
  <c r="CS31" i="40"/>
  <c r="CS34" i="40"/>
  <c r="CS20" i="40"/>
  <c r="CS16" i="40"/>
  <c r="CS33" i="40"/>
  <c r="CS28" i="40"/>
  <c r="CS30" i="40"/>
  <c r="CS15" i="40"/>
  <c r="CS23" i="40"/>
  <c r="CS24" i="40"/>
  <c r="CS36" i="40" l="1"/>
  <c r="CT24" i="40"/>
  <c r="CT17" i="40"/>
  <c r="CT22" i="40"/>
  <c r="CT23" i="40"/>
  <c r="CT28" i="40"/>
  <c r="CT32" i="40"/>
  <c r="CT25" i="40"/>
  <c r="CT10" i="40"/>
  <c r="CT18" i="40"/>
  <c r="CT12" i="40"/>
  <c r="CT13" i="40"/>
  <c r="CT14" i="40"/>
  <c r="CT21" i="40"/>
  <c r="CT19" i="40"/>
  <c r="CT31" i="40"/>
  <c r="CT29" i="40"/>
  <c r="CT30" i="40"/>
  <c r="CT16" i="40"/>
  <c r="CT27" i="40"/>
  <c r="CT15" i="40"/>
  <c r="CT20" i="40"/>
  <c r="CT26" i="40"/>
  <c r="CT35" i="40"/>
  <c r="CT34" i="40"/>
  <c r="CU11" i="40"/>
  <c r="CT33" i="40"/>
  <c r="CT36" i="40" l="1"/>
  <c r="CU16" i="40"/>
  <c r="CU25" i="40"/>
  <c r="CU33" i="40"/>
  <c r="CU22" i="40"/>
  <c r="CU24" i="40"/>
  <c r="CU35" i="40"/>
  <c r="CU13" i="40"/>
  <c r="CU30" i="40"/>
  <c r="CU32" i="40"/>
  <c r="CU17" i="40"/>
  <c r="CU29" i="40"/>
  <c r="CU27" i="40"/>
  <c r="CU21" i="40"/>
  <c r="CU14" i="40"/>
  <c r="CU34" i="40"/>
  <c r="CU18" i="40"/>
  <c r="CU26" i="40"/>
  <c r="CU23" i="40"/>
  <c r="CU31" i="40"/>
  <c r="CU12" i="40"/>
  <c r="CU28" i="40"/>
  <c r="CU19" i="40"/>
  <c r="CU20" i="40"/>
  <c r="CU10" i="40"/>
  <c r="CV11" i="40"/>
  <c r="CU15" i="40"/>
  <c r="CU36" i="40" l="1"/>
  <c r="CV34" i="40"/>
  <c r="CV12" i="40"/>
  <c r="CV35" i="40"/>
  <c r="CW11" i="40"/>
  <c r="CV15" i="40"/>
  <c r="CV20" i="40"/>
  <c r="CV28" i="40"/>
  <c r="CV25" i="40"/>
  <c r="CV23" i="40"/>
  <c r="CV19" i="40"/>
  <c r="CV33" i="40"/>
  <c r="CV30" i="40"/>
  <c r="CV31" i="40"/>
  <c r="CV27" i="40"/>
  <c r="CV16" i="40"/>
  <c r="CV32" i="40"/>
  <c r="CV21" i="40"/>
  <c r="CV24" i="40"/>
  <c r="CV14" i="40"/>
  <c r="CV29" i="40"/>
  <c r="CV26" i="40"/>
  <c r="CV17" i="40"/>
  <c r="CV13" i="40"/>
  <c r="CV22" i="40"/>
  <c r="CV18" i="40"/>
  <c r="CV10" i="40"/>
  <c r="CV36" i="40" l="1"/>
  <c r="CW18" i="40"/>
  <c r="CW17" i="40"/>
  <c r="CW25" i="40"/>
  <c r="CW16" i="40"/>
  <c r="CW32" i="40"/>
  <c r="CW15" i="40"/>
  <c r="CW21" i="40"/>
  <c r="CW10" i="40"/>
  <c r="CW34" i="40"/>
  <c r="CW26" i="40"/>
  <c r="CW35" i="40"/>
  <c r="CW28" i="40"/>
  <c r="CW33" i="40"/>
  <c r="CW24" i="40"/>
  <c r="CW13" i="40"/>
  <c r="CW19" i="40"/>
  <c r="CW20" i="40"/>
  <c r="CW23" i="40"/>
  <c r="CW29" i="40"/>
  <c r="CW22" i="40"/>
  <c r="CW30" i="40"/>
  <c r="CW14" i="40"/>
  <c r="CW27" i="40"/>
  <c r="CW12" i="40"/>
  <c r="CW31" i="40"/>
  <c r="CX11" i="40"/>
  <c r="CW36" i="40" l="1"/>
  <c r="CY11" i="40"/>
  <c r="CX14" i="40"/>
  <c r="CX34" i="40"/>
  <c r="CX15" i="40"/>
  <c r="CX31" i="40"/>
  <c r="CX25" i="40"/>
  <c r="CX18" i="40"/>
  <c r="CX22" i="40"/>
  <c r="CX13" i="40"/>
  <c r="CX30" i="40"/>
  <c r="CX23" i="40"/>
  <c r="CX20" i="40"/>
  <c r="CX35" i="40"/>
  <c r="CX33" i="40"/>
  <c r="CX32" i="40"/>
  <c r="CX21" i="40"/>
  <c r="CX19" i="40"/>
  <c r="CX12" i="40"/>
  <c r="CX28" i="40"/>
  <c r="CX17" i="40"/>
  <c r="CX16" i="40"/>
  <c r="CX29" i="40"/>
  <c r="CX26" i="40"/>
  <c r="CX27" i="40"/>
  <c r="CX24" i="40"/>
  <c r="CX10" i="40"/>
  <c r="CX36" i="40" l="1"/>
  <c r="CY10" i="40"/>
  <c r="CZ11" i="40"/>
  <c r="CY33" i="40"/>
  <c r="CY29" i="40"/>
  <c r="CY22" i="40"/>
  <c r="CY27" i="40"/>
  <c r="CY20" i="40"/>
  <c r="CY26" i="40"/>
  <c r="CY25" i="40"/>
  <c r="CY18" i="40"/>
  <c r="CY23" i="40"/>
  <c r="CY16" i="40"/>
  <c r="CY34" i="40"/>
  <c r="CY21" i="40"/>
  <c r="CY14" i="40"/>
  <c r="CY17" i="40"/>
  <c r="CY28" i="40"/>
  <c r="CY19" i="40"/>
  <c r="CY12" i="40"/>
  <c r="CY15" i="40"/>
  <c r="CY13" i="40"/>
  <c r="CY35" i="40"/>
  <c r="CY32" i="40"/>
  <c r="CY30" i="40"/>
  <c r="CY31" i="40"/>
  <c r="CY24" i="40"/>
  <c r="CY36" i="40" l="1"/>
  <c r="CZ33" i="40"/>
  <c r="CZ18" i="40"/>
  <c r="CZ34" i="40"/>
  <c r="DA11" i="40"/>
  <c r="CZ14" i="40"/>
  <c r="CZ10" i="40"/>
  <c r="CZ35" i="40"/>
  <c r="CZ25" i="40"/>
  <c r="CZ19" i="40"/>
  <c r="CZ30" i="40"/>
  <c r="CZ12" i="40"/>
  <c r="CZ26" i="40"/>
  <c r="CZ31" i="40"/>
  <c r="CZ22" i="40"/>
  <c r="CZ17" i="40"/>
  <c r="CZ23" i="40"/>
  <c r="CZ27" i="40"/>
  <c r="CZ21" i="40"/>
  <c r="CZ20" i="40"/>
  <c r="CZ13" i="40"/>
  <c r="CZ29" i="40"/>
  <c r="CZ16" i="40"/>
  <c r="CZ15" i="40"/>
  <c r="CZ32" i="40"/>
  <c r="CZ28" i="40"/>
  <c r="CZ24" i="40"/>
  <c r="CZ36" i="40" l="1"/>
  <c r="DA14" i="40"/>
  <c r="DA23" i="40"/>
  <c r="DA10" i="40"/>
  <c r="DA21" i="40"/>
  <c r="DA16" i="40"/>
  <c r="DA25" i="40"/>
  <c r="DA18" i="40"/>
  <c r="DA15" i="40"/>
  <c r="DA27" i="40"/>
  <c r="DA20" i="40"/>
  <c r="DA29" i="40"/>
  <c r="DA19" i="40"/>
  <c r="DA22" i="40"/>
  <c r="DA31" i="40"/>
  <c r="DA35" i="40"/>
  <c r="DA24" i="40"/>
  <c r="DA33" i="40"/>
  <c r="DA26" i="40"/>
  <c r="DA28" i="40"/>
  <c r="DB11" i="40"/>
  <c r="DA30" i="40"/>
  <c r="DA34" i="40"/>
  <c r="DA32" i="40"/>
  <c r="DA17" i="40"/>
  <c r="DA13" i="40"/>
  <c r="DA12" i="40"/>
  <c r="DA36" i="40" l="1"/>
  <c r="DB14" i="40"/>
  <c r="DB23" i="40"/>
  <c r="DB18" i="40"/>
  <c r="DB16" i="40"/>
  <c r="DB25" i="40"/>
  <c r="DB27" i="40"/>
  <c r="DB35" i="40"/>
  <c r="DB20" i="40"/>
  <c r="DB29" i="40"/>
  <c r="DB13" i="40"/>
  <c r="DB22" i="40"/>
  <c r="DB31" i="40"/>
  <c r="DB26" i="40"/>
  <c r="DB24" i="40"/>
  <c r="DB33" i="40"/>
  <c r="DB28" i="40"/>
  <c r="DC11" i="40"/>
  <c r="DB10" i="40"/>
  <c r="DB30" i="40"/>
  <c r="DB15" i="40"/>
  <c r="DB32" i="40"/>
  <c r="DB19" i="40"/>
  <c r="DB34" i="40"/>
  <c r="DB17" i="40"/>
  <c r="DB12" i="40"/>
  <c r="DB21" i="40"/>
  <c r="DB36" i="40" l="1"/>
  <c r="DC18" i="40"/>
  <c r="DC25" i="40"/>
  <c r="DC31" i="40"/>
  <c r="DC30" i="40"/>
  <c r="DC20" i="40"/>
  <c r="DC27" i="40"/>
  <c r="DC22" i="40"/>
  <c r="DC29" i="40"/>
  <c r="DC33" i="40"/>
  <c r="DC24" i="40"/>
  <c r="DC21" i="40"/>
  <c r="DC26" i="40"/>
  <c r="DC28" i="40"/>
  <c r="DC35" i="40"/>
  <c r="DD11" i="40"/>
  <c r="DC32" i="40"/>
  <c r="DC10" i="40"/>
  <c r="DC14" i="40"/>
  <c r="DC34" i="40"/>
  <c r="DC12" i="40"/>
  <c r="DC13" i="40"/>
  <c r="DC15" i="40"/>
  <c r="DC19" i="40"/>
  <c r="DC17" i="40"/>
  <c r="DC16" i="40"/>
  <c r="DC23" i="40"/>
  <c r="DC36" i="40" l="1"/>
  <c r="DD34" i="40"/>
  <c r="DD14" i="40"/>
  <c r="DD28" i="40"/>
  <c r="DD13" i="40"/>
  <c r="DD17" i="40"/>
  <c r="DD10" i="40"/>
  <c r="DD23" i="40"/>
  <c r="DD15" i="40"/>
  <c r="DD19" i="40"/>
  <c r="DD12" i="40"/>
  <c r="DD21" i="40"/>
  <c r="DD16" i="40"/>
  <c r="DD25" i="40"/>
  <c r="DD18" i="40"/>
  <c r="DD27" i="40"/>
  <c r="DD30" i="40"/>
  <c r="DD20" i="40"/>
  <c r="DD29" i="40"/>
  <c r="DD22" i="40"/>
  <c r="DD31" i="40"/>
  <c r="DD24" i="40"/>
  <c r="DD33" i="40"/>
  <c r="DE11" i="40"/>
  <c r="DD26" i="40"/>
  <c r="DD35" i="40"/>
  <c r="DD32" i="40"/>
  <c r="DD36" i="40" l="1"/>
  <c r="DE30" i="40"/>
  <c r="DE32" i="40"/>
  <c r="DE31" i="40"/>
  <c r="DE13" i="40"/>
  <c r="DE19" i="40"/>
  <c r="DE20" i="40"/>
  <c r="DE18" i="40"/>
  <c r="DE15" i="40"/>
  <c r="DE21" i="40"/>
  <c r="DE22" i="40"/>
  <c r="DE23" i="40"/>
  <c r="DE29" i="40"/>
  <c r="DE28" i="40"/>
  <c r="DE25" i="40"/>
  <c r="DE34" i="40"/>
  <c r="DE33" i="40"/>
  <c r="DE27" i="40"/>
  <c r="DE26" i="40"/>
  <c r="DE10" i="40"/>
  <c r="DE35" i="40"/>
  <c r="DF11" i="40"/>
  <c r="DE14" i="40"/>
  <c r="DE17" i="40"/>
  <c r="DE12" i="40"/>
  <c r="DE16" i="40"/>
  <c r="DE24" i="40"/>
  <c r="DE36" i="40" l="1"/>
  <c r="DG11" i="40"/>
  <c r="DF34" i="40"/>
  <c r="DF21" i="40"/>
  <c r="DF15" i="40"/>
  <c r="DF28" i="40"/>
  <c r="DF25" i="40"/>
  <c r="DF31" i="40"/>
  <c r="DF14" i="40"/>
  <c r="DF10" i="40"/>
  <c r="DF13" i="40"/>
  <c r="DF35" i="40"/>
  <c r="DF12" i="40"/>
  <c r="DF17" i="40"/>
  <c r="DF23" i="40"/>
  <c r="DF26" i="40"/>
  <c r="DF30" i="40"/>
  <c r="DF16" i="40"/>
  <c r="DF27" i="40"/>
  <c r="DF18" i="40"/>
  <c r="DF33" i="40"/>
  <c r="DF29" i="40"/>
  <c r="DF20" i="40"/>
  <c r="DF19" i="40"/>
  <c r="DF24" i="40"/>
  <c r="DF22" i="40"/>
  <c r="DF32" i="40"/>
  <c r="DF36" i="40" l="1"/>
  <c r="DG12" i="40"/>
  <c r="DG10" i="40"/>
  <c r="DG33" i="40"/>
  <c r="DH11" i="40"/>
  <c r="DG28" i="40"/>
  <c r="DG13" i="40"/>
  <c r="DG23" i="40"/>
  <c r="DG34" i="40"/>
  <c r="DG30" i="40"/>
  <c r="DG24" i="40"/>
  <c r="DG17" i="40"/>
  <c r="DG18" i="40"/>
  <c r="DG14" i="40"/>
  <c r="DG35" i="40"/>
  <c r="DG31" i="40"/>
  <c r="DG27" i="40"/>
  <c r="DG21" i="40"/>
  <c r="DG26" i="40"/>
  <c r="DG22" i="40"/>
  <c r="DG20" i="40"/>
  <c r="DG19" i="40"/>
  <c r="DG15" i="40"/>
  <c r="DG32" i="40"/>
  <c r="DG25" i="40"/>
  <c r="DG29" i="40"/>
  <c r="DG16" i="40"/>
  <c r="DG36" i="40" l="1"/>
  <c r="DH19" i="40"/>
  <c r="DH10" i="40"/>
  <c r="DH33" i="40"/>
  <c r="DH17" i="40"/>
  <c r="DH26" i="40"/>
  <c r="DH20" i="40"/>
  <c r="DH30" i="40"/>
  <c r="DH35" i="40"/>
  <c r="DH28" i="40"/>
  <c r="DI11" i="40"/>
  <c r="DH14" i="40"/>
  <c r="DH34" i="40"/>
  <c r="DH25" i="40"/>
  <c r="DH21" i="40"/>
  <c r="DH23" i="40"/>
  <c r="DH31" i="40"/>
  <c r="DH22" i="40"/>
  <c r="DH18" i="40"/>
  <c r="DH12" i="40"/>
  <c r="DH27" i="40"/>
  <c r="DH32" i="40"/>
  <c r="DH24" i="40"/>
  <c r="DH29" i="40"/>
  <c r="DH15" i="40"/>
  <c r="DH16" i="40"/>
  <c r="DH13" i="40"/>
  <c r="DH36" i="40" l="1"/>
  <c r="DI25" i="40"/>
  <c r="DI30" i="40"/>
  <c r="DI16" i="40"/>
  <c r="DI32" i="40"/>
  <c r="DI27" i="40"/>
  <c r="DI10" i="40"/>
  <c r="DI15" i="40"/>
  <c r="DI34" i="40"/>
  <c r="DI26" i="40"/>
  <c r="DI24" i="40"/>
  <c r="DI19" i="40"/>
  <c r="DI17" i="40"/>
  <c r="DI35" i="40"/>
  <c r="DI33" i="40"/>
  <c r="DI12" i="40"/>
  <c r="DJ11" i="40"/>
  <c r="DI22" i="40"/>
  <c r="DI31" i="40"/>
  <c r="DI28" i="40"/>
  <c r="DI20" i="40"/>
  <c r="DI18" i="40"/>
  <c r="DI14" i="40"/>
  <c r="DI13" i="40"/>
  <c r="DI21" i="40"/>
  <c r="DI29" i="40"/>
  <c r="DI23" i="40"/>
  <c r="DI36" i="40" l="1"/>
  <c r="DJ30" i="40"/>
  <c r="DJ20" i="40"/>
  <c r="DJ16" i="40"/>
  <c r="DJ12" i="40"/>
  <c r="DJ32" i="40"/>
  <c r="DJ23" i="40"/>
  <c r="DJ34" i="40"/>
  <c r="DJ28" i="40"/>
  <c r="DJ17" i="40"/>
  <c r="DJ31" i="40"/>
  <c r="DJ33" i="40"/>
  <c r="DJ18" i="40"/>
  <c r="DJ10" i="40"/>
  <c r="DJ26" i="40"/>
  <c r="DJ15" i="40"/>
  <c r="DK11" i="40"/>
  <c r="DJ19" i="40"/>
  <c r="DJ27" i="40"/>
  <c r="DJ25" i="40"/>
  <c r="DJ35" i="40"/>
  <c r="DJ13" i="40"/>
  <c r="DJ24" i="40"/>
  <c r="DJ29" i="40"/>
  <c r="DJ21" i="40"/>
  <c r="DJ22" i="40"/>
  <c r="DJ14" i="40"/>
  <c r="DJ36" i="40" l="1"/>
  <c r="DK14" i="40"/>
  <c r="DK25" i="40"/>
  <c r="DK30" i="40"/>
  <c r="DK32" i="40"/>
  <c r="DK24" i="40"/>
  <c r="DK15" i="40"/>
  <c r="DK17" i="40"/>
  <c r="DK10" i="40"/>
  <c r="DK33" i="40"/>
  <c r="DK22" i="40"/>
  <c r="DK18" i="40"/>
  <c r="DK26" i="40"/>
  <c r="DK34" i="40"/>
  <c r="DK31" i="40"/>
  <c r="DK20" i="40"/>
  <c r="DK16" i="40"/>
  <c r="DK21" i="40"/>
  <c r="DK19" i="40"/>
  <c r="DK27" i="40"/>
  <c r="DK35" i="40"/>
  <c r="DL11" i="40"/>
  <c r="DK12" i="40"/>
  <c r="DK13" i="40"/>
  <c r="DK28" i="40"/>
  <c r="DK29" i="40"/>
  <c r="DK23" i="40"/>
  <c r="DK36" i="40" l="1"/>
  <c r="DL10" i="40"/>
  <c r="DL18" i="40"/>
  <c r="DL12" i="40"/>
  <c r="DL26" i="40"/>
  <c r="DL34" i="40"/>
  <c r="DL19" i="40"/>
  <c r="DL27" i="40"/>
  <c r="DL35" i="40"/>
  <c r="DL20" i="40"/>
  <c r="DL14" i="40"/>
  <c r="DL28" i="40"/>
  <c r="DL17" i="40"/>
  <c r="DL30" i="40"/>
  <c r="DL29" i="40"/>
  <c r="DL21" i="40"/>
  <c r="DL15" i="40"/>
  <c r="DL23" i="40"/>
  <c r="DL31" i="40"/>
  <c r="DL16" i="40"/>
  <c r="DL22" i="40"/>
  <c r="DL32" i="40"/>
  <c r="DL25" i="40"/>
  <c r="DL24" i="40"/>
  <c r="DL13" i="40"/>
  <c r="DL33" i="40"/>
  <c r="DM11" i="40"/>
  <c r="DL36" i="40" l="1"/>
  <c r="DM17" i="40"/>
  <c r="DM27" i="40"/>
  <c r="DM34" i="40"/>
  <c r="DM16" i="40"/>
  <c r="DM33" i="40"/>
  <c r="DM29" i="40"/>
  <c r="DM10" i="40"/>
  <c r="DM25" i="40"/>
  <c r="DM26" i="40"/>
  <c r="DM35" i="40"/>
  <c r="DM24" i="40"/>
  <c r="DM32" i="40"/>
  <c r="DM30" i="40"/>
  <c r="DN11" i="40"/>
  <c r="DM14" i="40"/>
  <c r="DM19" i="40"/>
  <c r="DM23" i="40"/>
  <c r="DM21" i="40"/>
  <c r="DM12" i="40"/>
  <c r="DM28" i="40"/>
  <c r="DM18" i="40"/>
  <c r="DM22" i="40"/>
  <c r="DM20" i="40"/>
  <c r="DM31" i="40"/>
  <c r="DM15" i="40"/>
  <c r="DM13" i="40"/>
  <c r="DM36" i="40" l="1"/>
  <c r="DN17" i="40"/>
  <c r="DN16" i="40"/>
  <c r="DN10" i="40"/>
  <c r="DO11" i="40"/>
  <c r="DN28" i="40"/>
  <c r="DN23" i="40"/>
  <c r="DN31" i="40"/>
  <c r="DN33" i="40"/>
  <c r="DN32" i="40"/>
  <c r="DN21" i="40"/>
  <c r="DN27" i="40"/>
  <c r="DN34" i="40"/>
  <c r="DN26" i="40"/>
  <c r="DN18" i="40"/>
  <c r="DN12" i="40"/>
  <c r="DN19" i="40"/>
  <c r="DN35" i="40"/>
  <c r="DN20" i="40"/>
  <c r="DN14" i="40"/>
  <c r="DN22" i="40"/>
  <c r="DN13" i="40"/>
  <c r="DN30" i="40"/>
  <c r="DN25" i="40"/>
  <c r="DN24" i="40"/>
  <c r="DN29" i="40"/>
  <c r="DN15" i="40"/>
  <c r="DN36" i="40" l="1"/>
  <c r="DP11" i="40"/>
  <c r="DO24" i="40"/>
  <c r="DO23" i="40"/>
  <c r="DO12" i="40"/>
  <c r="DO16" i="40"/>
  <c r="DO35" i="40"/>
  <c r="DO34" i="40"/>
  <c r="DO21" i="40"/>
  <c r="DO15" i="40"/>
  <c r="DO28" i="40"/>
  <c r="DO27" i="40"/>
  <c r="DO17" i="40"/>
  <c r="DO19" i="40"/>
  <c r="DO26" i="40"/>
  <c r="DO20" i="40"/>
  <c r="DO14" i="40"/>
  <c r="DO33" i="40"/>
  <c r="DO18" i="40"/>
  <c r="DO10" i="40"/>
  <c r="DO29" i="40"/>
  <c r="DO22" i="40"/>
  <c r="DO31" i="40"/>
  <c r="DO25" i="40"/>
  <c r="DO13" i="40"/>
  <c r="DO30" i="40"/>
  <c r="DO32" i="40"/>
  <c r="DO36" i="40" l="1"/>
  <c r="DP10" i="40"/>
  <c r="DP16" i="40"/>
  <c r="DP20" i="40"/>
  <c r="DQ11" i="40"/>
  <c r="DP14" i="40"/>
  <c r="DP32" i="40"/>
  <c r="DP19" i="40"/>
  <c r="DP17" i="40"/>
  <c r="DP15" i="40"/>
  <c r="DP31" i="40"/>
  <c r="DP23" i="40"/>
  <c r="DP35" i="40"/>
  <c r="DP34" i="40"/>
  <c r="DP22" i="40"/>
  <c r="DP26" i="40"/>
  <c r="DP24" i="40"/>
  <c r="DP30" i="40"/>
  <c r="DP25" i="40"/>
  <c r="DP27" i="40"/>
  <c r="DP18" i="40"/>
  <c r="DP13" i="40"/>
  <c r="DP29" i="40"/>
  <c r="DP28" i="40"/>
  <c r="DP12" i="40"/>
  <c r="DP21" i="40"/>
  <c r="DP33" i="40"/>
  <c r="DP36" i="40" l="1"/>
  <c r="DQ13" i="40"/>
  <c r="DQ32" i="40"/>
  <c r="DQ27" i="40"/>
  <c r="DQ15" i="40"/>
  <c r="DQ31" i="40"/>
  <c r="DQ17" i="40"/>
  <c r="DQ34" i="40"/>
  <c r="DQ19" i="40"/>
  <c r="DQ10" i="40"/>
  <c r="DQ25" i="40"/>
  <c r="DQ29" i="40"/>
  <c r="DQ30" i="40"/>
  <c r="DQ28" i="40"/>
  <c r="DQ12" i="40"/>
  <c r="DQ26" i="40"/>
  <c r="DQ33" i="40"/>
  <c r="DQ21" i="40"/>
  <c r="DQ35" i="40"/>
  <c r="DQ14" i="40"/>
  <c r="DQ16" i="40"/>
  <c r="DQ18" i="40"/>
  <c r="DQ24" i="40"/>
  <c r="DR11" i="40"/>
  <c r="DQ23" i="40"/>
  <c r="DQ22" i="40"/>
  <c r="DQ20" i="40"/>
  <c r="DQ36" i="40" l="1"/>
  <c r="DR33" i="40"/>
  <c r="DR26" i="40"/>
  <c r="DR13" i="40"/>
  <c r="DR30" i="40"/>
  <c r="DR25" i="40"/>
  <c r="DR14" i="40"/>
  <c r="DR29" i="40"/>
  <c r="DR27" i="40"/>
  <c r="DR35" i="40"/>
  <c r="DR28" i="40"/>
  <c r="DR21" i="40"/>
  <c r="DR12" i="40"/>
  <c r="DR18" i="40"/>
  <c r="DR34" i="40"/>
  <c r="DS11" i="40"/>
  <c r="DR23" i="40"/>
  <c r="DR20" i="40"/>
  <c r="DR24" i="40"/>
  <c r="DR16" i="40"/>
  <c r="DR22" i="40"/>
  <c r="DR15" i="40"/>
  <c r="DR31" i="40"/>
  <c r="DR32" i="40"/>
  <c r="DR19" i="40"/>
  <c r="DR17" i="40"/>
  <c r="DR10" i="40"/>
  <c r="DR36" i="40" l="1"/>
  <c r="DS20" i="40"/>
  <c r="DS32" i="40"/>
  <c r="DS14" i="40"/>
  <c r="DS29" i="40"/>
  <c r="DS35" i="40"/>
  <c r="DS17" i="40"/>
  <c r="DS13" i="40"/>
  <c r="DS30" i="40"/>
  <c r="DS22" i="40"/>
  <c r="DS21" i="40"/>
  <c r="DS26" i="40"/>
  <c r="DT11" i="40"/>
  <c r="DS15" i="40"/>
  <c r="DS16" i="40"/>
  <c r="DS24" i="40"/>
  <c r="DS33" i="40"/>
  <c r="DS27" i="40"/>
  <c r="DS18" i="40"/>
  <c r="DS19" i="40"/>
  <c r="DS34" i="40"/>
  <c r="DS31" i="40"/>
  <c r="DS12" i="40"/>
  <c r="DS10" i="40"/>
  <c r="DS25" i="40"/>
  <c r="DS23" i="40"/>
  <c r="DS28" i="40"/>
  <c r="DS36" i="40" l="1"/>
  <c r="DU11" i="40"/>
  <c r="DT23" i="40"/>
  <c r="DT12" i="40"/>
  <c r="DT15" i="40"/>
  <c r="DT31" i="40"/>
  <c r="DT20" i="40"/>
  <c r="DT28" i="40"/>
  <c r="DT27" i="40"/>
  <c r="DT29" i="40"/>
  <c r="DT17" i="40"/>
  <c r="DT16" i="40"/>
  <c r="DT14" i="40"/>
  <c r="DT33" i="40"/>
  <c r="DT24" i="40"/>
  <c r="DT30" i="40"/>
  <c r="DT21" i="40"/>
  <c r="DT18" i="40"/>
  <c r="DT22" i="40"/>
  <c r="DT34" i="40"/>
  <c r="DT19" i="40"/>
  <c r="DT25" i="40"/>
  <c r="DT10" i="40"/>
  <c r="DT13" i="40"/>
  <c r="DT32" i="40"/>
  <c r="DT26" i="40"/>
  <c r="DT35" i="40"/>
  <c r="DT36" i="40" l="1"/>
  <c r="DU12" i="40"/>
  <c r="DU27" i="40"/>
  <c r="DU10" i="40"/>
  <c r="DV11" i="40"/>
  <c r="DU17" i="40"/>
  <c r="DU19" i="40"/>
  <c r="DU26" i="40"/>
  <c r="DU25" i="40"/>
  <c r="DU28" i="40"/>
  <c r="DU30" i="40"/>
  <c r="DU33" i="40"/>
  <c r="DU22" i="40"/>
  <c r="DU15" i="40"/>
  <c r="DU14" i="40"/>
  <c r="DU18" i="40"/>
  <c r="DU34" i="40"/>
  <c r="DU31" i="40"/>
  <c r="DU35" i="40"/>
  <c r="DU29" i="40"/>
  <c r="DU21" i="40"/>
  <c r="DU13" i="40"/>
  <c r="DU20" i="40"/>
  <c r="DU16" i="40"/>
  <c r="DU32" i="40"/>
  <c r="DU24" i="40"/>
  <c r="DU23" i="40"/>
  <c r="DU36" i="40" l="1"/>
  <c r="DV15" i="40"/>
  <c r="DV10" i="40"/>
  <c r="DV26" i="40"/>
  <c r="DV27" i="40"/>
  <c r="DV18" i="40"/>
  <c r="DV22" i="40"/>
  <c r="DV25" i="40"/>
  <c r="DV14" i="40"/>
  <c r="DV21" i="40"/>
  <c r="DV13" i="40"/>
  <c r="DV32" i="40"/>
  <c r="DV24" i="40"/>
  <c r="DV33" i="40"/>
  <c r="DV16" i="40"/>
  <c r="DV29" i="40"/>
  <c r="DV17" i="40"/>
  <c r="DV34" i="40"/>
  <c r="DV28" i="40"/>
  <c r="DV20" i="40"/>
  <c r="DV23" i="40"/>
  <c r="DV12" i="40"/>
  <c r="DW11" i="40"/>
  <c r="DV19" i="40"/>
  <c r="DV31" i="40"/>
  <c r="DV35" i="40"/>
  <c r="DV30" i="40"/>
  <c r="DV36" i="40" l="1"/>
  <c r="DW13" i="40"/>
  <c r="DW19" i="40"/>
  <c r="DW21" i="40"/>
  <c r="DW27" i="40"/>
  <c r="DW15" i="40"/>
  <c r="DW35" i="40"/>
  <c r="DW23" i="40"/>
  <c r="DW18" i="40"/>
  <c r="DW31" i="40"/>
  <c r="DW26" i="40"/>
  <c r="DW12" i="40"/>
  <c r="DX11" i="40"/>
  <c r="DW20" i="40"/>
  <c r="DW16" i="40"/>
  <c r="DW28" i="40"/>
  <c r="DW24" i="40"/>
  <c r="DW25" i="40"/>
  <c r="DW10" i="40"/>
  <c r="DW32" i="40"/>
  <c r="DW17" i="40"/>
  <c r="DW29" i="40"/>
  <c r="DW22" i="40"/>
  <c r="DW14" i="40"/>
  <c r="DW33" i="40"/>
  <c r="DW30" i="40"/>
  <c r="DW34" i="40"/>
  <c r="DW36" i="40" l="1"/>
  <c r="DX13" i="40"/>
  <c r="DX33" i="40"/>
  <c r="DX10" i="40"/>
  <c r="DX29" i="40"/>
  <c r="DX30" i="40"/>
  <c r="DX24" i="40"/>
  <c r="DX17" i="40"/>
  <c r="DX18" i="40"/>
  <c r="DX32" i="40"/>
  <c r="DX26" i="40"/>
  <c r="DX19" i="40"/>
  <c r="DX35" i="40"/>
  <c r="DX34" i="40"/>
  <c r="DX27" i="40"/>
  <c r="DX15" i="40"/>
  <c r="DX23" i="40"/>
  <c r="DY11" i="40"/>
  <c r="DX22" i="40"/>
  <c r="DX31" i="40"/>
  <c r="DX16" i="40"/>
  <c r="DX28" i="40"/>
  <c r="DX12" i="40"/>
  <c r="DX21" i="40"/>
  <c r="DX20" i="40"/>
  <c r="DX14" i="40"/>
  <c r="DX25" i="40"/>
  <c r="DX36" i="40" l="1"/>
  <c r="DY24" i="40"/>
  <c r="DY14" i="40"/>
  <c r="DZ11" i="40"/>
  <c r="DY10" i="40"/>
  <c r="DY22" i="40"/>
  <c r="DY32" i="40"/>
  <c r="DY18" i="40"/>
  <c r="DY30" i="40"/>
  <c r="DY34" i="40"/>
  <c r="DY25" i="40"/>
  <c r="DY26" i="40"/>
  <c r="DY35" i="40"/>
  <c r="DY15" i="40"/>
  <c r="DY16" i="40"/>
  <c r="DY23" i="40"/>
  <c r="DY31" i="40"/>
  <c r="DY19" i="40"/>
  <c r="DY12" i="40"/>
  <c r="DY27" i="40"/>
  <c r="DY20" i="40"/>
  <c r="DY21" i="40"/>
  <c r="DY28" i="40"/>
  <c r="DY29" i="40"/>
  <c r="DY17" i="40"/>
  <c r="DY33" i="40"/>
  <c r="DY13" i="40"/>
  <c r="DY36" i="40" l="1"/>
  <c r="DZ13" i="40"/>
  <c r="DZ16" i="40"/>
  <c r="DZ21" i="40"/>
  <c r="DZ27" i="40"/>
  <c r="DZ18" i="40"/>
  <c r="DZ28" i="40"/>
  <c r="DZ29" i="40"/>
  <c r="DZ35" i="40"/>
  <c r="DZ24" i="40"/>
  <c r="DZ34" i="40"/>
  <c r="DZ10" i="40"/>
  <c r="EA11" i="40"/>
  <c r="DZ26" i="40"/>
  <c r="DZ32" i="40"/>
  <c r="DZ14" i="40"/>
  <c r="DZ15" i="40"/>
  <c r="DZ22" i="40"/>
  <c r="DZ23" i="40"/>
  <c r="DZ30" i="40"/>
  <c r="DZ31" i="40"/>
  <c r="DZ19" i="40"/>
  <c r="DZ17" i="40"/>
  <c r="DZ33" i="40"/>
  <c r="DZ12" i="40"/>
  <c r="DZ20" i="40"/>
  <c r="DZ25" i="40"/>
  <c r="DZ36" i="40" l="1"/>
  <c r="EA19" i="40"/>
  <c r="EA17" i="40"/>
  <c r="EA14" i="40"/>
  <c r="EA16" i="40"/>
  <c r="EA25" i="40"/>
  <c r="EA21" i="40"/>
  <c r="EA27" i="40"/>
  <c r="EA13" i="40"/>
  <c r="EA33" i="40"/>
  <c r="EA28" i="40"/>
  <c r="EA29" i="40"/>
  <c r="EA22" i="40"/>
  <c r="EA10" i="40"/>
  <c r="EA24" i="40"/>
  <c r="EA30" i="40"/>
  <c r="EA18" i="40"/>
  <c r="EB11" i="40"/>
  <c r="EA26" i="40"/>
  <c r="EA35" i="40"/>
  <c r="EA34" i="40"/>
  <c r="EA32" i="40"/>
  <c r="EA15" i="40"/>
  <c r="EA20" i="40"/>
  <c r="EA23" i="40"/>
  <c r="EA12" i="40"/>
  <c r="EA31" i="40"/>
  <c r="EA36" i="40" l="1"/>
  <c r="EB16" i="40"/>
  <c r="EB35" i="40"/>
  <c r="EB24" i="40"/>
  <c r="EB15" i="40"/>
  <c r="EB31" i="40"/>
  <c r="EB13" i="40"/>
  <c r="EB28" i="40"/>
  <c r="EB32" i="40"/>
  <c r="EB23" i="40"/>
  <c r="EB20" i="40"/>
  <c r="EB34" i="40"/>
  <c r="EB19" i="40"/>
  <c r="EB17" i="40"/>
  <c r="EB33" i="40"/>
  <c r="EC11" i="40"/>
  <c r="EB25" i="40"/>
  <c r="EB21" i="40"/>
  <c r="EB14" i="40"/>
  <c r="EB29" i="40"/>
  <c r="EB22" i="40"/>
  <c r="EB27" i="40"/>
  <c r="EB30" i="40"/>
  <c r="EB12" i="40"/>
  <c r="EB10" i="40"/>
  <c r="EB18" i="40"/>
  <c r="EB26" i="40"/>
  <c r="EB36" i="40" l="1"/>
  <c r="EC22" i="40"/>
  <c r="EC31" i="40"/>
  <c r="EC28" i="40"/>
  <c r="EC14" i="40"/>
  <c r="EC21" i="40"/>
  <c r="EC27" i="40"/>
  <c r="ED11" i="40"/>
  <c r="EC12" i="40"/>
  <c r="EC24" i="40"/>
  <c r="EC35" i="40"/>
  <c r="EC29" i="40"/>
  <c r="EC34" i="40"/>
  <c r="EC16" i="40"/>
  <c r="EC20" i="40"/>
  <c r="EC13" i="40"/>
  <c r="EC30" i="40"/>
  <c r="EC10" i="40"/>
  <c r="EC32" i="40"/>
  <c r="EC17" i="40"/>
  <c r="EC33" i="40"/>
  <c r="EC18" i="40"/>
  <c r="EC15" i="40"/>
  <c r="EC25" i="40"/>
  <c r="EC26" i="40"/>
  <c r="EC23" i="40"/>
  <c r="EC19" i="40"/>
  <c r="EC36" i="40" l="1"/>
  <c r="EE11" i="40"/>
  <c r="ED19" i="40"/>
  <c r="ED18" i="40"/>
  <c r="ED35" i="40"/>
  <c r="ED34" i="40"/>
  <c r="ED17" i="40"/>
  <c r="ED24" i="40"/>
  <c r="ED20" i="40"/>
  <c r="ED25" i="40"/>
  <c r="ED21" i="40"/>
  <c r="ED27" i="40"/>
  <c r="ED26" i="40"/>
  <c r="ED30" i="40"/>
  <c r="ED28" i="40"/>
  <c r="ED33" i="40"/>
  <c r="ED29" i="40"/>
  <c r="ED22" i="40"/>
  <c r="ED16" i="40"/>
  <c r="ED12" i="40"/>
  <c r="ED32" i="40"/>
  <c r="ED13" i="40"/>
  <c r="ED31" i="40"/>
  <c r="ED10" i="40"/>
  <c r="ED15" i="40"/>
  <c r="ED23" i="40"/>
  <c r="ED14" i="40"/>
  <c r="ED36" i="40" l="1"/>
  <c r="EE12" i="40"/>
  <c r="EE22" i="40"/>
  <c r="EE30" i="40"/>
  <c r="EE21" i="40"/>
  <c r="EE28" i="40"/>
  <c r="EE26" i="40"/>
  <c r="EE35" i="40"/>
  <c r="EE19" i="40"/>
  <c r="EE14" i="40"/>
  <c r="EE34" i="40"/>
  <c r="EE18" i="40"/>
  <c r="EE20" i="40"/>
  <c r="EE33" i="40"/>
  <c r="EE17" i="40"/>
  <c r="EE32" i="40"/>
  <c r="EE24" i="40"/>
  <c r="EE23" i="40"/>
  <c r="EE29" i="40"/>
  <c r="EE27" i="40"/>
  <c r="EE16" i="40"/>
  <c r="EE15" i="40"/>
  <c r="EE10" i="40"/>
  <c r="EE31" i="40"/>
  <c r="EE25" i="40"/>
  <c r="EE13" i="40"/>
  <c r="EE36" i="40" l="1"/>
  <c r="BO21" i="40" l="1"/>
  <c r="BO36" i="40" s="1"/>
  <c r="BN21" i="40"/>
  <c r="BN36" i="40" s="1"/>
  <c r="BM21" i="40"/>
  <c r="BM36" i="40" s="1"/>
  <c r="BL21" i="40"/>
  <c r="BL36" i="40" s="1"/>
  <c r="BK21" i="40"/>
  <c r="BK36" i="40" s="1"/>
  <c r="BJ21" i="40"/>
  <c r="BJ36" i="40" s="1"/>
  <c r="BI21" i="40"/>
  <c r="BI36" i="40" s="1"/>
  <c r="BH21" i="40"/>
  <c r="BH36" i="40" s="1"/>
  <c r="BG21" i="40"/>
  <c r="BG36" i="40" s="1"/>
  <c r="BF21" i="40"/>
  <c r="BF36" i="40" s="1"/>
  <c r="BE21" i="40"/>
  <c r="BE36" i="40" s="1"/>
  <c r="BD21" i="40"/>
  <c r="BD36" i="40" s="1"/>
  <c r="BC21" i="40"/>
  <c r="BC36" i="40" s="1"/>
  <c r="BB21" i="40"/>
  <c r="BB36" i="40" s="1"/>
  <c r="BA21" i="40"/>
  <c r="BA36" i="40" s="1"/>
  <c r="AZ21" i="40"/>
  <c r="AZ36" i="40" s="1"/>
  <c r="AY21" i="40"/>
  <c r="AY36" i="40" s="1"/>
  <c r="AX21" i="40"/>
  <c r="AX36" i="40" s="1"/>
  <c r="AW21" i="40"/>
  <c r="AW36" i="40" s="1"/>
  <c r="AV21" i="40"/>
  <c r="AV36" i="40" s="1"/>
  <c r="AU21" i="40"/>
  <c r="AU36" i="40" s="1"/>
  <c r="AT21" i="40"/>
  <c r="AT36" i="40" s="1"/>
  <c r="AS21" i="40"/>
  <c r="AS36" i="40" s="1"/>
  <c r="AR21" i="40"/>
  <c r="AR36" i="40" s="1"/>
  <c r="AQ21" i="40"/>
  <c r="AQ36" i="40" s="1"/>
  <c r="AP21" i="40"/>
  <c r="AP36" i="40" s="1"/>
  <c r="AO21" i="40"/>
  <c r="AO36" i="40" s="1"/>
  <c r="AN21" i="40"/>
  <c r="AN36" i="40" s="1"/>
  <c r="AM21" i="40"/>
  <c r="AM36" i="40" s="1"/>
  <c r="AL21" i="40"/>
  <c r="AL36" i="40" s="1"/>
  <c r="AK21" i="40"/>
  <c r="AK36" i="40" s="1"/>
  <c r="AJ21" i="40"/>
  <c r="AJ36" i="40" s="1"/>
  <c r="AI21" i="40"/>
  <c r="AI36" i="40" s="1"/>
  <c r="AH21" i="40"/>
  <c r="AH36" i="40" s="1"/>
  <c r="AG21" i="40"/>
  <c r="AG36" i="40" s="1"/>
  <c r="AF21" i="40"/>
  <c r="AF36" i="40" s="1"/>
  <c r="AE21" i="40"/>
  <c r="AE36" i="40" s="1"/>
  <c r="AD21" i="40"/>
  <c r="AD36" i="40" s="1"/>
  <c r="AC21" i="40"/>
  <c r="AC36" i="40" s="1"/>
  <c r="AB21" i="40"/>
  <c r="AB36" i="40" s="1"/>
  <c r="AA21" i="40"/>
  <c r="AA36" i="40" s="1"/>
  <c r="Z21" i="40"/>
  <c r="Z36" i="40" s="1"/>
  <c r="Y21" i="40"/>
  <c r="Y36" i="40" s="1"/>
  <c r="X21" i="40"/>
  <c r="X36" i="40" s="1"/>
  <c r="W21" i="40"/>
  <c r="W36" i="40" s="1"/>
  <c r="V21" i="40"/>
  <c r="V36" i="40" s="1"/>
  <c r="U21" i="40"/>
  <c r="U36" i="40" s="1"/>
  <c r="T21" i="40"/>
  <c r="T36" i="40" s="1"/>
  <c r="S21" i="40"/>
  <c r="S36" i="40" s="1"/>
  <c r="R21" i="40"/>
  <c r="R36" i="40" s="1"/>
  <c r="Q21" i="40"/>
  <c r="Q36" i="40" s="1"/>
  <c r="O21" i="40"/>
  <c r="O36" i="40" s="1"/>
  <c r="P21" i="40"/>
  <c r="P36" i="40" s="1"/>
  <c r="N21" i="40"/>
  <c r="N36" i="40" s="1"/>
  <c r="M21" i="40"/>
  <c r="M36" i="40" s="1"/>
  <c r="L21" i="40"/>
  <c r="L36" i="40" s="1"/>
  <c r="K21" i="40"/>
  <c r="K36" i="40" s="1"/>
  <c r="J21" i="40"/>
  <c r="J36" i="40" s="1"/>
  <c r="I21" i="40"/>
  <c r="I36" i="40" s="1"/>
  <c r="H21" i="40"/>
  <c r="H36" i="40" s="1"/>
  <c r="G21" i="40"/>
  <c r="G36" i="40" s="1"/>
  <c r="F21" i="40"/>
  <c r="F36" i="40" s="1"/>
  <c r="E21" i="40"/>
  <c r="E36" i="40" s="1"/>
  <c r="D21" i="40"/>
  <c r="D36" i="40" s="1"/>
  <c r="H34" i="22" l="1"/>
  <c r="H28" i="22"/>
  <c r="C18" i="43" s="1"/>
  <c r="C21" i="43" l="1"/>
  <c r="L21" i="43" s="1"/>
  <c r="H35" i="22"/>
  <c r="I35" i="22" s="1"/>
  <c r="L18" i="43"/>
  <c r="L20" i="43" s="1"/>
  <c r="K18" i="43"/>
  <c r="K20" i="43" s="1"/>
  <c r="J18" i="43"/>
  <c r="J20" i="43" s="1"/>
  <c r="I18" i="43"/>
  <c r="I20" i="43" s="1"/>
  <c r="H18" i="43"/>
  <c r="H20" i="43" s="1"/>
  <c r="G18" i="43"/>
  <c r="G20" i="43" s="1"/>
  <c r="F18" i="43"/>
  <c r="F20" i="43" s="1"/>
  <c r="E18" i="43"/>
  <c r="E20" i="43" s="1"/>
  <c r="C20" i="43"/>
  <c r="D18" i="43"/>
  <c r="H21" i="15" l="1"/>
  <c r="H12" i="15" s="1"/>
  <c r="I12" i="15" s="1"/>
  <c r="H39" i="22"/>
  <c r="I39" i="22" s="1"/>
  <c r="E21" i="43"/>
  <c r="E22" i="43" s="1"/>
  <c r="D21" i="43"/>
  <c r="F21" i="43"/>
  <c r="C22" i="43"/>
  <c r="C24" i="43" s="1"/>
  <c r="G21" i="43"/>
  <c r="G22" i="43" s="1"/>
  <c r="G23" i="43" s="1"/>
  <c r="G24" i="43" s="1"/>
  <c r="I21" i="43"/>
  <c r="I22" i="43" s="1"/>
  <c r="I23" i="43" s="1"/>
  <c r="I24" i="43" s="1"/>
  <c r="H21" i="43"/>
  <c r="H22" i="43" s="1"/>
  <c r="H23" i="43" s="1"/>
  <c r="H24" i="43" s="1"/>
  <c r="J21" i="43"/>
  <c r="J22" i="43" s="1"/>
  <c r="J23" i="43" s="1"/>
  <c r="J24" i="43" s="1"/>
  <c r="K21" i="43"/>
  <c r="K22" i="43" s="1"/>
  <c r="K23" i="43" s="1"/>
  <c r="K24" i="43" s="1"/>
  <c r="L22" i="43"/>
  <c r="L23" i="43" s="1"/>
  <c r="L24" i="43" s="1"/>
  <c r="F22" i="43"/>
  <c r="D20" i="43"/>
  <c r="M20" i="43" s="1"/>
  <c r="M18" i="43"/>
  <c r="K13" i="15"/>
  <c r="K18" i="15"/>
  <c r="K12" i="15"/>
  <c r="H10" i="15" l="1"/>
  <c r="I10" i="15" s="1"/>
  <c r="I20" i="15" s="1"/>
  <c r="H13" i="15"/>
  <c r="I13" i="15" s="1"/>
  <c r="K21" i="15"/>
  <c r="H15" i="15"/>
  <c r="I15" i="15" s="1"/>
  <c r="H18" i="15"/>
  <c r="I18" i="15" s="1"/>
  <c r="H17" i="15"/>
  <c r="I17" i="15" s="1"/>
  <c r="H16" i="15"/>
  <c r="I16" i="15" s="1"/>
  <c r="K16" i="15" s="1"/>
  <c r="H14" i="15"/>
  <c r="I14" i="15" s="1"/>
  <c r="H11" i="15"/>
  <c r="I11" i="15" s="1"/>
  <c r="D22" i="43"/>
  <c r="M22" i="43" s="1"/>
  <c r="K14" i="15"/>
  <c r="M21" i="43"/>
  <c r="K17" i="15"/>
  <c r="K15" i="15"/>
  <c r="K11" i="15"/>
  <c r="E23" i="43"/>
  <c r="F23" i="43"/>
  <c r="F24" i="43" s="1"/>
  <c r="K10" i="15"/>
  <c r="H20" i="15" l="1"/>
  <c r="D23" i="43"/>
  <c r="D24" i="43" s="1"/>
  <c r="K20" i="15"/>
  <c r="E24" i="43"/>
  <c r="M23" i="43" l="1"/>
  <c r="C13" i="4" l="1"/>
  <c r="M24" i="43"/>
  <c r="D14" i="4" l="1"/>
  <c r="B13" i="37" l="1"/>
  <c r="B11" i="34"/>
  <c r="O11" i="34" s="1"/>
  <c r="O12" i="34" s="1"/>
  <c r="C11" i="34"/>
  <c r="D11" i="34"/>
  <c r="E11" i="34"/>
  <c r="F11" i="34"/>
  <c r="G11" i="34"/>
  <c r="H11" i="34"/>
  <c r="I11" i="34"/>
  <c r="J11" i="34"/>
  <c r="K11" i="34"/>
  <c r="L11" i="34"/>
  <c r="M11" i="34"/>
  <c r="D7" i="4" l="1"/>
  <c r="C15" i="4"/>
  <c r="D15" i="4" l="1"/>
  <c r="C18" i="4"/>
  <c r="C33" i="4" l="1"/>
  <c r="D18" i="4"/>
  <c r="D33" i="4" l="1"/>
  <c r="C36" i="4"/>
  <c r="C38" i="4" s="1"/>
  <c r="D36" i="4" l="1"/>
  <c r="D38" i="4"/>
  <c r="B15" i="27" l="1"/>
  <c r="B14" i="27" s="1"/>
  <c r="O15" i="27" l="1"/>
  <c r="O14" i="27"/>
  <c r="R31" i="27" s="1"/>
  <c r="R36" i="27" s="1"/>
  <c r="R43" i="27" s="1"/>
  <c r="L16" i="27"/>
  <c r="L20" i="27"/>
  <c r="L17" i="27"/>
  <c r="B19" i="27"/>
  <c r="L19" i="27"/>
  <c r="L15" i="27"/>
  <c r="B14" i="37"/>
  <c r="B15" i="37" s="1"/>
  <c r="B20" i="37" s="1"/>
  <c r="O27" i="27" l="1"/>
  <c r="O23" i="27"/>
  <c r="R19" i="27"/>
  <c r="W41" i="27" s="1"/>
  <c r="T33" i="27" l="1"/>
  <c r="S33" i="27"/>
  <c r="W33" i="27"/>
  <c r="O24" i="27"/>
  <c r="O26" i="27" s="1"/>
  <c r="O25" i="27"/>
  <c r="V33" i="27"/>
  <c r="U33" i="27"/>
  <c r="O28" i="27"/>
  <c r="V36" i="27" l="1"/>
  <c r="V34" i="27"/>
  <c r="W34" i="27"/>
  <c r="W36" i="27"/>
  <c r="U36" i="27"/>
  <c r="U34" i="27"/>
  <c r="S36" i="27"/>
  <c r="S34" i="27"/>
  <c r="T36" i="27"/>
  <c r="T34" i="27"/>
  <c r="C18" i="41"/>
  <c r="C19" i="41" s="1"/>
  <c r="S37" i="27" l="1"/>
  <c r="R20" i="27" s="1"/>
  <c r="S43" i="27"/>
  <c r="U37" i="27"/>
  <c r="U43" i="27"/>
  <c r="W37" i="27"/>
  <c r="W43" i="27"/>
  <c r="T43" i="27"/>
  <c r="T37" i="27"/>
  <c r="V37" i="27"/>
  <c r="V43" i="27"/>
  <c r="D18" i="41"/>
  <c r="D19" i="41" s="1"/>
  <c r="D27" i="41" s="1"/>
  <c r="B18" i="41"/>
  <c r="B19" i="41" s="1"/>
  <c r="B27" i="41" s="1"/>
  <c r="C27" i="41"/>
  <c r="C31" i="41"/>
  <c r="C20" i="41"/>
  <c r="R21" i="27" l="1"/>
  <c r="R22" i="27"/>
  <c r="D20" i="41"/>
  <c r="D31" i="41"/>
  <c r="B20" i="41"/>
  <c r="B31" i="41"/>
  <c r="C28" i="41"/>
  <c r="C30" i="41" s="1"/>
  <c r="C29" i="41"/>
  <c r="D29" i="41"/>
  <c r="D28" i="41"/>
  <c r="D30" i="41" s="1"/>
  <c r="B29" i="41"/>
  <c r="B28" i="41"/>
  <c r="B30" i="41" s="1"/>
  <c r="C32" i="41" l="1"/>
  <c r="D32" i="41"/>
  <c r="B32" i="41"/>
</calcChain>
</file>

<file path=xl/sharedStrings.xml><?xml version="1.0" encoding="utf-8"?>
<sst xmlns="http://schemas.openxmlformats.org/spreadsheetml/2006/main" count="1132" uniqueCount="676">
  <si>
    <t>Marcus &amp; Millichap</t>
  </si>
  <si>
    <t>The Dougherty Team</t>
  </si>
  <si>
    <t>Property Name:</t>
  </si>
  <si>
    <t>Proposed New Financing</t>
  </si>
  <si>
    <t>Loan to Value (%)</t>
  </si>
  <si>
    <t>Interest Rate</t>
  </si>
  <si>
    <t>Price / SF</t>
  </si>
  <si>
    <t>Amortization (Years)</t>
  </si>
  <si>
    <t>Term (Years)</t>
  </si>
  <si>
    <t>Occupancy</t>
  </si>
  <si>
    <t>Vital Returns</t>
  </si>
  <si>
    <t>Parking Spaces</t>
  </si>
  <si>
    <t>Current Net Operating Income</t>
  </si>
  <si>
    <t>Annual Debt Service</t>
  </si>
  <si>
    <t>Zoning</t>
  </si>
  <si>
    <t>Cash Flow After Debt Service</t>
  </si>
  <si>
    <t>Last Sale Date</t>
  </si>
  <si>
    <t>Debt Service Coverage Ratio</t>
  </si>
  <si>
    <t>Last Sale Price</t>
  </si>
  <si>
    <t>Cash on Cash</t>
  </si>
  <si>
    <t xml:space="preserve">Debt on the property </t>
  </si>
  <si>
    <t>Cost of getting out of loan</t>
  </si>
  <si>
    <t>Year 1 Principle Reduction</t>
  </si>
  <si>
    <t>Demographics:</t>
  </si>
  <si>
    <t>Year 1 Total Return on Equity</t>
  </si>
  <si>
    <t>SF</t>
  </si>
  <si>
    <t>Lease Start</t>
  </si>
  <si>
    <t>Single-Tenant Master Page</t>
  </si>
  <si>
    <t>Address:</t>
  </si>
  <si>
    <t xml:space="preserve">Rent Schedule </t>
  </si>
  <si>
    <t>Start Date</t>
  </si>
  <si>
    <t>End Date</t>
  </si>
  <si>
    <t xml:space="preserve">Annual Rent </t>
  </si>
  <si>
    <t>$/SF</t>
  </si>
  <si>
    <t xml:space="preserve">Offering Summary </t>
  </si>
  <si>
    <t>Base Term</t>
  </si>
  <si>
    <t>Years 1-5 (Current)</t>
  </si>
  <si>
    <t>-</t>
  </si>
  <si>
    <t>Years 6-10</t>
  </si>
  <si>
    <t xml:space="preserve">Cap Rate </t>
  </si>
  <si>
    <t>Years 11-15</t>
  </si>
  <si>
    <t>Gross Leasable Area</t>
  </si>
  <si>
    <t>Years 16-20</t>
  </si>
  <si>
    <t xml:space="preserve">Interest Rate </t>
  </si>
  <si>
    <t>Option Terms</t>
  </si>
  <si>
    <t xml:space="preserve">Lot Size </t>
  </si>
  <si>
    <t>Option 1: Years 21-25</t>
  </si>
  <si>
    <t>Year Built</t>
  </si>
  <si>
    <t>Option 2: Years 26-30</t>
  </si>
  <si>
    <t>Parking Ratio (Spaces/1,000 SF)</t>
  </si>
  <si>
    <t xml:space="preserve">Zoning </t>
  </si>
  <si>
    <t>Net Operating Income</t>
  </si>
  <si>
    <t>Cash-on-Cash</t>
  </si>
  <si>
    <t xml:space="preserve">Lease Summary </t>
  </si>
  <si>
    <t xml:space="preserve">Tenant </t>
  </si>
  <si>
    <t>Guarantor</t>
  </si>
  <si>
    <t>Lease Type</t>
  </si>
  <si>
    <t>Cash Flow Analysis Assumptions</t>
  </si>
  <si>
    <t xml:space="preserve">Roof and Structure </t>
  </si>
  <si>
    <t>Analysis Start Date</t>
  </si>
  <si>
    <t>Base Lease Term</t>
  </si>
  <si>
    <t>Sale CAP</t>
  </si>
  <si>
    <t>Lease Commencement</t>
  </si>
  <si>
    <t>Transaction Fees</t>
  </si>
  <si>
    <t>Lease/ Rent Expiration</t>
  </si>
  <si>
    <t>Term Remaining</t>
  </si>
  <si>
    <t>Credit Rating</t>
  </si>
  <si>
    <t>Total Cash on Cash (Before Sale)</t>
  </si>
  <si>
    <t>Internal Rate of Return</t>
  </si>
  <si>
    <t>Net Present Value</t>
  </si>
  <si>
    <t>Year</t>
  </si>
  <si>
    <t>Gross Income</t>
  </si>
  <si>
    <t>Purchase (Equity)</t>
  </si>
  <si>
    <t>Debt Service</t>
  </si>
  <si>
    <t>DSCR</t>
  </si>
  <si>
    <t>Loan Payoff</t>
  </si>
  <si>
    <t>Total Cash Flows</t>
  </si>
  <si>
    <t>Question</t>
  </si>
  <si>
    <t>Response</t>
  </si>
  <si>
    <t>Date of Last Response</t>
  </si>
  <si>
    <t>Documents Received List</t>
  </si>
  <si>
    <t>Date Received</t>
  </si>
  <si>
    <t>Document Name</t>
  </si>
  <si>
    <t>Property Details</t>
  </si>
  <si>
    <t>ROOF</t>
  </si>
  <si>
    <t>Site Description</t>
  </si>
  <si>
    <t>Roof</t>
  </si>
  <si>
    <t>Type of Roof:</t>
  </si>
  <si>
    <t>Age of Roof</t>
  </si>
  <si>
    <t>Age of Roof :</t>
  </si>
  <si>
    <t>Type</t>
  </si>
  <si>
    <t>Roof Warrenty</t>
  </si>
  <si>
    <t>Roof Warranty</t>
  </si>
  <si>
    <t xml:space="preserve">Roof Condition: </t>
  </si>
  <si>
    <t>Topography</t>
  </si>
  <si>
    <t>Last Time Repaired/Replaced? Cost Associated?</t>
  </si>
  <si>
    <t xml:space="preserve">Recent Repairs and Replacement </t>
  </si>
  <si>
    <t>HVAC</t>
  </si>
  <si>
    <t>Parcels</t>
  </si>
  <si>
    <t>Type of HVAC</t>
  </si>
  <si>
    <t>Number of Tax Parcels</t>
  </si>
  <si>
    <t>Type of Units</t>
  </si>
  <si>
    <t>How Many HVAC Units</t>
  </si>
  <si>
    <t>Parcel Number(s)</t>
  </si>
  <si>
    <t>Number of HVAC Units</t>
  </si>
  <si>
    <t xml:space="preserve">HVAC Warrenty </t>
  </si>
  <si>
    <t>Age of HVAC Units</t>
  </si>
  <si>
    <t>Construction</t>
  </si>
  <si>
    <t>Parking Lot</t>
  </si>
  <si>
    <t>Type of Structure</t>
  </si>
  <si>
    <t>Parking Lot Type</t>
  </si>
  <si>
    <t xml:space="preserve">Parking Lot </t>
  </si>
  <si>
    <t>Type of Foundation</t>
  </si>
  <si>
    <t>Parking Lot Repaved</t>
  </si>
  <si>
    <t>Last time Parking lot was repaved</t>
  </si>
  <si>
    <t>Exterior</t>
  </si>
  <si>
    <t>Type of Parking Lot ( Asphalt/ Pavement??)</t>
  </si>
  <si>
    <t xml:space="preserve">Parking Lot Condtion </t>
  </si>
  <si>
    <t>Utilities</t>
  </si>
  <si>
    <t xml:space="preserve">CapEx repairs </t>
  </si>
  <si>
    <t xml:space="preserve">Structure </t>
  </si>
  <si>
    <t>Plumbing Water Supply</t>
  </si>
  <si>
    <t>Type of Structure: (Reinformced concrete walls)</t>
  </si>
  <si>
    <t>Electric</t>
  </si>
  <si>
    <t>Type of Foundation:</t>
  </si>
  <si>
    <t>Sewer / Septic</t>
  </si>
  <si>
    <t xml:space="preserve">Exterior (Structual Steel colulmns) </t>
  </si>
  <si>
    <t>Trash</t>
  </si>
  <si>
    <t xml:space="preserve">Interior: Types(Floors -Vinlyn)/ Walls/ Ceilings/ lighting </t>
  </si>
  <si>
    <t>Gas</t>
  </si>
  <si>
    <t xml:space="preserve">Utilities </t>
  </si>
  <si>
    <t>Signage</t>
  </si>
  <si>
    <t xml:space="preserve">Plumbing Waste/ Drainage </t>
  </si>
  <si>
    <t>Interior Detail</t>
  </si>
  <si>
    <t>Access</t>
  </si>
  <si>
    <t>Sewer/Septic</t>
  </si>
  <si>
    <t>Walls</t>
  </si>
  <si>
    <t>The Site features (x) points of ingress and egress along (y road) &amp; (z street).</t>
  </si>
  <si>
    <t xml:space="preserve">Trash </t>
  </si>
  <si>
    <t>Ceilings</t>
  </si>
  <si>
    <t xml:space="preserve">Envirormental </t>
  </si>
  <si>
    <t>Floor Coverings</t>
  </si>
  <si>
    <t>Phase 1 on file ?</t>
  </si>
  <si>
    <t xml:space="preserve">Signage </t>
  </si>
  <si>
    <t>Alarm systems (Security/Fire/Smoke)</t>
  </si>
  <si>
    <t xml:space="preserve">Vacant Unit Information </t>
  </si>
  <si>
    <t xml:space="preserve">Ceiling height </t>
  </si>
  <si>
    <t xml:space="preserve">Condition </t>
  </si>
  <si>
    <t xml:space="preserve">Description </t>
  </si>
  <si>
    <t>Lease Abstracts</t>
  </si>
  <si>
    <t>Executed? Yes or No</t>
  </si>
  <si>
    <t xml:space="preserve">Reference </t>
  </si>
  <si>
    <t xml:space="preserve">Square Footage </t>
  </si>
  <si>
    <t>Pro Rata Share</t>
  </si>
  <si>
    <t xml:space="preserve">Security Deposit </t>
  </si>
  <si>
    <t xml:space="preserve">Commencement Date </t>
  </si>
  <si>
    <t xml:space="preserve">Expiration Date </t>
  </si>
  <si>
    <t>Initial Term</t>
  </si>
  <si>
    <t>Current Options</t>
  </si>
  <si>
    <t>Option Notice</t>
  </si>
  <si>
    <t>Estoppel/SNDA</t>
  </si>
  <si>
    <t>Taxes</t>
  </si>
  <si>
    <t xml:space="preserve">Insurance </t>
  </si>
  <si>
    <t>CAM</t>
  </si>
  <si>
    <t>CAM Definition</t>
  </si>
  <si>
    <t>CAM Estimates</t>
  </si>
  <si>
    <t xml:space="preserve">CAM cap </t>
  </si>
  <si>
    <t>Admin Fee</t>
  </si>
  <si>
    <t>Management Fee</t>
  </si>
  <si>
    <t xml:space="preserve">Roof &amp; Structure </t>
  </si>
  <si>
    <t>HVAC (Maint &amp; Replacement)</t>
  </si>
  <si>
    <t>Co-Tenancy</t>
  </si>
  <si>
    <t xml:space="preserve">Exclusive </t>
  </si>
  <si>
    <t>Go Dark</t>
  </si>
  <si>
    <t xml:space="preserve">Percentage Rent </t>
  </si>
  <si>
    <t xml:space="preserve">Permitted Use </t>
  </si>
  <si>
    <t xml:space="preserve">Required Occupancy </t>
  </si>
  <si>
    <t>ROFR</t>
  </si>
  <si>
    <t xml:space="preserve">Sale Kickouts </t>
  </si>
  <si>
    <t xml:space="preserve">Sales Reporting </t>
  </si>
  <si>
    <t>Termination Rights</t>
  </si>
  <si>
    <t>Assignment Note</t>
  </si>
  <si>
    <t>Documents:</t>
  </si>
  <si>
    <t>Rent Roll</t>
  </si>
  <si>
    <t>WALT Calculation</t>
  </si>
  <si>
    <t>Suite #</t>
  </si>
  <si>
    <t>Tenant Name</t>
  </si>
  <si>
    <t>GLA %</t>
  </si>
  <si>
    <t>Rent Reference</t>
  </si>
  <si>
    <t>Options</t>
  </si>
  <si>
    <t>Comments</t>
  </si>
  <si>
    <t>Total  Square Footage</t>
  </si>
  <si>
    <t>Rent Roll Summary</t>
  </si>
  <si>
    <t>Total</t>
  </si>
  <si>
    <t>% of Total</t>
  </si>
  <si>
    <t>Square Footage</t>
  </si>
  <si>
    <t>Available</t>
  </si>
  <si>
    <t>Occupied</t>
  </si>
  <si>
    <t>NOTES</t>
  </si>
  <si>
    <t>Rent Schedule</t>
  </si>
  <si>
    <t>Date of Analysis</t>
  </si>
  <si>
    <t>Expiration Schedule</t>
  </si>
  <si>
    <t>Operating Expenses</t>
  </si>
  <si>
    <t>Underwriting</t>
  </si>
  <si>
    <t>Expense Notes</t>
  </si>
  <si>
    <t>Real Estate Taxes</t>
  </si>
  <si>
    <t>Property Insurance</t>
  </si>
  <si>
    <t>Common Area Maintenance</t>
  </si>
  <si>
    <t>[Expense]</t>
  </si>
  <si>
    <t>Total CAM</t>
  </si>
  <si>
    <t>Total Expenses</t>
  </si>
  <si>
    <t>Reimbursement Rent</t>
  </si>
  <si>
    <t>Reimbursement Schedule</t>
  </si>
  <si>
    <t>Lease Type / Notes</t>
  </si>
  <si>
    <t>INCOME</t>
  </si>
  <si>
    <t>Per Square Foot</t>
  </si>
  <si>
    <t>Underwriting Notes:</t>
  </si>
  <si>
    <t>Base Rent</t>
  </si>
  <si>
    <t>Real Estate Tax</t>
  </si>
  <si>
    <t xml:space="preserve">Effective Gross Income </t>
  </si>
  <si>
    <t xml:space="preserve">EXPENSES </t>
  </si>
  <si>
    <t>NNN %</t>
  </si>
  <si>
    <t>Loan Amount</t>
  </si>
  <si>
    <t>Equity Amount</t>
  </si>
  <si>
    <t xml:space="preserve">Name of Center </t>
  </si>
  <si>
    <t>Address</t>
  </si>
  <si>
    <t>Tenants</t>
  </si>
  <si>
    <t>Notes/Source</t>
  </si>
  <si>
    <t>Averages:</t>
  </si>
  <si>
    <t>Rental Comparisons</t>
  </si>
  <si>
    <t xml:space="preserve">Multi Tenant </t>
  </si>
  <si>
    <t xml:space="preserve">Rent Comps </t>
  </si>
  <si>
    <t>Rental Range</t>
  </si>
  <si>
    <t xml:space="preserve">CAM Estimates </t>
  </si>
  <si>
    <t>Single Tenant Information</t>
  </si>
  <si>
    <t>TENANT NAME</t>
  </si>
  <si>
    <t>Tenant Write Up:</t>
  </si>
  <si>
    <t>Multi-Tenant Information</t>
  </si>
  <si>
    <t>Description</t>
  </si>
  <si>
    <t>Headquarters</t>
  </si>
  <si>
    <t># of Locations</t>
  </si>
  <si>
    <t xml:space="preserve">Credit Rating </t>
  </si>
  <si>
    <t>Market Overview</t>
  </si>
  <si>
    <t>County Name:</t>
  </si>
  <si>
    <t>Submarket Information</t>
  </si>
  <si>
    <t>Surrounding Schools</t>
  </si>
  <si>
    <t>School Name:</t>
  </si>
  <si>
    <t>Students Enrolled:</t>
  </si>
  <si>
    <t>New Developments</t>
  </si>
  <si>
    <t>1)</t>
  </si>
  <si>
    <t>2)</t>
  </si>
  <si>
    <t>3)</t>
  </si>
  <si>
    <t>4)</t>
  </si>
  <si>
    <t>Major Employers</t>
  </si>
  <si>
    <t>5)</t>
  </si>
  <si>
    <t>6)</t>
  </si>
  <si>
    <t>7)</t>
  </si>
  <si>
    <t>8)</t>
  </si>
  <si>
    <t>9)</t>
  </si>
  <si>
    <t>10)</t>
  </si>
  <si>
    <t>Major Transportation</t>
  </si>
  <si>
    <t>Location Highlights (Opt)</t>
  </si>
  <si>
    <t>Placer.ai Statistics</t>
  </si>
  <si>
    <t>Tenant Rankings - Trailing 12 Months</t>
  </si>
  <si>
    <t>Unique Customers</t>
  </si>
  <si>
    <t>Total Visits</t>
  </si>
  <si>
    <t>National Ranking</t>
  </si>
  <si>
    <t>National Rank Percentile</t>
  </si>
  <si>
    <t>State Ranking</t>
  </si>
  <si>
    <t>State Rank Percentile</t>
  </si>
  <si>
    <t>15 Mile Ranking</t>
  </si>
  <si>
    <t>Local Rank Percentile</t>
  </si>
  <si>
    <t>*Past (12) Months</t>
  </si>
  <si>
    <t>Bank Deposits</t>
  </si>
  <si>
    <t>BANK NAME Trailing 5-Years Deposits (Subject Site)</t>
  </si>
  <si>
    <t>Deposits</t>
  </si>
  <si>
    <t>Change YoY</t>
  </si>
  <si>
    <t>#</t>
  </si>
  <si>
    <t>Local Bank Deposits - ZIP CODE - NAME County (2021)</t>
  </si>
  <si>
    <t>Location</t>
  </si>
  <si>
    <t>Name - Address</t>
  </si>
  <si>
    <t>Local BANK NAME Deposits - NAME, NAME, and NAME County (2021)</t>
  </si>
  <si>
    <t>Pre-Marketing</t>
  </si>
  <si>
    <t>Launch</t>
  </si>
  <si>
    <t>Collection of Offers</t>
  </si>
  <si>
    <t>Increases</t>
  </si>
  <si>
    <t>Seller Profile &amp; Background</t>
  </si>
  <si>
    <t>Motivation</t>
  </si>
  <si>
    <t>Property History</t>
  </si>
  <si>
    <t>Seller Profile &amp; Property History</t>
  </si>
  <si>
    <t>Partners</t>
  </si>
  <si>
    <t>Debt on the Property</t>
  </si>
  <si>
    <t>News Articles</t>
  </si>
  <si>
    <t>Offering Price</t>
  </si>
  <si>
    <t>Store Sales (If Applicable)</t>
  </si>
  <si>
    <t>Call Strategy</t>
  </si>
  <si>
    <t>Virtual Drive</t>
  </si>
  <si>
    <t>County Calls</t>
  </si>
  <si>
    <t>Placer. Ai</t>
  </si>
  <si>
    <t>On Market &amp; Recently Sold Deals</t>
  </si>
  <si>
    <t>Sales Timeline</t>
  </si>
  <si>
    <t>Top Lenders in the Market</t>
  </si>
  <si>
    <t>(Lender)</t>
  </si>
  <si>
    <t>(Notes / Description)</t>
  </si>
  <si>
    <t>Potential Gross Income</t>
  </si>
  <si>
    <t>Acquisition</t>
  </si>
  <si>
    <t>Rental Income</t>
  </si>
  <si>
    <t>Sale (CAP 12 Months NOI After Sale Date)</t>
  </si>
  <si>
    <t>Cumulative Principal Reduction</t>
  </si>
  <si>
    <t>Replacement Recerves</t>
  </si>
  <si>
    <t>Cash Flow Assumptions</t>
  </si>
  <si>
    <t>General Vacancy</t>
  </si>
  <si>
    <t>Market Leasing Assumptions</t>
  </si>
  <si>
    <t>Assumption</t>
  </si>
  <si>
    <t>Term</t>
  </si>
  <si>
    <t>Renewal Probability</t>
  </si>
  <si>
    <t>Months Vacant</t>
  </si>
  <si>
    <t>New 
Base Rent</t>
  </si>
  <si>
    <t>Renew
Base Rent</t>
  </si>
  <si>
    <t>Escalations</t>
  </si>
  <si>
    <t>Recoveries</t>
  </si>
  <si>
    <t>TI's</t>
  </si>
  <si>
    <t>LC's</t>
  </si>
  <si>
    <t>Loan-to-Value</t>
  </si>
  <si>
    <t>Cumulative Expiration</t>
  </si>
  <si>
    <t>GLA Expiring 2027 or Beyond</t>
  </si>
  <si>
    <t>Excluded Expenses</t>
  </si>
  <si>
    <t>Total Excluded Expenses</t>
  </si>
  <si>
    <t>PLACER TRADE AREA MAP</t>
  </si>
  <si>
    <t>Placer.ai</t>
  </si>
  <si>
    <t>Subject</t>
  </si>
  <si>
    <t>Team Strategy</t>
  </si>
  <si>
    <t>% Increase</t>
  </si>
  <si>
    <t>Increase Date</t>
  </si>
  <si>
    <t xml:space="preserve"> Rent/SF</t>
  </si>
  <si>
    <t>Monthly Rent</t>
  </si>
  <si>
    <t>Annual Rent</t>
  </si>
  <si>
    <t>Total Reimbursement Rent</t>
  </si>
  <si>
    <t>Increase Date End</t>
  </si>
  <si>
    <t>Organize Rent Roll By</t>
  </si>
  <si>
    <r>
      <rPr>
        <b/>
        <sz val="10"/>
        <rFont val="Calibri"/>
        <family val="2"/>
        <scheme val="minor"/>
      </rPr>
      <t>1)</t>
    </r>
    <r>
      <rPr>
        <sz val="10"/>
        <rFont val="Calibri"/>
        <family val="2"/>
        <scheme val="minor"/>
      </rPr>
      <t xml:space="preserve"> Suite #s (if provided)</t>
    </r>
  </si>
  <si>
    <t>Rent Schedule Requires these Columns to Work</t>
  </si>
  <si>
    <r>
      <rPr>
        <b/>
        <sz val="10"/>
        <rFont val="Calibri"/>
        <family val="2"/>
        <scheme val="minor"/>
      </rPr>
      <t>2)</t>
    </r>
    <r>
      <rPr>
        <sz val="10"/>
        <rFont val="Calibri"/>
        <family val="2"/>
        <scheme val="minor"/>
      </rPr>
      <t xml:space="preserve"> Large Anchor Tenants First (case by case basis)</t>
    </r>
  </si>
  <si>
    <r>
      <rPr>
        <b/>
        <sz val="10"/>
        <rFont val="Calibri"/>
        <family val="2"/>
        <scheme val="minor"/>
      </rPr>
      <t>3)</t>
    </r>
    <r>
      <rPr>
        <sz val="10"/>
        <rFont val="Calibri"/>
        <family val="2"/>
        <scheme val="minor"/>
      </rPr>
      <t xml:space="preserve"> Left to right of the physical property</t>
    </r>
  </si>
  <si>
    <t>Broker of Record:</t>
  </si>
  <si>
    <t>Broker of Record Reference</t>
  </si>
  <si>
    <t>PA</t>
  </si>
  <si>
    <t>Sean Beuche</t>
  </si>
  <si>
    <t>2005 Market St., Ste. 1510 Philadelphia, PA 19103</t>
  </si>
  <si>
    <t>Lic #: RM424190</t>
  </si>
  <si>
    <t>CT</t>
  </si>
  <si>
    <t>John Krueger</t>
  </si>
  <si>
    <t>265 Church St., Suite 210 New Haven, CT 06510</t>
  </si>
  <si>
    <t>Lic #: REB.0752012</t>
  </si>
  <si>
    <t>NJ</t>
  </si>
  <si>
    <t>Name</t>
  </si>
  <si>
    <t>Lic #:</t>
  </si>
  <si>
    <t>State</t>
  </si>
  <si>
    <t>NY</t>
  </si>
  <si>
    <t>John Horowitz</t>
  </si>
  <si>
    <t>250 Pehle Ave., Suite 501 Saddle Brook, NJ 07663</t>
  </si>
  <si>
    <t>Lic #: 2192359</t>
  </si>
  <si>
    <t>One MetroTech Center Suite 2001 Brooklyn, NY 11201</t>
  </si>
  <si>
    <t>Lic.# 10311204479</t>
  </si>
  <si>
    <t>(Choose One)</t>
  </si>
  <si>
    <t>Organize Expiration Schedule</t>
  </si>
  <si>
    <r>
      <rPr>
        <b/>
        <sz val="10"/>
        <color theme="1"/>
        <rFont val="Calibri"/>
        <family val="2"/>
        <scheme val="minor"/>
      </rPr>
      <t>1)</t>
    </r>
    <r>
      <rPr>
        <sz val="10"/>
        <color theme="1"/>
        <rFont val="Calibri"/>
        <family val="2"/>
        <scheme val="minor"/>
      </rPr>
      <t xml:space="preserve"> Sort all Tenants by End Date</t>
    </r>
  </si>
  <si>
    <r>
      <rPr>
        <b/>
        <sz val="10"/>
        <color theme="1"/>
        <rFont val="Calibri"/>
        <family val="2"/>
        <scheme val="minor"/>
      </rPr>
      <t>2)</t>
    </r>
    <r>
      <rPr>
        <sz val="10"/>
        <color theme="1"/>
        <rFont val="Calibri"/>
        <family val="2"/>
        <scheme val="minor"/>
      </rPr>
      <t xml:space="preserve"> Select Table Header and Tenants</t>
    </r>
  </si>
  <si>
    <r>
      <rPr>
        <b/>
        <sz val="10"/>
        <color theme="1"/>
        <rFont val="Calibri"/>
        <family val="2"/>
        <scheme val="minor"/>
      </rPr>
      <t>3)</t>
    </r>
    <r>
      <rPr>
        <sz val="10"/>
        <color theme="1"/>
        <rFont val="Calibri"/>
        <family val="2"/>
        <scheme val="minor"/>
      </rPr>
      <t xml:space="preserve"> Click: Home &gt; Sort &amp; Filter &gt; Custom Sort&gt; Sort By: End Date&gt; OK</t>
    </r>
  </si>
  <si>
    <t>Traffic Counts</t>
  </si>
  <si>
    <t>Street (VPD)</t>
  </si>
  <si>
    <t>Population</t>
  </si>
  <si>
    <t>2022 Population</t>
  </si>
  <si>
    <t>Median Age</t>
  </si>
  <si>
    <t>Households</t>
  </si>
  <si>
    <t>3-Mile</t>
  </si>
  <si>
    <t>5-Mile</t>
  </si>
  <si>
    <t>2022 Households</t>
  </si>
  <si>
    <t>Average Household Size</t>
  </si>
  <si>
    <t>Household Income</t>
  </si>
  <si>
    <t>2022 Median HH Income</t>
  </si>
  <si>
    <t>2022 Average HH Income</t>
  </si>
  <si>
    <t>Property Taxes</t>
  </si>
  <si>
    <t>Building SF</t>
  </si>
  <si>
    <t>Leasable SF</t>
  </si>
  <si>
    <t>Analysis Period</t>
  </si>
  <si>
    <t>Inflation Rate</t>
  </si>
  <si>
    <t>Management Fee (% of EGR)</t>
  </si>
  <si>
    <t>Exit Cap Rate</t>
  </si>
  <si>
    <t>Notes:</t>
  </si>
  <si>
    <t>* All Tenants with renewal options are assumed to exercise their options</t>
  </si>
  <si>
    <t>Leasing Profile #1</t>
  </si>
  <si>
    <t>Leasing Profile #2</t>
  </si>
  <si>
    <t>Leasing Profile #3</t>
  </si>
  <si>
    <t>Leasing Profile #4</t>
  </si>
  <si>
    <t>Potential Gross Revenue</t>
  </si>
  <si>
    <t>Base Rental Revenue</t>
  </si>
  <si>
    <t>Absorption &amp; Turnover Vacancy</t>
  </si>
  <si>
    <t>Schedueld Base Rental Revenue</t>
  </si>
  <si>
    <t>Expense Reimbursement Revenue</t>
  </si>
  <si>
    <t>Total Reimbursement Revenue</t>
  </si>
  <si>
    <t>Total Potential Gross Revenue</t>
  </si>
  <si>
    <t>Effective Gross Revenue</t>
  </si>
  <si>
    <t>Non-Reimbursible Expenses</t>
  </si>
  <si>
    <t>Total Operating Expenses</t>
  </si>
  <si>
    <t>Tenant Improvements</t>
  </si>
  <si>
    <t>Leasing Costs</t>
  </si>
  <si>
    <t>Capital Reserves</t>
  </si>
  <si>
    <t>Cash Flow Before Debt Service</t>
  </si>
  <si>
    <t>Insurance</t>
  </si>
  <si>
    <t>Cash Flow</t>
  </si>
  <si>
    <t>Year 1</t>
  </si>
  <si>
    <t>Year 2</t>
  </si>
  <si>
    <t>Year 3</t>
  </si>
  <si>
    <t>Year 4</t>
  </si>
  <si>
    <t>Year 5</t>
  </si>
  <si>
    <t>Year 6</t>
  </si>
  <si>
    <t>Year 7</t>
  </si>
  <si>
    <t>Year 8</t>
  </si>
  <si>
    <t>Year 9</t>
  </si>
  <si>
    <t>Year 10</t>
  </si>
  <si>
    <t>Year 11</t>
  </si>
  <si>
    <t>Capital Costs</t>
  </si>
  <si>
    <t>Total Capital Costs</t>
  </si>
  <si>
    <t>Current Annual Rent</t>
  </si>
  <si>
    <t>Employment</t>
  </si>
  <si>
    <t>Businesses</t>
  </si>
  <si>
    <t>Totals</t>
  </si>
  <si>
    <t>Actual Vacancy</t>
  </si>
  <si>
    <t>Documents Needed</t>
  </si>
  <si>
    <t>Parent Folder</t>
  </si>
  <si>
    <t>Center Financials</t>
  </si>
  <si>
    <t>Leases</t>
  </si>
  <si>
    <t>Property</t>
  </si>
  <si>
    <t>Documents Received</t>
  </si>
  <si>
    <t>Notes</t>
  </si>
  <si>
    <t>Cap Rate Growth</t>
  </si>
  <si>
    <t>Average Cap Rate Over Base Term</t>
  </si>
  <si>
    <t>Current Annual Rent:</t>
  </si>
  <si>
    <t>Underwritten Expenses:</t>
  </si>
  <si>
    <t>1-Mile</t>
  </si>
  <si>
    <t>Environmental</t>
  </si>
  <si>
    <t>MD</t>
  </si>
  <si>
    <t>NC</t>
  </si>
  <si>
    <t>Brian Hosey</t>
  </si>
  <si>
    <t>7200 Wisconsin Ave., Ste. 1101, Bethesda, MD 20814</t>
  </si>
  <si>
    <t>Lic #: 5005538</t>
  </si>
  <si>
    <t>Ben Yelm</t>
  </si>
  <si>
    <t>151 Meeting St., Ste. 450, Charleston, SC 29401</t>
  </si>
  <si>
    <t>Lic #: 303785</t>
  </si>
  <si>
    <t>2027 Population Projection</t>
  </si>
  <si>
    <t>2027 Households Projection</t>
  </si>
  <si>
    <t>Distance</t>
  </si>
  <si>
    <t>Name/Location</t>
  </si>
  <si>
    <t>Status / Year Built</t>
  </si>
  <si>
    <t>Units/GLA</t>
  </si>
  <si>
    <t>Reimbursements</t>
  </si>
  <si>
    <t>Deal Summary</t>
  </si>
  <si>
    <t>Property Name</t>
  </si>
  <si>
    <t>Property Location</t>
  </si>
  <si>
    <t>List Price</t>
  </si>
  <si>
    <t>List Cap Rate</t>
  </si>
  <si>
    <t>Current NOI</t>
  </si>
  <si>
    <t>Purchase Price</t>
  </si>
  <si>
    <t>Purchase Cap Rate</t>
  </si>
  <si>
    <t>1031 Exchange Analysis</t>
  </si>
  <si>
    <t>Example</t>
  </si>
  <si>
    <t>123 Example, Example, EX</t>
  </si>
  <si>
    <t>Change (%)</t>
  </si>
  <si>
    <t>Loan</t>
  </si>
  <si>
    <t>History of the Site</t>
  </si>
  <si>
    <t>What was the site before the current ownership?</t>
  </si>
  <si>
    <t>What did current ownership do with the site? (Capex or new Tenants/renewals)</t>
  </si>
  <si>
    <t>Are the Tenant improving/declining at the company level?</t>
  </si>
  <si>
    <t>Sheetz, Inc.</t>
  </si>
  <si>
    <t>Poke Bowl Restaurant</t>
  </si>
  <si>
    <t>Drayer Physical Therapy Institute</t>
  </si>
  <si>
    <t>Tenant</t>
  </si>
  <si>
    <t>Li Qing Huang d/b/a Poke Bowl Restaurant</t>
  </si>
  <si>
    <t>6,983 SF</t>
  </si>
  <si>
    <t>1,600 SF</t>
  </si>
  <si>
    <t>Section 1.1</t>
  </si>
  <si>
    <t>7.30% PRS of Center</t>
  </si>
  <si>
    <t>Broker Calculation</t>
  </si>
  <si>
    <t>Tenant Deposit of $7,170</t>
  </si>
  <si>
    <t>Section 24.22</t>
  </si>
  <si>
    <t>Section 3.1</t>
  </si>
  <si>
    <t>(150) Days from Landlord's Turnover of the Premises to Tenant</t>
  </si>
  <si>
    <t>Section 1.2</t>
  </si>
  <si>
    <t>(90) Days from Landlord's Turnover of the Premises to Tenant</t>
  </si>
  <si>
    <t>(10) Years following the Rent Commencement Date</t>
  </si>
  <si>
    <t>Section 8</t>
  </si>
  <si>
    <t>(5) Years following the Rent Commencement Date</t>
  </si>
  <si>
    <t>(20) Year Base Term</t>
  </si>
  <si>
    <t>(10) Year Base Term</t>
  </si>
  <si>
    <t>(5) Year Base Term</t>
  </si>
  <si>
    <t>Automatic Renewal unless Tenant provides notice otherwise (180) days prior to Lease expiration</t>
  </si>
  <si>
    <t>Section 3.2 &amp; 3.3</t>
  </si>
  <si>
    <t>Tenant to provide notice (9) months prior to Lease expiration</t>
  </si>
  <si>
    <t>Tenant to provide Landlord certificate within (20) days of request</t>
  </si>
  <si>
    <t>Section 20.3</t>
  </si>
  <si>
    <t>Tenant to provide certificate within (10) days of Landlord's request</t>
  </si>
  <si>
    <t>Section 18.2</t>
  </si>
  <si>
    <t>Tenant is responsible for Real Estate Taxes</t>
  </si>
  <si>
    <t>Section 6.1</t>
  </si>
  <si>
    <t>Tenant is responsible for PRS of Real Estate Taxes</t>
  </si>
  <si>
    <t>Section 9.1</t>
  </si>
  <si>
    <t>Tenant is responsible for Insurance Expenses</t>
  </si>
  <si>
    <t>Section 5.8</t>
  </si>
  <si>
    <t>Tenant is responsible for PRS of Insurance Expenses</t>
  </si>
  <si>
    <t>Section 11</t>
  </si>
  <si>
    <t>Tenant is responsible for CAM Expenses</t>
  </si>
  <si>
    <t>Section 4.5</t>
  </si>
  <si>
    <t>Tenant is responsible for PRS of CAM Expenses</t>
  </si>
  <si>
    <t>Tenant is responsible for Utilities Expenses</t>
  </si>
  <si>
    <t>Section 7.1</t>
  </si>
  <si>
    <t>Section 13.1</t>
  </si>
  <si>
    <t>15% Admin Fee</t>
  </si>
  <si>
    <t>Section 11.1</t>
  </si>
  <si>
    <t>10% Admin Fee</t>
  </si>
  <si>
    <t>Tenant is responsible for repair &amp; replacement of Roof and Structure</t>
  </si>
  <si>
    <t>Section 8.1</t>
  </si>
  <si>
    <t>Tenant shall reimburse for Roof &amp; Structure repairs and replacements</t>
  </si>
  <si>
    <t>Tenant is responsible for HVAC repair &amp; replacement</t>
  </si>
  <si>
    <t>Section 7.2</t>
  </si>
  <si>
    <t>Tenant is responsible for HVAC repair &amp; replacement with the exception of a $1,000 Repair Cap &amp; a $2,500 Replacement Cap Cost; Landlord agrees to a one time replacement of the existing HVAC unit at the end of its useful life</t>
  </si>
  <si>
    <t>Landlord shall not permit any Property owned by Landlord within (1)-mile of the Subject Property to be operated for the retail sale of gasoline or operated as a Convenience Store</t>
  </si>
  <si>
    <t>Landlord shall not lease space in the Center for the Primary Use as a restaurant serving Poke Bowls and sushi</t>
  </si>
  <si>
    <t>Section 24.29d</t>
  </si>
  <si>
    <t>Landlord shall not lease space to those who practice physical therapy, occupational therapy, vestibular therapy, and speech therapy</t>
  </si>
  <si>
    <t>In the event Tenant ceases operations in the Premises for (30) consecutive days, Landlord shall have the option to recapture the Premises</t>
  </si>
  <si>
    <t>Section 6.2</t>
  </si>
  <si>
    <t>The Tenant shall use the Premises as a prototypical 24-hour Sheetz Convenience Store</t>
  </si>
  <si>
    <t>Section 13.3</t>
  </si>
  <si>
    <t>Tenant shall use Premises as a Poke Bowl restaurant and no other use</t>
  </si>
  <si>
    <t>Tenant shall use the Premises for an outpatient rehabilitation services center &amp; no other use</t>
  </si>
  <si>
    <t>Tenant shall operate in the Premises during regular customary days &amp; hours as all other stores in the city and trade areas in which the Center is located</t>
  </si>
  <si>
    <t>Tenant is not required to continuously operate in the Premises</t>
  </si>
  <si>
    <t>In event Landlord receives an acceptable offer to purchase the Premises as a separate tract during the Term of this Lease, Tenant shall have the Right of First Refusal to purchase the Property under the same terms within (10) days notice</t>
  </si>
  <si>
    <t>Section 12.1</t>
  </si>
  <si>
    <t>Tenant may not assign Lease without Landlord's consent; in event of assignment, Tenant will remain liable for its obligations under this Lease</t>
  </si>
  <si>
    <t>Section 9</t>
  </si>
  <si>
    <t>Section 16.1</t>
  </si>
  <si>
    <t>Put documents in order w/ names and dates</t>
  </si>
  <si>
    <t>Documents: (i.e. Lease Amendment #1 - April 2022)</t>
  </si>
  <si>
    <t>Note any missing/needed documents in red</t>
  </si>
  <si>
    <t>Rent Schedule Ref. DON’T COPY TO BOOK</t>
  </si>
  <si>
    <t>HVAC Maintenance &amp; Repairs</t>
  </si>
  <si>
    <t>Cleaning</t>
  </si>
  <si>
    <t>Electrical Repairs</t>
  </si>
  <si>
    <t>Furnishings</t>
  </si>
  <si>
    <t>General Repairs</t>
  </si>
  <si>
    <t>Irrigation</t>
  </si>
  <si>
    <t>Landscaping</t>
  </si>
  <si>
    <t>Painting</t>
  </si>
  <si>
    <t>Parking Lot Maintenance</t>
  </si>
  <si>
    <t>Plumbing Repairs</t>
  </si>
  <si>
    <t>Roof Repairs</t>
  </si>
  <si>
    <t>Signage Expenses</t>
  </si>
  <si>
    <t>Snow Removal</t>
  </si>
  <si>
    <t>3rd Party CAM Expenses</t>
  </si>
  <si>
    <t>* Sheetz is not included in the CAM Reconciliation calculations</t>
  </si>
  <si>
    <t>Controllable Costs</t>
  </si>
  <si>
    <t>Un-Controllable Costs</t>
  </si>
  <si>
    <t>Total Controllable Costs</t>
  </si>
  <si>
    <t>Total Un-Controllable Costs</t>
  </si>
  <si>
    <t>Natural PRS</t>
  </si>
  <si>
    <t>CAM Cap</t>
  </si>
  <si>
    <t>Underwritten Expenses</t>
  </si>
  <si>
    <t>Capped CAM</t>
  </si>
  <si>
    <t>2019 CAM Rec</t>
  </si>
  <si>
    <t>CAM Expense</t>
  </si>
  <si>
    <t xml:space="preserve">Snow Removal </t>
  </si>
  <si>
    <t>Sport Clips</t>
  </si>
  <si>
    <t>&lt;&lt;Capped CAM</t>
  </si>
  <si>
    <t>Total Rec</t>
  </si>
  <si>
    <t>Sports Clips CAM Cap Calc (5%)</t>
  </si>
  <si>
    <t>&lt;&lt; From 2019 Rec</t>
  </si>
  <si>
    <t>* Admin fee is calculated on Reimbursed CAM</t>
  </si>
  <si>
    <t>* Sports Clips has a 5% CAM Cap</t>
  </si>
  <si>
    <r>
      <rPr>
        <b/>
        <i/>
        <sz val="11"/>
        <color theme="1"/>
        <rFont val="Calibri"/>
        <family val="2"/>
        <scheme val="minor"/>
      </rPr>
      <t>(1) Base Rent:</t>
    </r>
    <r>
      <rPr>
        <sz val="11"/>
        <color theme="1"/>
        <rFont val="Calibri"/>
        <family val="2"/>
        <scheme val="minor"/>
      </rPr>
      <t xml:space="preserve"> Is Reflective of</t>
    </r>
    <r>
      <rPr>
        <b/>
        <sz val="11"/>
        <color theme="1"/>
        <rFont val="Calibri"/>
        <family val="2"/>
        <scheme val="minor"/>
      </rPr>
      <t xml:space="preserve"> In-Place Rental Income</t>
    </r>
  </si>
  <si>
    <t>Building R&amp;M</t>
  </si>
  <si>
    <t>Questions/Comments List</t>
  </si>
  <si>
    <t>Misc.</t>
  </si>
  <si>
    <t>Open Discourse Coalition</t>
  </si>
  <si>
    <t>Lease Section 13 calls for Tenant reimbursing PRS of CAM expenses. Are there add'l spaces / what is tenant's PRS?</t>
  </si>
  <si>
    <t>Please provide '24 and trailing years (if available) expenses</t>
  </si>
  <si>
    <t>Founded in 2020 by a group of concerned alumni, Open Discourse Coalition is an independent, 501(c)3 nonprofit that promotes a variety of intellectual viewpoints at Bucknell University.
Open Discourse Coalition helps Bucknell University students and faculty express and hear a diverse set of opinions and ideas in a respectful setting without fear of retribution. We do this by providing a physical space where students and professors can create a tolerant community dedicated to intellectual diversity through the advancement of individual rights, civil liberties, democracy, and free enterprise. Open Discourse Coalition provides funding and logistical support for activities that advance our mission.</t>
  </si>
  <si>
    <t>https://www.opendiscoursecoalition.org</t>
  </si>
  <si>
    <t>Management Fee (3.0%)</t>
  </si>
  <si>
    <t xml:space="preserve">Building 1 </t>
  </si>
  <si>
    <t>Unit 1</t>
  </si>
  <si>
    <t>Unit 2</t>
  </si>
  <si>
    <t>Unit 3</t>
  </si>
  <si>
    <t>Martins Potato Rolls</t>
  </si>
  <si>
    <t>Unit 4</t>
  </si>
  <si>
    <t>Unit 5</t>
  </si>
  <si>
    <t>National Oilwell Varco, LLC</t>
  </si>
  <si>
    <t>Building 2</t>
  </si>
  <si>
    <t>243 Grey Fox Dr</t>
  </si>
  <si>
    <t>244 Grey Fox Dr</t>
  </si>
  <si>
    <t>Denali Oilfield Service</t>
  </si>
  <si>
    <t>Costy's Energy Services</t>
  </si>
  <si>
    <t>Dance On Air</t>
  </si>
  <si>
    <t>Verizon</t>
  </si>
  <si>
    <t>Snow</t>
  </si>
  <si>
    <t>Repair Reserve</t>
  </si>
  <si>
    <t>Cash Flow Available for Distribution</t>
  </si>
  <si>
    <t>Total Leasing &amp; Capital Costs</t>
  </si>
  <si>
    <t>Total Capital Expenditures</t>
  </si>
  <si>
    <t xml:space="preserve">  Capital Reserves</t>
  </si>
  <si>
    <t>Capital Expenditures</t>
  </si>
  <si>
    <t xml:space="preserve">  Total Leasing Costs</t>
  </si>
  <si>
    <t xml:space="preserve">  Leasing Commissions</t>
  </si>
  <si>
    <t xml:space="preserve">  Management Fee</t>
  </si>
  <si>
    <t xml:space="preserve">  Snow Removal</t>
  </si>
  <si>
    <t xml:space="preserve">  Property Insurance</t>
  </si>
  <si>
    <t>Total Vacancy &amp; Credit Loss</t>
  </si>
  <si>
    <t xml:space="preserve">  Vacancy Allowance</t>
  </si>
  <si>
    <t>Vacancy &amp; Credit Loss</t>
  </si>
  <si>
    <t>Total Tenant Revenue</t>
  </si>
  <si>
    <t>Total Rental Revenue</t>
  </si>
  <si>
    <t xml:space="preserve">  Scheduled Base Rent</t>
  </si>
  <si>
    <t xml:space="preserve">  Absorption &amp; Turnover Vacancy</t>
  </si>
  <si>
    <t xml:space="preserve">  Potential Base Rent</t>
  </si>
  <si>
    <t>Rental Revenue</t>
  </si>
  <si>
    <t>For the Years Ending</t>
  </si>
  <si>
    <t>K&amp;D Factory Service</t>
  </si>
  <si>
    <t>Grey Fox Portfolio</t>
  </si>
  <si>
    <t>Market Rental Rate / SF</t>
  </si>
  <si>
    <t>243 Grey Fox</t>
  </si>
  <si>
    <t>$10 - $20</t>
  </si>
  <si>
    <t>244 Grey Fox</t>
  </si>
  <si>
    <t>Reimbursement Method</t>
  </si>
  <si>
    <t>Gross</t>
  </si>
  <si>
    <t>Annual Increase in Rental Rate</t>
  </si>
  <si>
    <t>Term (years)</t>
  </si>
  <si>
    <t>Downtime in Between Leases (months)</t>
  </si>
  <si>
    <t>Free Rent (months)</t>
  </si>
  <si>
    <t>None</t>
  </si>
  <si>
    <t>Tenant Improvements Allowance</t>
  </si>
  <si>
    <t>N/A (As-Is)</t>
  </si>
  <si>
    <t>Leasing Commisions</t>
  </si>
  <si>
    <t>New - Fixed 6%
Renewal - 0%</t>
  </si>
  <si>
    <t>Square Feet</t>
  </si>
  <si>
    <t>Occupancy Analysis</t>
  </si>
  <si>
    <t>Holding Period (years)</t>
  </si>
  <si>
    <t>General Inflation Rate</t>
  </si>
  <si>
    <t>Expense Inflation Rate</t>
  </si>
  <si>
    <t>Capital Reserves ($/Yr)*</t>
  </si>
  <si>
    <t>*Inflated 3% annually</t>
  </si>
  <si>
    <t>One, 3 Yr Option &amp; One, (5) Yr Option</t>
  </si>
  <si>
    <t>One, (3) Yr Option</t>
  </si>
  <si>
    <t>$5,000/Yr escalating 3% annually</t>
  </si>
  <si>
    <t>$10 - $12.50</t>
  </si>
  <si>
    <t>In-Place - Income and Expenses</t>
  </si>
  <si>
    <t>Current</t>
  </si>
  <si>
    <t>CleanAir Engineering, Inc.</t>
  </si>
  <si>
    <t>Integrity Operations</t>
  </si>
  <si>
    <t>Modified Gross (PRS - RET/INS)</t>
  </si>
  <si>
    <t>Feb-2027</t>
  </si>
  <si>
    <t>Feb-2028</t>
  </si>
  <si>
    <t>Feb-2029</t>
  </si>
  <si>
    <t>Feb-2030</t>
  </si>
  <si>
    <t>Feb-2031</t>
  </si>
  <si>
    <t>Feb-2032</t>
  </si>
  <si>
    <t>Other Tenant Revenue</t>
  </si>
  <si>
    <t xml:space="preserve">  Total Expense Recoveries</t>
  </si>
  <si>
    <t>Total Other Tenant Revenue</t>
  </si>
  <si>
    <t>MG (RET/INS)</t>
  </si>
  <si>
    <t>Vacancy Factor</t>
  </si>
  <si>
    <t>Vacancy Factor (5.0% of Base Rent)</t>
  </si>
  <si>
    <t xml:space="preserve">  RET (243)</t>
  </si>
  <si>
    <t xml:space="preserve">  RET (244)</t>
  </si>
  <si>
    <r>
      <rPr>
        <b/>
        <i/>
        <sz val="11"/>
        <color theme="1"/>
        <rFont val="Calibri"/>
        <family val="2"/>
        <scheme val="minor"/>
      </rPr>
      <t>(2) Expenses:</t>
    </r>
    <r>
      <rPr>
        <b/>
        <sz val="11"/>
        <color theme="1"/>
        <rFont val="Calibri"/>
        <family val="2"/>
        <scheme val="minor"/>
      </rPr>
      <t xml:space="preserve"> </t>
    </r>
    <r>
      <rPr>
        <sz val="11"/>
        <color theme="1"/>
        <rFont val="Calibri"/>
        <family val="2"/>
        <scheme val="minor"/>
      </rPr>
      <t>Analysis is Reflective of</t>
    </r>
    <r>
      <rPr>
        <b/>
        <sz val="11"/>
        <color theme="1"/>
        <rFont val="Calibri"/>
        <family val="2"/>
        <scheme val="minor"/>
      </rPr>
      <t xml:space="preserve"> 2025 Actual Site Expenses</t>
    </r>
  </si>
  <si>
    <t>75%-85%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</si>
</sst>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409]mmmm\ d\,\ yyyy;@"/>
    <numFmt numFmtId="166" formatCode="[$-409]mmmm\-yy;@"/>
    <numFmt numFmtId="167" formatCode="&quot;$&quot;#,##0.00"/>
    <numFmt numFmtId="168" formatCode="&quot;$&quot;#,##0"/>
    <numFmt numFmtId="169" formatCode="#,##0\ &quot;SF&quot;"/>
    <numFmt numFmtId="170" formatCode="mmmm"/>
    <numFmt numFmtId="171" formatCode="yyyy"/>
    <numFmt numFmtId="172" formatCode="0.0%"/>
    <numFmt numFmtId="174" formatCode="0.0"/>
    <numFmt numFmtId="175" formatCode="#,##0&quot; SF&quot;"/>
    <numFmt numFmtId="176" formatCode="0.00&quot; Acres&quot;"/>
    <numFmt numFmtId="177" formatCode="0.0&quot; Years&quot;"/>
    <numFmt numFmtId="178" formatCode="[$-409]mmm\-yyyy;@"/>
    <numFmt numFmtId="179" formatCode="General&quot; Miles&quot;"/>
    <numFmt numFmtId="182" formatCode="&quot;Vacancy Factor (&quot;0.0%&quot;)&quot;"/>
    <numFmt numFmtId="183" formatCode="&quot;Management Fee (&quot;0.0%&quot;)&quot;"/>
    <numFmt numFmtId="184" formatCode="&quot;Replacement Reserves (&quot;&quot;$&quot;#,##0.00&quot;)&quot;"/>
    <numFmt numFmtId="185" formatCode="#,##0.0"/>
    <numFmt numFmtId="186" formatCode="General&quot; &amp; Beyond&quot;"/>
    <numFmt numFmtId="188" formatCode="_(&quot;$&quot;#,##0_);[Red]_(\(&quot;$&quot;#,##0\);_(&quot;-&quot;_);_(@_)"/>
    <numFmt numFmtId="189" formatCode="0&quot; Years&quot;"/>
  </numFmts>
  <fonts count="75" x14ac:knownFonts="1">
    <font>
      <sz val="11"/>
      <color theme="1"/>
      <name val="Calibri"/>
      <family val="2"/>
      <scheme val="minor"/>
    </font>
    <font>
      <sz val="11"/>
      <color theme="1"/>
      <name val="Calibri"/>
      <family val="2"/>
      <scheme val="minor"/>
    </font>
    <font>
      <sz val="10"/>
      <name val="Cambria"/>
      <family val="1"/>
    </font>
    <font>
      <sz val="10"/>
      <color theme="1"/>
      <name val="Cambria"/>
      <family val="1"/>
    </font>
    <font>
      <b/>
      <sz val="10"/>
      <color theme="1"/>
      <name val="Cambria"/>
      <family val="1"/>
    </font>
    <font>
      <sz val="10"/>
      <name val="Calibri Light"/>
      <family val="1"/>
      <scheme val="major"/>
    </font>
    <font>
      <sz val="11"/>
      <color rgb="FFFF0000"/>
      <name val="Calibri"/>
      <family val="2"/>
      <scheme val="minor"/>
    </font>
    <font>
      <b/>
      <sz val="11"/>
      <color theme="1"/>
      <name val="Calibri"/>
      <family val="2"/>
      <scheme val="minor"/>
    </font>
    <font>
      <b/>
      <sz val="10"/>
      <name val="Calibri Light"/>
      <family val="2"/>
      <scheme val="major"/>
    </font>
    <font>
      <b/>
      <i/>
      <sz val="11"/>
      <color theme="1"/>
      <name val="Calibri"/>
      <family val="2"/>
      <scheme val="minor"/>
    </font>
    <font>
      <sz val="10"/>
      <color theme="1"/>
      <name val="Calibri"/>
      <family val="2"/>
      <scheme val="minor"/>
    </font>
    <font>
      <i/>
      <sz val="9"/>
      <color theme="1"/>
      <name val="Calibri"/>
      <family val="2"/>
      <scheme val="minor"/>
    </font>
    <font>
      <b/>
      <i/>
      <sz val="12"/>
      <color theme="1"/>
      <name val="Calibri"/>
      <family val="2"/>
      <scheme val="minor"/>
    </font>
    <font>
      <b/>
      <sz val="12"/>
      <color theme="1"/>
      <name val="Calibri"/>
      <family val="2"/>
      <scheme val="minor"/>
    </font>
    <font>
      <i/>
      <sz val="11"/>
      <color theme="1"/>
      <name val="Calibri"/>
      <family val="2"/>
      <scheme val="minor"/>
    </font>
    <font>
      <b/>
      <sz val="14"/>
      <color theme="1"/>
      <name val="Calibri"/>
      <family val="2"/>
      <scheme val="minor"/>
    </font>
    <font>
      <b/>
      <sz val="10"/>
      <name val="Calibri Light"/>
      <family val="1"/>
      <scheme val="major"/>
    </font>
    <font>
      <b/>
      <sz val="12"/>
      <name val="Calibri"/>
      <family val="2"/>
      <scheme val="minor"/>
    </font>
    <font>
      <b/>
      <sz val="16"/>
      <color theme="1"/>
      <name val="Calibri"/>
      <family val="2"/>
      <scheme val="minor"/>
    </font>
    <font>
      <sz val="10"/>
      <color rgb="FFFF0000"/>
      <name val="Cambria"/>
      <family val="1"/>
    </font>
    <font>
      <sz val="10"/>
      <name val="Calibri"/>
      <family val="2"/>
      <scheme val="minor"/>
    </font>
    <font>
      <i/>
      <sz val="10"/>
      <color theme="1"/>
      <name val="Cambria"/>
      <family val="1"/>
    </font>
    <font>
      <sz val="10"/>
      <name val="Arial"/>
      <family val="2"/>
    </font>
    <font>
      <b/>
      <sz val="10"/>
      <name val="Arial"/>
      <family val="2"/>
    </font>
    <font>
      <i/>
      <sz val="10"/>
      <name val="Cambria"/>
      <family val="1"/>
    </font>
    <font>
      <i/>
      <sz val="10"/>
      <color theme="1"/>
      <name val="Calibri"/>
      <family val="2"/>
      <scheme val="minor"/>
    </font>
    <font>
      <b/>
      <sz val="10"/>
      <color theme="1"/>
      <name val="Calibri"/>
      <family val="2"/>
      <scheme val="minor"/>
    </font>
    <font>
      <b/>
      <i/>
      <sz val="11"/>
      <name val="Arial"/>
      <family val="2"/>
    </font>
    <font>
      <b/>
      <i/>
      <sz val="9"/>
      <color theme="1"/>
      <name val="Calibri"/>
      <family val="2"/>
      <scheme val="minor"/>
    </font>
    <font>
      <i/>
      <sz val="10"/>
      <name val="Calibri"/>
      <family val="2"/>
      <scheme val="minor"/>
    </font>
    <font>
      <i/>
      <sz val="11"/>
      <color theme="3"/>
      <name val="Calibri"/>
      <family val="2"/>
      <scheme val="minor"/>
    </font>
    <font>
      <b/>
      <sz val="10"/>
      <color theme="1"/>
      <name val="Calibri Light"/>
      <family val="1"/>
      <scheme val="major"/>
    </font>
    <font>
      <sz val="7.5"/>
      <name val="Calibri"/>
      <family val="2"/>
      <scheme val="minor"/>
    </font>
    <font>
      <sz val="11"/>
      <name val="Calibri"/>
      <family val="2"/>
      <scheme val="minor"/>
    </font>
    <font>
      <sz val="10"/>
      <color theme="1"/>
      <name val="Georgia"/>
      <family val="1"/>
    </font>
    <font>
      <sz val="11"/>
      <color theme="1"/>
      <name val="Georgia"/>
      <family val="1"/>
    </font>
    <font>
      <b/>
      <sz val="14"/>
      <color theme="0"/>
      <name val="Georgia"/>
      <family val="1"/>
    </font>
    <font>
      <b/>
      <sz val="14"/>
      <color theme="1"/>
      <name val="Georgia"/>
      <family val="1"/>
    </font>
    <font>
      <b/>
      <sz val="20"/>
      <color theme="0"/>
      <name val="Georgia"/>
      <family val="1"/>
    </font>
    <font>
      <sz val="11"/>
      <color theme="4"/>
      <name val="Calibri"/>
      <family val="2"/>
      <scheme val="minor"/>
    </font>
    <font>
      <sz val="11"/>
      <color theme="0"/>
      <name val="Calibri"/>
      <family val="2"/>
      <scheme val="minor"/>
    </font>
    <font>
      <b/>
      <i/>
      <sz val="12"/>
      <name val="Calibri"/>
      <family val="2"/>
      <scheme val="minor"/>
    </font>
    <font>
      <b/>
      <sz val="10"/>
      <name val="Calibri"/>
      <family val="2"/>
      <scheme val="minor"/>
    </font>
    <font>
      <b/>
      <sz val="11"/>
      <name val="Calibri"/>
      <family val="2"/>
      <scheme val="minor"/>
    </font>
    <font>
      <b/>
      <sz val="16"/>
      <name val="Calibri"/>
      <family val="2"/>
      <scheme val="minor"/>
    </font>
    <font>
      <b/>
      <sz val="14"/>
      <name val="Calibri"/>
      <family val="2"/>
      <scheme val="minor"/>
    </font>
    <font>
      <b/>
      <sz val="11"/>
      <name val="Arial"/>
      <family val="2"/>
    </font>
    <font>
      <sz val="14"/>
      <name val="Calibri"/>
      <family val="2"/>
      <scheme val="minor"/>
    </font>
    <font>
      <sz val="14"/>
      <color theme="1"/>
      <name val="Calibri"/>
      <family val="2"/>
      <scheme val="minor"/>
    </font>
    <font>
      <sz val="16"/>
      <color theme="1"/>
      <name val="Calibri"/>
      <family val="2"/>
      <scheme val="minor"/>
    </font>
    <font>
      <sz val="10"/>
      <color theme="4"/>
      <name val="Calibri"/>
      <family val="2"/>
      <scheme val="minor"/>
    </font>
    <font>
      <b/>
      <i/>
      <sz val="10"/>
      <name val="Calibri"/>
      <family val="2"/>
      <scheme val="minor"/>
    </font>
    <font>
      <b/>
      <i/>
      <sz val="11"/>
      <name val="Calibri"/>
      <family val="2"/>
      <scheme val="minor"/>
    </font>
    <font>
      <b/>
      <i/>
      <u/>
      <sz val="10"/>
      <name val="Calibri"/>
      <family val="2"/>
      <scheme val="minor"/>
    </font>
    <font>
      <b/>
      <sz val="12"/>
      <color rgb="FFFF0000"/>
      <name val="Calibri"/>
      <family val="2"/>
      <scheme val="minor"/>
    </font>
    <font>
      <b/>
      <i/>
      <sz val="10"/>
      <color theme="1"/>
      <name val="Calibri"/>
      <family val="2"/>
      <scheme val="minor"/>
    </font>
    <font>
      <sz val="12"/>
      <color theme="1"/>
      <name val="Calibri"/>
      <family val="2"/>
      <scheme val="minor"/>
    </font>
    <font>
      <sz val="8"/>
      <name val="Calibri"/>
      <family val="2"/>
      <scheme val="minor"/>
    </font>
    <font>
      <b/>
      <sz val="12"/>
      <color theme="0"/>
      <name val="Calibri"/>
      <family val="2"/>
      <scheme val="minor"/>
    </font>
    <font>
      <b/>
      <sz val="10"/>
      <color theme="1"/>
      <name val="Georgia"/>
      <family val="1"/>
    </font>
    <font>
      <sz val="16"/>
      <name val="Calibri"/>
      <family val="2"/>
      <scheme val="minor"/>
    </font>
    <font>
      <b/>
      <u val="singleAccounting"/>
      <sz val="14"/>
      <name val="Calibri"/>
      <family val="2"/>
      <scheme val="minor"/>
    </font>
    <font>
      <sz val="11"/>
      <color rgb="FF000000"/>
      <name val="Calibri"/>
      <family val="2"/>
      <scheme val="minor"/>
    </font>
    <font>
      <b/>
      <sz val="11"/>
      <color rgb="FF000000"/>
      <name val="Calibri"/>
      <family val="2"/>
      <scheme val="minor"/>
    </font>
    <font>
      <sz val="10"/>
      <color rgb="FFFF0000"/>
      <name val="Calibri"/>
      <family val="2"/>
      <scheme val="minor"/>
    </font>
    <font>
      <sz val="11"/>
      <name val="Arial"/>
      <family val="1"/>
    </font>
    <font>
      <sz val="10"/>
      <color rgb="FF000000"/>
      <name val="Times New Roman"/>
      <family val="1"/>
    </font>
    <font>
      <b/>
      <sz val="9"/>
      <name val="Calibri"/>
      <family val="2"/>
      <scheme val="minor"/>
    </font>
    <font>
      <u/>
      <sz val="11"/>
      <color theme="10"/>
      <name val="Calibri"/>
      <family val="2"/>
      <scheme val="minor"/>
    </font>
    <font>
      <sz val="8"/>
      <color rgb="FF000000"/>
      <name val="Tahoma"/>
      <family val="2"/>
    </font>
    <font>
      <b/>
      <sz val="8"/>
      <color rgb="FF000000"/>
      <name val="Tahoma"/>
      <family val="2"/>
    </font>
    <font>
      <sz val="8"/>
      <color rgb="FF808080"/>
      <name val="Tahoma"/>
      <family val="2"/>
    </font>
    <font>
      <u/>
      <sz val="8"/>
      <color rgb="FF000000"/>
      <name val="Tahoma"/>
      <family val="2"/>
    </font>
    <font>
      <b/>
      <i/>
      <u/>
      <sz val="11"/>
      <color theme="1"/>
      <name val="Calibri"/>
      <family val="2"/>
      <scheme val="minor"/>
    </font>
    <font>
      <b/>
      <sz val="8"/>
      <color theme="1"/>
      <name val="Calibri"/>
      <family val="2"/>
      <scheme val="minor"/>
    </font>
  </fonts>
  <fills count="21">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theme="5"/>
        <bgColor indexed="64"/>
      </patternFill>
    </fill>
    <fill>
      <patternFill patternType="solid">
        <fgColor theme="0"/>
        <bgColor indexed="64"/>
      </patternFill>
    </fill>
    <fill>
      <patternFill patternType="solid">
        <fgColor rgb="FFC6E0B4"/>
        <bgColor indexed="64"/>
      </patternFill>
    </fill>
    <fill>
      <patternFill patternType="solid">
        <fgColor rgb="FFED7D31"/>
        <bgColor indexed="64"/>
      </patternFill>
    </fill>
    <fill>
      <patternFill patternType="solid">
        <fgColor theme="7"/>
        <bgColor indexed="64"/>
      </patternFill>
    </fill>
    <fill>
      <patternFill patternType="solid">
        <fgColor theme="6" tint="0.79998168889431442"/>
        <bgColor indexed="64"/>
      </patternFill>
    </fill>
  </fills>
  <borders count="41">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medium">
        <color theme="9"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right/>
      <top/>
      <bottom style="medium">
        <color rgb="FF6593CF"/>
      </bottom>
      <diagonal/>
    </border>
    <border>
      <left/>
      <right/>
      <top/>
      <bottom style="thin">
        <color rgb="FF6593CF"/>
      </bottom>
      <diagonal/>
    </border>
    <border>
      <left/>
      <right/>
      <top style="thin">
        <color rgb="FF6593CF"/>
      </top>
      <bottom style="thin">
        <color rgb="FF6593CF"/>
      </bottom>
      <diagonal/>
    </border>
    <border>
      <left/>
      <right/>
      <top style="thin">
        <color rgb="FF6593CF"/>
      </top>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2" fillId="0" borderId="0"/>
    <xf numFmtId="0" fontId="1" fillId="0" borderId="0"/>
    <xf numFmtId="0" fontId="1" fillId="0" borderId="0"/>
    <xf numFmtId="0" fontId="65" fillId="0" borderId="0"/>
    <xf numFmtId="43"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0" fontId="66" fillId="0" borderId="0"/>
    <xf numFmtId="0" fontId="68" fillId="0" borderId="0" applyNumberFormat="0" applyFill="0" applyBorder="0" applyAlignment="0" applyProtection="0"/>
  </cellStyleXfs>
  <cellXfs count="704">
    <xf numFmtId="0" fontId="0" fillId="0" borderId="0" xfId="0"/>
    <xf numFmtId="0" fontId="3" fillId="0" borderId="0" xfId="0" applyFont="1"/>
    <xf numFmtId="0" fontId="4" fillId="0" borderId="0" xfId="0" applyFont="1"/>
    <xf numFmtId="0" fontId="5" fillId="0" borderId="0" xfId="0" applyFont="1"/>
    <xf numFmtId="0" fontId="7" fillId="0" borderId="0" xfId="0" applyFont="1"/>
    <xf numFmtId="0" fontId="6" fillId="0" borderId="0" xfId="0" applyFont="1"/>
    <xf numFmtId="10" fontId="0" fillId="0" borderId="0" xfId="3" applyNumberFormat="1" applyFont="1"/>
    <xf numFmtId="0" fontId="7" fillId="0" borderId="0" xfId="0" applyFont="1" applyAlignment="1">
      <alignment horizontal="center"/>
    </xf>
    <xf numFmtId="168" fontId="0" fillId="0" borderId="0" xfId="0" applyNumberFormat="1"/>
    <xf numFmtId="0" fontId="13" fillId="0" borderId="0" xfId="0" applyFont="1"/>
    <xf numFmtId="0" fontId="7" fillId="0" borderId="0" xfId="0" applyFont="1" applyAlignment="1">
      <alignment horizontal="right"/>
    </xf>
    <xf numFmtId="0" fontId="9" fillId="0" borderId="0" xfId="0" applyFont="1" applyAlignment="1">
      <alignment horizontal="right"/>
    </xf>
    <xf numFmtId="0" fontId="9" fillId="0" borderId="0" xfId="0" applyFont="1" applyAlignment="1">
      <alignment horizontal="center"/>
    </xf>
    <xf numFmtId="167" fontId="7" fillId="0" borderId="0" xfId="0" applyNumberFormat="1" applyFont="1" applyAlignment="1">
      <alignment horizontal="center"/>
    </xf>
    <xf numFmtId="0" fontId="19" fillId="0" borderId="0" xfId="0" applyFont="1"/>
    <xf numFmtId="0" fontId="5" fillId="9" borderId="0" xfId="0" applyFont="1" applyFill="1"/>
    <xf numFmtId="0" fontId="10" fillId="0" borderId="9" xfId="0" applyFont="1" applyBorder="1" applyAlignment="1">
      <alignment horizontal="center" vertical="center"/>
    </xf>
    <xf numFmtId="0" fontId="10" fillId="7" borderId="9" xfId="0" applyFont="1" applyFill="1" applyBorder="1" applyAlignment="1">
      <alignment horizontal="center" vertical="center"/>
    </xf>
    <xf numFmtId="0" fontId="4" fillId="2" borderId="0" xfId="0" applyFont="1" applyFill="1"/>
    <xf numFmtId="0" fontId="0" fillId="2" borderId="0" xfId="0" applyFill="1"/>
    <xf numFmtId="14" fontId="0" fillId="0" borderId="0" xfId="0" applyNumberFormat="1"/>
    <xf numFmtId="164" fontId="0" fillId="0" borderId="0" xfId="1" applyNumberFormat="1" applyFont="1"/>
    <xf numFmtId="0" fontId="7" fillId="6" borderId="0" xfId="0" applyFont="1" applyFill="1"/>
    <xf numFmtId="0" fontId="9" fillId="0" borderId="0" xfId="0" applyFont="1"/>
    <xf numFmtId="0" fontId="22" fillId="0" borderId="0" xfId="4"/>
    <xf numFmtId="3" fontId="22" fillId="0" borderId="0" xfId="4" applyNumberFormat="1"/>
    <xf numFmtId="0" fontId="0" fillId="0" borderId="0" xfId="0" applyAlignment="1">
      <alignment horizontal="center"/>
    </xf>
    <xf numFmtId="168" fontId="0" fillId="0" borderId="0" xfId="0" applyNumberFormat="1" applyAlignment="1">
      <alignment horizontal="center"/>
    </xf>
    <xf numFmtId="9" fontId="0" fillId="0" borderId="0" xfId="3" applyFont="1" applyAlignment="1">
      <alignment horizontal="center"/>
    </xf>
    <xf numFmtId="167" fontId="0" fillId="0" borderId="0" xfId="0" applyNumberFormat="1" applyAlignment="1">
      <alignment horizontal="center"/>
    </xf>
    <xf numFmtId="0" fontId="0" fillId="6" borderId="0" xfId="0" applyFill="1" applyAlignment="1">
      <alignment horizontal="center"/>
    </xf>
    <xf numFmtId="167" fontId="0" fillId="6" borderId="0" xfId="0" applyNumberFormat="1" applyFill="1" applyAlignment="1">
      <alignment horizontal="center"/>
    </xf>
    <xf numFmtId="0" fontId="0" fillId="0" borderId="2" xfId="0" applyBorder="1"/>
    <xf numFmtId="0" fontId="0" fillId="0" borderId="15" xfId="0" applyBorder="1" applyAlignment="1">
      <alignment horizontal="center"/>
    </xf>
    <xf numFmtId="0" fontId="0" fillId="0" borderId="16" xfId="0" applyBorder="1" applyAlignment="1">
      <alignment horizontal="center"/>
    </xf>
    <xf numFmtId="0" fontId="0" fillId="0" borderId="4" xfId="0" applyBorder="1" applyAlignment="1">
      <alignment horizontal="center"/>
    </xf>
    <xf numFmtId="0" fontId="0" fillId="0" borderId="20" xfId="0" applyBorder="1"/>
    <xf numFmtId="0" fontId="0" fillId="0" borderId="18" xfId="0" applyBorder="1"/>
    <xf numFmtId="6" fontId="5" fillId="0" borderId="0" xfId="0" applyNumberFormat="1" applyFont="1"/>
    <xf numFmtId="169" fontId="0" fillId="0" borderId="0" xfId="0" applyNumberFormat="1" applyAlignment="1">
      <alignment horizontal="center"/>
    </xf>
    <xf numFmtId="0" fontId="7" fillId="11" borderId="0" xfId="0" applyFont="1" applyFill="1" applyAlignment="1">
      <alignment horizontal="center" vertical="center"/>
    </xf>
    <xf numFmtId="0" fontId="1" fillId="0" borderId="0" xfId="5"/>
    <xf numFmtId="0" fontId="28" fillId="0" borderId="0" xfId="5" applyFont="1" applyAlignment="1">
      <alignment horizontal="right"/>
    </xf>
    <xf numFmtId="0" fontId="14" fillId="7" borderId="2" xfId="5" applyFont="1" applyFill="1" applyBorder="1" applyAlignment="1">
      <alignment horizontal="center"/>
    </xf>
    <xf numFmtId="0" fontId="0" fillId="0" borderId="17" xfId="0" applyBorder="1"/>
    <xf numFmtId="0" fontId="0" fillId="0" borderId="14" xfId="0" applyBorder="1"/>
    <xf numFmtId="0" fontId="14" fillId="7" borderId="2" xfId="0" applyFont="1" applyFill="1" applyBorder="1" applyAlignment="1">
      <alignment horizontal="center"/>
    </xf>
    <xf numFmtId="0" fontId="14" fillId="7" borderId="18" xfId="0" applyFont="1" applyFill="1" applyBorder="1" applyAlignment="1">
      <alignment horizontal="center"/>
    </xf>
    <xf numFmtId="0" fontId="0" fillId="0" borderId="3" xfId="0" applyBorder="1"/>
    <xf numFmtId="0" fontId="0" fillId="0" borderId="19" xfId="0" applyBorder="1"/>
    <xf numFmtId="0" fontId="20" fillId="0" borderId="9" xfId="0" applyFont="1" applyBorder="1" applyAlignment="1">
      <alignment horizontal="center" vertical="center"/>
    </xf>
    <xf numFmtId="0" fontId="0" fillId="0" borderId="0" xfId="0" applyAlignment="1">
      <alignment horizontal="center" vertical="center"/>
    </xf>
    <xf numFmtId="0" fontId="23" fillId="0" borderId="23" xfId="0" applyFont="1" applyBorder="1" applyAlignment="1">
      <alignment horizontal="center" vertical="center"/>
    </xf>
    <xf numFmtId="0" fontId="23" fillId="0" borderId="0" xfId="0" applyFont="1" applyAlignment="1">
      <alignment horizontal="center" vertical="center"/>
    </xf>
    <xf numFmtId="6" fontId="0" fillId="0" borderId="0" xfId="0" applyNumberFormat="1"/>
    <xf numFmtId="0" fontId="30" fillId="0" borderId="10" xfId="0" applyFont="1" applyBorder="1"/>
    <xf numFmtId="0" fontId="0" fillId="0" borderId="0" xfId="0" applyAlignment="1">
      <alignment horizontal="right"/>
    </xf>
    <xf numFmtId="0" fontId="0" fillId="0" borderId="0" xfId="0" applyAlignment="1">
      <alignment horizontal="left"/>
    </xf>
    <xf numFmtId="0" fontId="0" fillId="0" borderId="0" xfId="0" applyAlignment="1">
      <alignment wrapText="1"/>
    </xf>
    <xf numFmtId="0" fontId="31" fillId="0" borderId="0" xfId="0" applyFont="1"/>
    <xf numFmtId="0" fontId="5" fillId="0" borderId="0" xfId="0" applyFont="1" applyAlignment="1">
      <alignment horizontal="right"/>
    </xf>
    <xf numFmtId="168" fontId="0" fillId="0" borderId="17" xfId="0" applyNumberFormat="1" applyBorder="1" applyAlignment="1">
      <alignment horizontal="center"/>
    </xf>
    <xf numFmtId="168" fontId="0" fillId="0" borderId="0" xfId="0" applyNumberFormat="1" applyAlignment="1">
      <alignment horizontal="right"/>
    </xf>
    <xf numFmtId="0" fontId="0" fillId="2" borderId="0" xfId="0" applyFill="1" applyAlignment="1">
      <alignment horizontal="right"/>
    </xf>
    <xf numFmtId="0" fontId="1" fillId="11" borderId="0" xfId="6" applyFill="1" applyAlignment="1">
      <alignment horizontal="center"/>
    </xf>
    <xf numFmtId="0" fontId="7" fillId="0" borderId="20" xfId="6" applyFont="1" applyBorder="1" applyAlignment="1">
      <alignment horizontal="center"/>
    </xf>
    <xf numFmtId="168" fontId="7" fillId="0" borderId="17" xfId="6" applyNumberFormat="1" applyFont="1" applyBorder="1" applyAlignment="1">
      <alignment horizontal="center"/>
    </xf>
    <xf numFmtId="10" fontId="0" fillId="0" borderId="14" xfId="3" applyNumberFormat="1" applyFont="1" applyBorder="1" applyAlignment="1">
      <alignment horizontal="center"/>
    </xf>
    <xf numFmtId="0" fontId="7" fillId="0" borderId="2" xfId="6" applyFont="1" applyBorder="1" applyAlignment="1">
      <alignment horizontal="center"/>
    </xf>
    <xf numFmtId="168" fontId="7" fillId="0" borderId="0" xfId="6" applyNumberFormat="1" applyFont="1" applyAlignment="1">
      <alignment horizontal="center"/>
    </xf>
    <xf numFmtId="10" fontId="0" fillId="0" borderId="1" xfId="3" applyNumberFormat="1" applyFont="1" applyBorder="1" applyAlignment="1">
      <alignment horizontal="center"/>
    </xf>
    <xf numFmtId="0" fontId="7" fillId="0" borderId="18" xfId="6" applyFont="1" applyBorder="1" applyAlignment="1">
      <alignment horizontal="center"/>
    </xf>
    <xf numFmtId="168" fontId="7" fillId="0" borderId="3" xfId="6" applyNumberFormat="1" applyFont="1" applyBorder="1" applyAlignment="1">
      <alignment horizontal="center"/>
    </xf>
    <xf numFmtId="0" fontId="22" fillId="0" borderId="19" xfId="0" applyFont="1" applyBorder="1" applyAlignment="1">
      <alignment horizontal="center"/>
    </xf>
    <xf numFmtId="0" fontId="7" fillId="0" borderId="0" xfId="6" applyFont="1" applyAlignment="1">
      <alignment horizontal="left"/>
    </xf>
    <xf numFmtId="0" fontId="1" fillId="0" borderId="0" xfId="6" applyAlignment="1">
      <alignment horizontal="center"/>
    </xf>
    <xf numFmtId="0" fontId="1" fillId="0" borderId="27" xfId="6" applyBorder="1" applyAlignment="1">
      <alignment horizontal="center"/>
    </xf>
    <xf numFmtId="6" fontId="1" fillId="0" borderId="14" xfId="2" applyNumberFormat="1" applyFont="1" applyBorder="1" applyAlignment="1">
      <alignment horizontal="center"/>
    </xf>
    <xf numFmtId="0" fontId="1" fillId="0" borderId="28" xfId="6" applyBorder="1" applyAlignment="1">
      <alignment horizontal="center"/>
    </xf>
    <xf numFmtId="6" fontId="33" fillId="0" borderId="1" xfId="2" applyNumberFormat="1" applyFont="1" applyBorder="1" applyAlignment="1">
      <alignment horizontal="center"/>
    </xf>
    <xf numFmtId="0" fontId="7" fillId="0" borderId="5" xfId="6" applyFont="1" applyBorder="1" applyAlignment="1">
      <alignment horizontal="center"/>
    </xf>
    <xf numFmtId="6" fontId="7" fillId="0" borderId="19" xfId="2" applyNumberFormat="1" applyFont="1" applyBorder="1" applyAlignment="1">
      <alignment horizontal="center"/>
    </xf>
    <xf numFmtId="6" fontId="33" fillId="0" borderId="0" xfId="2" applyNumberFormat="1" applyFont="1" applyBorder="1" applyAlignment="1">
      <alignment horizontal="center"/>
    </xf>
    <xf numFmtId="6" fontId="1" fillId="0" borderId="0" xfId="2" applyNumberFormat="1" applyFont="1" applyBorder="1" applyAlignment="1">
      <alignment horizontal="center"/>
    </xf>
    <xf numFmtId="6" fontId="33" fillId="0" borderId="28" xfId="2" applyNumberFormat="1" applyFont="1" applyBorder="1" applyAlignment="1">
      <alignment horizontal="center"/>
    </xf>
    <xf numFmtId="0" fontId="7" fillId="0" borderId="28" xfId="6" applyFont="1" applyBorder="1" applyAlignment="1">
      <alignment horizontal="center"/>
    </xf>
    <xf numFmtId="6" fontId="7" fillId="0" borderId="28" xfId="2" applyNumberFormat="1" applyFont="1" applyBorder="1" applyAlignment="1">
      <alignment horizontal="center"/>
    </xf>
    <xf numFmtId="0" fontId="1" fillId="0" borderId="5" xfId="6" applyBorder="1" applyAlignment="1">
      <alignment horizontal="center"/>
    </xf>
    <xf numFmtId="6" fontId="1" fillId="0" borderId="5" xfId="2" applyNumberFormat="1" applyFont="1" applyBorder="1" applyAlignment="1">
      <alignment horizontal="center"/>
    </xf>
    <xf numFmtId="167" fontId="7" fillId="0" borderId="0" xfId="0" applyNumberFormat="1" applyFont="1" applyAlignment="1">
      <alignment horizontal="right"/>
    </xf>
    <xf numFmtId="168" fontId="7" fillId="0" borderId="0" xfId="0" applyNumberFormat="1" applyFont="1" applyAlignment="1">
      <alignment horizontal="right"/>
    </xf>
    <xf numFmtId="168" fontId="7" fillId="0" borderId="9" xfId="0" applyNumberFormat="1" applyFont="1" applyBorder="1" applyAlignment="1">
      <alignment horizontal="right"/>
    </xf>
    <xf numFmtId="167" fontId="7" fillId="0" borderId="16" xfId="0" applyNumberFormat="1" applyFont="1" applyBorder="1" applyAlignment="1">
      <alignment horizontal="center"/>
    </xf>
    <xf numFmtId="169" fontId="23" fillId="0" borderId="24" xfId="0" applyNumberFormat="1" applyFont="1" applyBorder="1" applyAlignment="1">
      <alignment horizontal="center" vertical="center"/>
    </xf>
    <xf numFmtId="169" fontId="0" fillId="6" borderId="0" xfId="0" applyNumberFormat="1" applyFill="1" applyAlignment="1">
      <alignment horizontal="center"/>
    </xf>
    <xf numFmtId="169" fontId="0" fillId="0" borderId="16" xfId="0" applyNumberFormat="1" applyBorder="1" applyAlignment="1">
      <alignment horizontal="center"/>
    </xf>
    <xf numFmtId="167" fontId="0" fillId="0" borderId="16" xfId="0" applyNumberFormat="1" applyBorder="1" applyAlignment="1">
      <alignment horizontal="center"/>
    </xf>
    <xf numFmtId="9" fontId="0" fillId="0" borderId="16" xfId="3" applyFont="1" applyBorder="1" applyAlignment="1">
      <alignment horizontal="center"/>
    </xf>
    <xf numFmtId="9" fontId="0" fillId="0" borderId="0" xfId="3" applyFont="1" applyBorder="1" applyAlignment="1">
      <alignment horizontal="center"/>
    </xf>
    <xf numFmtId="167" fontId="23" fillId="0" borderId="0" xfId="0" applyNumberFormat="1" applyFont="1" applyAlignment="1">
      <alignment horizontal="center" vertical="center"/>
    </xf>
    <xf numFmtId="3" fontId="0" fillId="0" borderId="0" xfId="0" applyNumberFormat="1"/>
    <xf numFmtId="49" fontId="0" fillId="0" borderId="17" xfId="0" applyNumberFormat="1" applyBorder="1" applyAlignment="1">
      <alignment horizontal="center"/>
    </xf>
    <xf numFmtId="49" fontId="0" fillId="0" borderId="0" xfId="0" applyNumberFormat="1" applyAlignment="1">
      <alignment horizontal="center"/>
    </xf>
    <xf numFmtId="49" fontId="1" fillId="0" borderId="0" xfId="5" applyNumberFormat="1" applyAlignment="1">
      <alignment horizontal="center"/>
    </xf>
    <xf numFmtId="168" fontId="22" fillId="0" borderId="0" xfId="4" applyNumberFormat="1"/>
    <xf numFmtId="0" fontId="0" fillId="11" borderId="0" xfId="0" applyFill="1" applyAlignment="1">
      <alignment horizontal="right"/>
    </xf>
    <xf numFmtId="0" fontId="0" fillId="11" borderId="0" xfId="0" applyFill="1"/>
    <xf numFmtId="0" fontId="4" fillId="11" borderId="0" xfId="0" applyFont="1" applyFill="1" applyAlignment="1">
      <alignment horizontal="right"/>
    </xf>
    <xf numFmtId="0" fontId="34" fillId="14" borderId="0" xfId="0" applyFont="1" applyFill="1"/>
    <xf numFmtId="0" fontId="35" fillId="14" borderId="0" xfId="0" applyFont="1" applyFill="1"/>
    <xf numFmtId="0" fontId="36" fillId="14" borderId="0" xfId="0" applyFont="1" applyFill="1" applyAlignment="1">
      <alignment vertical="center"/>
    </xf>
    <xf numFmtId="0" fontId="34" fillId="15" borderId="0" xfId="0" applyFont="1" applyFill="1"/>
    <xf numFmtId="0" fontId="35" fillId="15" borderId="0" xfId="0" applyFont="1" applyFill="1"/>
    <xf numFmtId="0" fontId="37" fillId="0" borderId="0" xfId="0" applyFont="1"/>
    <xf numFmtId="0" fontId="38" fillId="14" borderId="0" xfId="0" applyFont="1" applyFill="1" applyAlignment="1">
      <alignment vertical="center"/>
    </xf>
    <xf numFmtId="0" fontId="34" fillId="16" borderId="0" xfId="0" applyFont="1" applyFill="1"/>
    <xf numFmtId="0" fontId="35" fillId="16" borderId="0" xfId="0" applyFont="1" applyFill="1"/>
    <xf numFmtId="167" fontId="13" fillId="0" borderId="0" xfId="0" applyNumberFormat="1" applyFont="1" applyAlignment="1">
      <alignment horizontal="right"/>
    </xf>
    <xf numFmtId="168" fontId="7" fillId="0" borderId="17" xfId="0" applyNumberFormat="1" applyFont="1" applyBorder="1" applyAlignment="1">
      <alignment horizontal="right"/>
    </xf>
    <xf numFmtId="167" fontId="7" fillId="0" borderId="17" xfId="0" applyNumberFormat="1" applyFont="1" applyBorder="1" applyAlignment="1">
      <alignment horizontal="right"/>
    </xf>
    <xf numFmtId="0" fontId="34" fillId="14" borderId="0" xfId="0" applyFont="1" applyFill="1" applyAlignment="1">
      <alignment wrapText="1"/>
    </xf>
    <xf numFmtId="0" fontId="34" fillId="15" borderId="0" xfId="0" applyFont="1" applyFill="1" applyAlignment="1">
      <alignment wrapText="1"/>
    </xf>
    <xf numFmtId="0" fontId="34" fillId="16" borderId="0" xfId="0" applyFont="1" applyFill="1" applyAlignment="1">
      <alignment wrapText="1"/>
    </xf>
    <xf numFmtId="0" fontId="37" fillId="0" borderId="0" xfId="0" applyFont="1" applyAlignment="1">
      <alignment wrapText="1"/>
    </xf>
    <xf numFmtId="0" fontId="13" fillId="0" borderId="0" xfId="0" applyFont="1" applyAlignment="1">
      <alignment horizontal="center" wrapText="1"/>
    </xf>
    <xf numFmtId="0" fontId="0" fillId="0" borderId="22" xfId="0" applyBorder="1" applyAlignment="1">
      <alignment wrapText="1"/>
    </xf>
    <xf numFmtId="0" fontId="7" fillId="0" borderId="29" xfId="0" applyFont="1" applyBorder="1" applyAlignment="1">
      <alignment wrapText="1"/>
    </xf>
    <xf numFmtId="0" fontId="0" fillId="0" borderId="30" xfId="0" applyBorder="1" applyAlignment="1">
      <alignment wrapText="1"/>
    </xf>
    <xf numFmtId="0" fontId="0" fillId="0" borderId="31" xfId="0" applyBorder="1" applyAlignment="1">
      <alignment wrapText="1"/>
    </xf>
    <xf numFmtId="0" fontId="38" fillId="14" borderId="0" xfId="0" applyFont="1" applyFill="1" applyAlignment="1">
      <alignment horizontal="right" vertical="center"/>
    </xf>
    <xf numFmtId="0" fontId="36" fillId="14" borderId="0" xfId="0" applyFont="1" applyFill="1" applyAlignment="1">
      <alignment horizontal="right" vertical="center"/>
    </xf>
    <xf numFmtId="0" fontId="34" fillId="15" borderId="0" xfId="0" applyFont="1" applyFill="1" applyAlignment="1">
      <alignment horizontal="right"/>
    </xf>
    <xf numFmtId="0" fontId="34" fillId="16" borderId="0" xfId="0" applyFont="1" applyFill="1" applyAlignment="1">
      <alignment horizontal="right"/>
    </xf>
    <xf numFmtId="0" fontId="34" fillId="14" borderId="0" xfId="0" applyFont="1" applyFill="1" applyAlignment="1">
      <alignment horizontal="right"/>
    </xf>
    <xf numFmtId="0" fontId="37" fillId="0" borderId="0" xfId="0" applyFont="1" applyAlignment="1">
      <alignment horizontal="right"/>
    </xf>
    <xf numFmtId="0" fontId="0" fillId="0" borderId="1" xfId="0" applyBorder="1"/>
    <xf numFmtId="0" fontId="35" fillId="14" borderId="0" xfId="0" applyFont="1" applyFill="1" applyAlignment="1">
      <alignment horizontal="right"/>
    </xf>
    <xf numFmtId="0" fontId="35" fillId="15" borderId="0" xfId="0" applyFont="1" applyFill="1" applyAlignment="1">
      <alignment horizontal="right"/>
    </xf>
    <xf numFmtId="0" fontId="35" fillId="16" borderId="0" xfId="0" applyFont="1" applyFill="1" applyAlignment="1">
      <alignment horizontal="right"/>
    </xf>
    <xf numFmtId="0" fontId="0" fillId="0" borderId="17" xfId="0" applyBorder="1" applyAlignment="1">
      <alignment horizontal="right"/>
    </xf>
    <xf numFmtId="0" fontId="0" fillId="0" borderId="3" xfId="0" applyBorder="1" applyAlignment="1">
      <alignment horizontal="right"/>
    </xf>
    <xf numFmtId="167" fontId="37" fillId="0" borderId="0" xfId="0" applyNumberFormat="1" applyFont="1"/>
    <xf numFmtId="38" fontId="32" fillId="0" borderId="0" xfId="0" applyNumberFormat="1" applyFont="1" applyAlignment="1">
      <alignment horizontal="center" vertical="center"/>
    </xf>
    <xf numFmtId="9" fontId="0" fillId="0" borderId="0" xfId="3" applyFont="1" applyAlignment="1">
      <alignment horizontal="left"/>
    </xf>
    <xf numFmtId="10" fontId="0" fillId="0" borderId="0" xfId="3" applyNumberFormat="1" applyFont="1" applyAlignment="1">
      <alignment horizontal="center"/>
    </xf>
    <xf numFmtId="0" fontId="7" fillId="0" borderId="23" xfId="0" applyFont="1" applyBorder="1" applyAlignment="1">
      <alignment horizontal="right"/>
    </xf>
    <xf numFmtId="14" fontId="7" fillId="0" borderId="25" xfId="0" applyNumberFormat="1" applyFont="1" applyBorder="1"/>
    <xf numFmtId="0" fontId="0" fillId="15" borderId="0" xfId="0" applyFill="1"/>
    <xf numFmtId="0" fontId="20" fillId="0" borderId="0" xfId="0" applyFont="1" applyAlignment="1">
      <alignment horizontal="center" vertical="center"/>
    </xf>
    <xf numFmtId="0" fontId="24" fillId="0" borderId="17" xfId="0" applyFont="1" applyBorder="1" applyAlignment="1">
      <alignment horizontal="center" vertical="center"/>
    </xf>
    <xf numFmtId="168" fontId="0" fillId="0" borderId="17" xfId="0" applyNumberFormat="1" applyBorder="1" applyAlignment="1">
      <alignment horizontal="left"/>
    </xf>
    <xf numFmtId="168" fontId="18" fillId="0" borderId="17" xfId="0" applyNumberFormat="1" applyFont="1" applyBorder="1"/>
    <xf numFmtId="0" fontId="0" fillId="0" borderId="0" xfId="0" applyAlignment="1">
      <alignment vertical="center"/>
    </xf>
    <xf numFmtId="0" fontId="13" fillId="0" borderId="0" xfId="0" applyFont="1" applyAlignment="1">
      <alignment horizontal="left"/>
    </xf>
    <xf numFmtId="14" fontId="17" fillId="0" borderId="0" xfId="0" applyNumberFormat="1" applyFont="1" applyAlignment="1">
      <alignment horizontal="left"/>
    </xf>
    <xf numFmtId="3" fontId="22" fillId="0" borderId="0" xfId="4" applyNumberFormat="1" applyAlignment="1">
      <alignment horizontal="center"/>
    </xf>
    <xf numFmtId="0" fontId="16" fillId="0" borderId="0" xfId="0" applyFont="1" applyAlignment="1">
      <alignment horizontal="center"/>
    </xf>
    <xf numFmtId="0" fontId="20" fillId="0" borderId="0" xfId="0" applyFont="1"/>
    <xf numFmtId="168" fontId="0" fillId="0" borderId="0" xfId="2" applyNumberFormat="1" applyFont="1" applyAlignment="1">
      <alignment horizontal="center"/>
    </xf>
    <xf numFmtId="10" fontId="39" fillId="0" borderId="0" xfId="3" applyNumberFormat="1" applyFont="1" applyAlignment="1">
      <alignment horizontal="center"/>
    </xf>
    <xf numFmtId="0" fontId="39" fillId="0" borderId="0" xfId="0" applyFont="1" applyAlignment="1">
      <alignment horizontal="center"/>
    </xf>
    <xf numFmtId="0" fontId="33" fillId="0" borderId="0" xfId="0" applyFont="1"/>
    <xf numFmtId="0" fontId="33" fillId="0" borderId="0" xfId="0" applyFont="1" applyAlignment="1">
      <alignment horizontal="center"/>
    </xf>
    <xf numFmtId="0" fontId="0" fillId="0" borderId="9" xfId="0" applyBorder="1"/>
    <xf numFmtId="9" fontId="39" fillId="0" borderId="0" xfId="3" applyFont="1" applyAlignment="1">
      <alignment horizontal="center"/>
    </xf>
    <xf numFmtId="0" fontId="43" fillId="0" borderId="0" xfId="0" applyFont="1" applyAlignment="1">
      <alignment horizontal="left"/>
    </xf>
    <xf numFmtId="0" fontId="33" fillId="0" borderId="0" xfId="0" applyFont="1" applyAlignment="1">
      <alignment horizontal="left"/>
    </xf>
    <xf numFmtId="2" fontId="0" fillId="0" borderId="0" xfId="0" applyNumberFormat="1" applyAlignment="1">
      <alignment horizontal="center"/>
    </xf>
    <xf numFmtId="0" fontId="27" fillId="3" borderId="11" xfId="4" applyFont="1" applyFill="1" applyBorder="1" applyAlignment="1">
      <alignment horizontal="left"/>
    </xf>
    <xf numFmtId="0" fontId="0" fillId="3" borderId="11" xfId="0" applyFill="1" applyBorder="1"/>
    <xf numFmtId="0" fontId="0" fillId="3" borderId="11" xfId="0" applyFill="1" applyBorder="1" applyAlignment="1">
      <alignment horizontal="center"/>
    </xf>
    <xf numFmtId="0" fontId="43" fillId="3" borderId="0" xfId="0" applyFont="1" applyFill="1" applyAlignment="1">
      <alignment horizontal="center"/>
    </xf>
    <xf numFmtId="14" fontId="43" fillId="3" borderId="0" xfId="0" applyNumberFormat="1" applyFont="1" applyFill="1" applyAlignment="1">
      <alignment horizontal="center"/>
    </xf>
    <xf numFmtId="168" fontId="43" fillId="3" borderId="0" xfId="2" applyNumberFormat="1" applyFont="1" applyFill="1" applyAlignment="1">
      <alignment horizontal="center"/>
    </xf>
    <xf numFmtId="167" fontId="43" fillId="3" borderId="0" xfId="2" applyNumberFormat="1" applyFont="1" applyFill="1" applyAlignment="1">
      <alignment horizontal="center"/>
    </xf>
    <xf numFmtId="172" fontId="43" fillId="3" borderId="0" xfId="3" applyNumberFormat="1" applyFont="1" applyFill="1" applyAlignment="1">
      <alignment horizontal="center"/>
    </xf>
    <xf numFmtId="0" fontId="43" fillId="0" borderId="0" xfId="0" applyFont="1" applyAlignment="1">
      <alignment horizontal="center"/>
    </xf>
    <xf numFmtId="0" fontId="33" fillId="4" borderId="0" xfId="0" applyFont="1" applyFill="1" applyAlignment="1">
      <alignment horizontal="center"/>
    </xf>
    <xf numFmtId="14" fontId="33" fillId="4" borderId="0" xfId="0" applyNumberFormat="1" applyFont="1" applyFill="1" applyAlignment="1">
      <alignment horizontal="center"/>
    </xf>
    <xf numFmtId="168" fontId="33" fillId="4" borderId="0" xfId="2" applyNumberFormat="1" applyFont="1" applyFill="1" applyAlignment="1">
      <alignment horizontal="center"/>
    </xf>
    <xf numFmtId="167" fontId="33" fillId="4" borderId="0" xfId="2" applyNumberFormat="1" applyFont="1" applyFill="1" applyAlignment="1">
      <alignment horizontal="center"/>
    </xf>
    <xf numFmtId="172" fontId="33" fillId="4" borderId="0" xfId="3" applyNumberFormat="1" applyFont="1" applyFill="1" applyAlignment="1">
      <alignment horizontal="center"/>
    </xf>
    <xf numFmtId="14" fontId="33" fillId="0" borderId="0" xfId="0" applyNumberFormat="1" applyFont="1" applyAlignment="1">
      <alignment horizontal="center"/>
    </xf>
    <xf numFmtId="168" fontId="33" fillId="0" borderId="0" xfId="2" applyNumberFormat="1" applyFont="1" applyAlignment="1">
      <alignment horizontal="center"/>
    </xf>
    <xf numFmtId="167" fontId="33" fillId="0" borderId="0" xfId="2" applyNumberFormat="1" applyFont="1" applyAlignment="1">
      <alignment horizontal="center"/>
    </xf>
    <xf numFmtId="172" fontId="33" fillId="0" borderId="0" xfId="3" applyNumberFormat="1" applyFont="1" applyAlignment="1">
      <alignment horizontal="center"/>
    </xf>
    <xf numFmtId="166" fontId="33" fillId="0" borderId="0" xfId="0" applyNumberFormat="1" applyFont="1" applyAlignment="1">
      <alignment horizontal="center"/>
    </xf>
    <xf numFmtId="168" fontId="33" fillId="0" borderId="0" xfId="0" applyNumberFormat="1" applyFont="1" applyAlignment="1">
      <alignment horizontal="center"/>
    </xf>
    <xf numFmtId="167" fontId="33" fillId="0" borderId="0" xfId="0" applyNumberFormat="1" applyFont="1" applyAlignment="1">
      <alignment horizontal="center"/>
    </xf>
    <xf numFmtId="0" fontId="16" fillId="0" borderId="0" xfId="0" applyFont="1"/>
    <xf numFmtId="0" fontId="5" fillId="0" borderId="0" xfId="0" applyFont="1" applyAlignment="1">
      <alignment horizontal="center"/>
    </xf>
    <xf numFmtId="0" fontId="40" fillId="0" borderId="0" xfId="0" applyFont="1"/>
    <xf numFmtId="0" fontId="7" fillId="3" borderId="0" xfId="0" applyFont="1" applyFill="1"/>
    <xf numFmtId="168" fontId="20" fillId="0" borderId="0" xfId="2" applyNumberFormat="1" applyFont="1" applyFill="1" applyAlignment="1">
      <alignment horizontal="center" vertical="center"/>
    </xf>
    <xf numFmtId="0" fontId="20" fillId="7" borderId="0" xfId="0" applyFont="1" applyFill="1" applyAlignment="1">
      <alignment horizontal="center" vertical="center"/>
    </xf>
    <xf numFmtId="0" fontId="7" fillId="15" borderId="0" xfId="0" applyFont="1" applyFill="1" applyAlignment="1">
      <alignment horizontal="right"/>
    </xf>
    <xf numFmtId="169" fontId="43" fillId="3" borderId="0" xfId="0" applyNumberFormat="1" applyFont="1" applyFill="1"/>
    <xf numFmtId="0" fontId="43" fillId="3" borderId="0" xfId="0" applyFont="1" applyFill="1"/>
    <xf numFmtId="0" fontId="43" fillId="3" borderId="1" xfId="0" applyFont="1" applyFill="1" applyBorder="1"/>
    <xf numFmtId="169" fontId="20" fillId="0" borderId="0" xfId="1" applyNumberFormat="1" applyFont="1" applyBorder="1" applyAlignment="1">
      <alignment horizontal="center" vertical="center"/>
    </xf>
    <xf numFmtId="169" fontId="20" fillId="7" borderId="0" xfId="1" applyNumberFormat="1" applyFont="1" applyFill="1" applyBorder="1" applyAlignment="1">
      <alignment horizontal="center" vertical="center"/>
    </xf>
    <xf numFmtId="169" fontId="20" fillId="0" borderId="0" xfId="1" applyNumberFormat="1" applyFont="1" applyFill="1" applyBorder="1" applyAlignment="1">
      <alignment horizontal="center" vertical="center"/>
    </xf>
    <xf numFmtId="44" fontId="20" fillId="0" borderId="0" xfId="2" applyFont="1"/>
    <xf numFmtId="44" fontId="29" fillId="0" borderId="0" xfId="2" applyFont="1" applyAlignment="1">
      <alignment horizontal="center"/>
    </xf>
    <xf numFmtId="168" fontId="20" fillId="0" borderId="0" xfId="2" applyNumberFormat="1" applyFont="1" applyAlignment="1">
      <alignment horizontal="right"/>
    </xf>
    <xf numFmtId="168" fontId="20" fillId="0" borderId="0" xfId="2" applyNumberFormat="1" applyFont="1" applyBorder="1" applyAlignment="1">
      <alignment horizontal="right"/>
    </xf>
    <xf numFmtId="168" fontId="42" fillId="0" borderId="0" xfId="2" applyNumberFormat="1" applyFont="1" applyAlignment="1">
      <alignment horizontal="right"/>
    </xf>
    <xf numFmtId="9" fontId="0" fillId="0" borderId="0" xfId="0" applyNumberFormat="1"/>
    <xf numFmtId="6" fontId="0" fillId="0" borderId="0" xfId="0" applyNumberFormat="1" applyAlignment="1">
      <alignment horizontal="center"/>
    </xf>
    <xf numFmtId="9" fontId="39" fillId="0" borderId="0" xfId="0" applyNumberFormat="1" applyFont="1" applyAlignment="1">
      <alignment horizontal="center"/>
    </xf>
    <xf numFmtId="14" fontId="39" fillId="0" borderId="0" xfId="0" applyNumberFormat="1" applyFont="1" applyAlignment="1">
      <alignment horizontal="center"/>
    </xf>
    <xf numFmtId="6" fontId="5" fillId="0" borderId="17" xfId="0" applyNumberFormat="1" applyFont="1" applyBorder="1"/>
    <xf numFmtId="0" fontId="16" fillId="5" borderId="0" xfId="0" applyFont="1" applyFill="1"/>
    <xf numFmtId="6" fontId="5" fillId="5" borderId="0" xfId="0" applyNumberFormat="1" applyFont="1" applyFill="1"/>
    <xf numFmtId="0" fontId="16" fillId="7" borderId="0" xfId="0" applyFont="1" applyFill="1"/>
    <xf numFmtId="6" fontId="5" fillId="7" borderId="0" xfId="0" applyNumberFormat="1" applyFont="1" applyFill="1"/>
    <xf numFmtId="0" fontId="16" fillId="9" borderId="0" xfId="0" applyFont="1" applyFill="1"/>
    <xf numFmtId="10" fontId="5" fillId="9" borderId="0" xfId="3" applyNumberFormat="1" applyFont="1" applyFill="1"/>
    <xf numFmtId="0" fontId="8" fillId="3" borderId="0" xfId="0" applyFont="1" applyFill="1" applyAlignment="1">
      <alignment horizontal="center"/>
    </xf>
    <xf numFmtId="0" fontId="8" fillId="3" borderId="11" xfId="0" applyFont="1" applyFill="1" applyBorder="1" applyAlignment="1">
      <alignment horizontal="center"/>
    </xf>
    <xf numFmtId="8" fontId="33" fillId="0" borderId="0" xfId="0" applyNumberFormat="1" applyFont="1" applyAlignment="1">
      <alignment horizontal="center"/>
    </xf>
    <xf numFmtId="10" fontId="33" fillId="0" borderId="0" xfId="0" applyNumberFormat="1" applyFont="1" applyAlignment="1">
      <alignment horizontal="center"/>
    </xf>
    <xf numFmtId="0" fontId="43" fillId="0" borderId="0" xfId="0" applyFont="1" applyAlignment="1">
      <alignment horizontal="right"/>
    </xf>
    <xf numFmtId="0" fontId="7" fillId="3" borderId="3" xfId="0" applyFont="1" applyFill="1" applyBorder="1"/>
    <xf numFmtId="0" fontId="0" fillId="0" borderId="0" xfId="0" applyAlignment="1">
      <alignment vertical="top"/>
    </xf>
    <xf numFmtId="6" fontId="0" fillId="0" borderId="0" xfId="0" applyNumberFormat="1" applyAlignment="1">
      <alignment horizontal="center" vertical="center"/>
    </xf>
    <xf numFmtId="167" fontId="0" fillId="0" borderId="0" xfId="0" applyNumberFormat="1" applyAlignment="1">
      <alignment horizontal="left"/>
    </xf>
    <xf numFmtId="2" fontId="33" fillId="0" borderId="0" xfId="0" applyNumberFormat="1" applyFont="1" applyAlignment="1">
      <alignment horizontal="left"/>
    </xf>
    <xf numFmtId="2" fontId="0" fillId="0" borderId="0" xfId="0" applyNumberFormat="1" applyAlignment="1">
      <alignment horizontal="center" vertical="center"/>
    </xf>
    <xf numFmtId="10" fontId="0" fillId="0" borderId="0" xfId="0" applyNumberFormat="1" applyAlignment="1">
      <alignment horizontal="center" vertical="center"/>
    </xf>
    <xf numFmtId="168" fontId="43" fillId="0" borderId="0" xfId="0" applyNumberFormat="1" applyFont="1" applyAlignment="1">
      <alignment horizontal="left"/>
    </xf>
    <xf numFmtId="10" fontId="43" fillId="0" borderId="0" xfId="3" applyNumberFormat="1" applyFont="1" applyFill="1" applyAlignment="1">
      <alignment horizontal="left"/>
    </xf>
    <xf numFmtId="175" fontId="33" fillId="0" borderId="0" xfId="1" applyNumberFormat="1" applyFont="1" applyAlignment="1">
      <alignment horizontal="left"/>
    </xf>
    <xf numFmtId="176" fontId="33" fillId="0" borderId="0" xfId="0" applyNumberFormat="1" applyFont="1" applyAlignment="1">
      <alignment horizontal="left"/>
    </xf>
    <xf numFmtId="0" fontId="33" fillId="0" borderId="0" xfId="3" applyNumberFormat="1" applyFont="1" applyAlignment="1">
      <alignment horizontal="left"/>
    </xf>
    <xf numFmtId="3" fontId="33" fillId="0" borderId="0" xfId="0" applyNumberFormat="1" applyFont="1" applyAlignment="1">
      <alignment horizontal="left"/>
    </xf>
    <xf numFmtId="14" fontId="33" fillId="0" borderId="0" xfId="0" applyNumberFormat="1" applyFont="1" applyAlignment="1">
      <alignment horizontal="left"/>
    </xf>
    <xf numFmtId="168" fontId="33" fillId="0" borderId="0" xfId="0" applyNumberFormat="1" applyFont="1" applyAlignment="1">
      <alignment horizontal="left"/>
    </xf>
    <xf numFmtId="177" fontId="33" fillId="0" borderId="0" xfId="0" applyNumberFormat="1" applyFont="1" applyAlignment="1">
      <alignment horizontal="left"/>
    </xf>
    <xf numFmtId="0" fontId="7" fillId="17" borderId="0" xfId="0" applyFont="1" applyFill="1"/>
    <xf numFmtId="0" fontId="0" fillId="0" borderId="0" xfId="0" applyAlignment="1">
      <alignment horizontal="left" vertical="top" wrapText="1"/>
    </xf>
    <xf numFmtId="14" fontId="0" fillId="0" borderId="0" xfId="0" applyNumberFormat="1" applyAlignment="1">
      <alignment horizontal="left" vertical="top" wrapText="1"/>
    </xf>
    <xf numFmtId="0" fontId="7" fillId="18" borderId="0" xfId="0" applyFont="1" applyFill="1"/>
    <xf numFmtId="0" fontId="14" fillId="0" borderId="0" xfId="0" applyFont="1"/>
    <xf numFmtId="9" fontId="0" fillId="6" borderId="0" xfId="3" applyFont="1" applyFill="1" applyAlignment="1">
      <alignment horizontal="center"/>
    </xf>
    <xf numFmtId="0" fontId="46" fillId="3" borderId="11" xfId="4" applyFont="1" applyFill="1" applyBorder="1" applyAlignment="1">
      <alignment horizontal="center"/>
    </xf>
    <xf numFmtId="179" fontId="0" fillId="0" borderId="0" xfId="0" applyNumberFormat="1" applyAlignment="1">
      <alignment horizontal="center"/>
    </xf>
    <xf numFmtId="167" fontId="20" fillId="3" borderId="0" xfId="2" applyNumberFormat="1" applyFont="1" applyFill="1" applyAlignment="1">
      <alignment horizontal="right"/>
    </xf>
    <xf numFmtId="167" fontId="7" fillId="3" borderId="0" xfId="0" applyNumberFormat="1" applyFont="1" applyFill="1" applyAlignment="1">
      <alignment horizontal="center"/>
    </xf>
    <xf numFmtId="44" fontId="20" fillId="3" borderId="0" xfId="2" applyFont="1" applyFill="1"/>
    <xf numFmtId="0" fontId="27" fillId="3" borderId="11" xfId="4" applyFont="1" applyFill="1" applyBorder="1" applyAlignment="1">
      <alignment horizontal="left" vertical="top"/>
    </xf>
    <xf numFmtId="0" fontId="27" fillId="3" borderId="11" xfId="4" applyFont="1" applyFill="1" applyBorder="1" applyAlignment="1">
      <alignment horizontal="left" vertical="center"/>
    </xf>
    <xf numFmtId="0" fontId="0" fillId="0" borderId="0" xfId="0" applyAlignment="1">
      <alignment horizontal="left" vertical="center"/>
    </xf>
    <xf numFmtId="14" fontId="0" fillId="0" borderId="7" xfId="0" applyNumberFormat="1" applyBorder="1" applyAlignment="1">
      <alignment vertical="top"/>
    </xf>
    <xf numFmtId="14" fontId="0" fillId="0" borderId="0" xfId="0" applyNumberFormat="1" applyAlignment="1">
      <alignment vertical="top"/>
    </xf>
    <xf numFmtId="0" fontId="0" fillId="0" borderId="7" xfId="0" applyBorder="1" applyAlignment="1">
      <alignment vertical="top"/>
    </xf>
    <xf numFmtId="0" fontId="44" fillId="3" borderId="0" xfId="0" applyFont="1" applyFill="1" applyAlignment="1">
      <alignment horizontal="left"/>
    </xf>
    <xf numFmtId="0" fontId="42" fillId="0" borderId="0" xfId="0" applyFont="1" applyAlignment="1">
      <alignment horizontal="left"/>
    </xf>
    <xf numFmtId="0" fontId="20" fillId="0" borderId="0" xfId="0" applyFont="1" applyAlignment="1">
      <alignment horizontal="left"/>
    </xf>
    <xf numFmtId="0" fontId="17" fillId="0" borderId="0" xfId="0" applyFont="1" applyAlignment="1">
      <alignment horizontal="left"/>
    </xf>
    <xf numFmtId="168" fontId="0" fillId="0" borderId="0" xfId="0" applyNumberFormat="1" applyAlignment="1">
      <alignment horizontal="left"/>
    </xf>
    <xf numFmtId="169" fontId="42" fillId="2" borderId="24" xfId="0" applyNumberFormat="1" applyFont="1" applyFill="1" applyBorder="1" applyAlignment="1">
      <alignment horizontal="center" vertical="center"/>
    </xf>
    <xf numFmtId="0" fontId="7" fillId="3" borderId="11" xfId="0" applyFont="1" applyFill="1" applyBorder="1" applyAlignment="1">
      <alignment horizontal="center"/>
    </xf>
    <xf numFmtId="167" fontId="39" fillId="0" borderId="0" xfId="0" applyNumberFormat="1" applyFont="1" applyAlignment="1">
      <alignment horizontal="left"/>
    </xf>
    <xf numFmtId="0" fontId="43" fillId="0" borderId="0" xfId="0" applyFont="1"/>
    <xf numFmtId="0" fontId="15" fillId="0" borderId="0" xfId="0" applyFont="1"/>
    <xf numFmtId="0" fontId="7" fillId="3" borderId="11" xfId="0" applyFont="1" applyFill="1" applyBorder="1" applyAlignment="1">
      <alignment vertical="center" wrapText="1"/>
    </xf>
    <xf numFmtId="0" fontId="7" fillId="3" borderId="11" xfId="0" applyFont="1" applyFill="1" applyBorder="1" applyAlignment="1">
      <alignment horizontal="center" vertical="center" wrapText="1"/>
    </xf>
    <xf numFmtId="9" fontId="0" fillId="0" borderId="0" xfId="0" applyNumberFormat="1" applyAlignment="1">
      <alignment horizontal="center"/>
    </xf>
    <xf numFmtId="172" fontId="0" fillId="0" borderId="0" xfId="0" applyNumberFormat="1" applyAlignment="1">
      <alignment horizontal="center"/>
    </xf>
    <xf numFmtId="10" fontId="43" fillId="3" borderId="0" xfId="0" applyNumberFormat="1" applyFont="1" applyFill="1"/>
    <xf numFmtId="0" fontId="7" fillId="10" borderId="0" xfId="0" applyFont="1" applyFill="1" applyAlignment="1">
      <alignment vertical="center"/>
    </xf>
    <xf numFmtId="172" fontId="0" fillId="3" borderId="0" xfId="3" applyNumberFormat="1" applyFont="1" applyFill="1" applyAlignment="1">
      <alignment horizontal="right"/>
    </xf>
    <xf numFmtId="172" fontId="7" fillId="10" borderId="0" xfId="0" applyNumberFormat="1" applyFont="1" applyFill="1" applyAlignment="1">
      <alignment vertical="center"/>
    </xf>
    <xf numFmtId="9" fontId="43" fillId="3" borderId="0" xfId="0" applyNumberFormat="1" applyFont="1" applyFill="1"/>
    <xf numFmtId="168" fontId="15" fillId="3" borderId="0" xfId="0" applyNumberFormat="1" applyFont="1" applyFill="1" applyAlignment="1">
      <alignment horizontal="right"/>
    </xf>
    <xf numFmtId="167" fontId="15" fillId="3" borderId="0" xfId="0" applyNumberFormat="1" applyFont="1" applyFill="1" applyAlignment="1">
      <alignment horizontal="right"/>
    </xf>
    <xf numFmtId="0" fontId="7" fillId="10" borderId="11" xfId="0" applyFont="1" applyFill="1" applyBorder="1"/>
    <xf numFmtId="168" fontId="15" fillId="3" borderId="12" xfId="0" applyNumberFormat="1" applyFont="1" applyFill="1" applyBorder="1" applyAlignment="1">
      <alignment horizontal="right"/>
    </xf>
    <xf numFmtId="167" fontId="15" fillId="3" borderId="11" xfId="0" applyNumberFormat="1" applyFont="1" applyFill="1" applyBorder="1" applyAlignment="1">
      <alignment horizontal="right"/>
    </xf>
    <xf numFmtId="0" fontId="48" fillId="3" borderId="13" xfId="0" applyFont="1" applyFill="1" applyBorder="1"/>
    <xf numFmtId="0" fontId="49" fillId="3" borderId="0" xfId="0" applyFont="1" applyFill="1"/>
    <xf numFmtId="0" fontId="49" fillId="3" borderId="10" xfId="0" applyFont="1" applyFill="1" applyBorder="1"/>
    <xf numFmtId="168" fontId="13" fillId="0" borderId="0" xfId="0" applyNumberFormat="1" applyFont="1" applyAlignment="1">
      <alignment horizontal="right"/>
    </xf>
    <xf numFmtId="168" fontId="13" fillId="0" borderId="9" xfId="0" applyNumberFormat="1" applyFont="1" applyBorder="1" applyAlignment="1">
      <alignment horizontal="right"/>
    </xf>
    <xf numFmtId="0" fontId="12" fillId="0" borderId="0" xfId="0" applyFont="1"/>
    <xf numFmtId="168" fontId="13" fillId="0" borderId="17" xfId="0" applyNumberFormat="1" applyFont="1" applyBorder="1" applyAlignment="1">
      <alignment horizontal="right"/>
    </xf>
    <xf numFmtId="167" fontId="13" fillId="0" borderId="17" xfId="0" applyNumberFormat="1" applyFont="1" applyBorder="1" applyAlignment="1">
      <alignment horizontal="right"/>
    </xf>
    <xf numFmtId="168" fontId="13" fillId="0" borderId="32" xfId="0" applyNumberFormat="1" applyFont="1" applyBorder="1" applyAlignment="1">
      <alignment horizontal="right"/>
    </xf>
    <xf numFmtId="167" fontId="33" fillId="0" borderId="0" xfId="2" applyNumberFormat="1" applyFont="1" applyFill="1" applyAlignment="1">
      <alignment horizontal="right"/>
    </xf>
    <xf numFmtId="172" fontId="33" fillId="0" borderId="0" xfId="0" applyNumberFormat="1" applyFont="1" applyAlignment="1">
      <alignment horizontal="left"/>
    </xf>
    <xf numFmtId="172" fontId="0" fillId="0" borderId="0" xfId="3" applyNumberFormat="1" applyFont="1"/>
    <xf numFmtId="172" fontId="39" fillId="0" borderId="0" xfId="3" applyNumberFormat="1" applyFont="1" applyAlignment="1">
      <alignment horizontal="left"/>
    </xf>
    <xf numFmtId="0" fontId="42" fillId="0" borderId="0" xfId="0" applyFont="1"/>
    <xf numFmtId="0" fontId="26" fillId="0" borderId="0" xfId="0" applyFont="1"/>
    <xf numFmtId="0" fontId="10" fillId="0" borderId="0" xfId="0" applyFont="1"/>
    <xf numFmtId="0" fontId="1" fillId="0" borderId="0" xfId="5" applyAlignment="1">
      <alignment horizontal="center" vertical="center" wrapText="1"/>
    </xf>
    <xf numFmtId="0" fontId="14" fillId="0" borderId="20" xfId="0" applyFont="1" applyBorder="1" applyAlignment="1">
      <alignment horizontal="center"/>
    </xf>
    <xf numFmtId="0" fontId="14" fillId="0" borderId="2" xfId="0" applyFont="1" applyBorder="1" applyAlignment="1">
      <alignment horizontal="center"/>
    </xf>
    <xf numFmtId="0" fontId="14" fillId="0" borderId="2" xfId="5" applyFont="1" applyBorder="1" applyAlignment="1">
      <alignment horizontal="center"/>
    </xf>
    <xf numFmtId="49" fontId="0" fillId="7" borderId="0" xfId="0" applyNumberFormat="1" applyFill="1" applyAlignment="1">
      <alignment horizontal="center"/>
    </xf>
    <xf numFmtId="9" fontId="1" fillId="7" borderId="0" xfId="3" applyFill="1" applyBorder="1" applyAlignment="1">
      <alignment horizontal="center"/>
    </xf>
    <xf numFmtId="9" fontId="0" fillId="7" borderId="0" xfId="3" applyFont="1" applyFill="1" applyBorder="1" applyAlignment="1">
      <alignment horizontal="center"/>
    </xf>
    <xf numFmtId="9" fontId="0" fillId="7" borderId="3" xfId="3" applyFont="1" applyFill="1" applyBorder="1" applyAlignment="1">
      <alignment horizontal="center"/>
    </xf>
    <xf numFmtId="0" fontId="11" fillId="0" borderId="18" xfId="5" applyFont="1" applyBorder="1" applyAlignment="1">
      <alignment horizontal="center" vertical="center" wrapText="1"/>
    </xf>
    <xf numFmtId="0" fontId="11" fillId="0" borderId="3" xfId="5" applyFont="1" applyBorder="1" applyAlignment="1">
      <alignment horizontal="center" vertical="center" wrapText="1"/>
    </xf>
    <xf numFmtId="0" fontId="14" fillId="3" borderId="11" xfId="0" applyFont="1" applyFill="1" applyBorder="1" applyAlignment="1">
      <alignment horizontal="center"/>
    </xf>
    <xf numFmtId="169" fontId="0" fillId="0" borderId="0" xfId="0" applyNumberFormat="1" applyAlignment="1">
      <alignment horizontal="right"/>
    </xf>
    <xf numFmtId="178" fontId="0" fillId="0" borderId="0" xfId="0" applyNumberFormat="1" applyAlignment="1">
      <alignment horizontal="right"/>
    </xf>
    <xf numFmtId="178" fontId="0" fillId="0" borderId="1" xfId="0" applyNumberFormat="1" applyBorder="1" applyAlignment="1">
      <alignment horizontal="right"/>
    </xf>
    <xf numFmtId="172" fontId="0" fillId="0" borderId="0" xfId="3" applyNumberFormat="1" applyFont="1" applyAlignment="1">
      <alignment horizontal="right"/>
    </xf>
    <xf numFmtId="10" fontId="20" fillId="4" borderId="1" xfId="3" applyNumberFormat="1" applyFont="1" applyFill="1" applyBorder="1" applyAlignment="1">
      <alignment horizontal="center" vertical="center"/>
    </xf>
    <xf numFmtId="166" fontId="51" fillId="4" borderId="0" xfId="0" applyNumberFormat="1" applyFont="1" applyFill="1" applyAlignment="1">
      <alignment horizontal="center"/>
    </xf>
    <xf numFmtId="166" fontId="20" fillId="4" borderId="1" xfId="0" applyNumberFormat="1" applyFont="1" applyFill="1" applyBorder="1" applyAlignment="1">
      <alignment horizontal="center"/>
    </xf>
    <xf numFmtId="166" fontId="20" fillId="4" borderId="0" xfId="0" applyNumberFormat="1" applyFont="1" applyFill="1" applyAlignment="1">
      <alignment horizontal="center"/>
    </xf>
    <xf numFmtId="167" fontId="20" fillId="4" borderId="0" xfId="2" applyNumberFormat="1" applyFont="1" applyFill="1" applyAlignment="1">
      <alignment horizontal="center"/>
    </xf>
    <xf numFmtId="167" fontId="20" fillId="4" borderId="0" xfId="2" applyNumberFormat="1" applyFont="1" applyFill="1" applyAlignment="1">
      <alignment horizontal="center" vertical="center"/>
    </xf>
    <xf numFmtId="0" fontId="42" fillId="3" borderId="0" xfId="0" applyFont="1" applyFill="1" applyAlignment="1">
      <alignment horizontal="center" vertical="center"/>
    </xf>
    <xf numFmtId="0" fontId="42" fillId="3" borderId="1" xfId="0" applyFont="1" applyFill="1" applyBorder="1" applyAlignment="1">
      <alignment horizontal="center" vertical="center"/>
    </xf>
    <xf numFmtId="44" fontId="42" fillId="3" borderId="0" xfId="2" applyFont="1" applyFill="1" applyAlignment="1">
      <alignment horizontal="center" vertical="center" wrapText="1"/>
    </xf>
    <xf numFmtId="0" fontId="42" fillId="5" borderId="0" xfId="0" applyFont="1" applyFill="1" applyAlignment="1">
      <alignment horizontal="center"/>
    </xf>
    <xf numFmtId="37" fontId="42" fillId="5" borderId="0" xfId="0" applyNumberFormat="1" applyFont="1" applyFill="1" applyAlignment="1">
      <alignment horizontal="center"/>
    </xf>
    <xf numFmtId="9" fontId="42" fillId="5" borderId="1" xfId="0" applyNumberFormat="1" applyFont="1" applyFill="1" applyBorder="1" applyAlignment="1">
      <alignment horizontal="center"/>
    </xf>
    <xf numFmtId="0" fontId="42" fillId="5" borderId="0" xfId="0" applyFont="1" applyFill="1"/>
    <xf numFmtId="0" fontId="42" fillId="6" borderId="6" xfId="0" applyFont="1" applyFill="1" applyBorder="1" applyAlignment="1">
      <alignment horizontal="left"/>
    </xf>
    <xf numFmtId="0" fontId="20" fillId="6" borderId="7" xfId="0" applyFont="1" applyFill="1" applyBorder="1"/>
    <xf numFmtId="0" fontId="20" fillId="6" borderId="8" xfId="0" applyFont="1" applyFill="1" applyBorder="1"/>
    <xf numFmtId="0" fontId="51" fillId="0" borderId="0" xfId="0" applyFont="1" applyAlignment="1">
      <alignment horizontal="right"/>
    </xf>
    <xf numFmtId="0" fontId="20" fillId="0" borderId="9" xfId="0" applyFont="1" applyBorder="1" applyAlignment="1">
      <alignment horizontal="left"/>
    </xf>
    <xf numFmtId="0" fontId="20" fillId="8" borderId="10" xfId="0" applyFont="1" applyFill="1" applyBorder="1" applyAlignment="1">
      <alignment horizontal="center"/>
    </xf>
    <xf numFmtId="0" fontId="51" fillId="0" borderId="9" xfId="0" applyFont="1" applyBorder="1" applyAlignment="1">
      <alignment horizontal="right"/>
    </xf>
    <xf numFmtId="0" fontId="20" fillId="0" borderId="10" xfId="0" applyFont="1" applyBorder="1"/>
    <xf numFmtId="172" fontId="20" fillId="0" borderId="10" xfId="3" applyNumberFormat="1" applyFont="1" applyBorder="1"/>
    <xf numFmtId="0" fontId="51" fillId="0" borderId="12" xfId="0" applyFont="1" applyBorder="1" applyAlignment="1">
      <alignment horizontal="right"/>
    </xf>
    <xf numFmtId="172" fontId="20" fillId="0" borderId="13" xfId="0" applyNumberFormat="1" applyFont="1" applyBorder="1"/>
    <xf numFmtId="0" fontId="52" fillId="0" borderId="0" xfId="0" applyFont="1" applyAlignment="1">
      <alignment horizontal="center"/>
    </xf>
    <xf numFmtId="0" fontId="43" fillId="0" borderId="29" xfId="0" applyFont="1" applyBorder="1" applyAlignment="1">
      <alignment horizontal="center"/>
    </xf>
    <xf numFmtId="44" fontId="51" fillId="3" borderId="0" xfId="2" applyFont="1" applyFill="1" applyAlignment="1">
      <alignment horizontal="center" vertical="center" wrapText="1"/>
    </xf>
    <xf numFmtId="0" fontId="53" fillId="4" borderId="0" xfId="0" applyFont="1" applyFill="1" applyAlignment="1">
      <alignment horizontal="center" vertical="center"/>
    </xf>
    <xf numFmtId="0" fontId="20" fillId="0" borderId="0" xfId="0" applyFont="1" applyAlignment="1">
      <alignment horizontal="left" vertical="center"/>
    </xf>
    <xf numFmtId="174" fontId="20" fillId="0" borderId="0" xfId="0" applyNumberFormat="1" applyFont="1"/>
    <xf numFmtId="0" fontId="51" fillId="3" borderId="0" xfId="0" applyFont="1" applyFill="1" applyAlignment="1">
      <alignment horizontal="center" vertical="center"/>
    </xf>
    <xf numFmtId="0" fontId="20" fillId="3" borderId="30" xfId="0" applyFont="1" applyFill="1" applyBorder="1" applyAlignment="1">
      <alignment horizontal="center" vertical="center"/>
    </xf>
    <xf numFmtId="166" fontId="20" fillId="4" borderId="1" xfId="0" quotePrefix="1" applyNumberFormat="1" applyFont="1" applyFill="1" applyBorder="1" applyAlignment="1">
      <alignment horizontal="center" wrapText="1"/>
    </xf>
    <xf numFmtId="0" fontId="20" fillId="4" borderId="0" xfId="0" applyFont="1" applyFill="1"/>
    <xf numFmtId="0" fontId="20" fillId="4" borderId="30" xfId="0" applyFont="1" applyFill="1" applyBorder="1"/>
    <xf numFmtId="174" fontId="20" fillId="0" borderId="30" xfId="0" applyNumberFormat="1" applyFont="1" applyBorder="1" applyAlignment="1">
      <alignment vertical="center"/>
    </xf>
    <xf numFmtId="0" fontId="42" fillId="18" borderId="0" xfId="0" applyFont="1" applyFill="1"/>
    <xf numFmtId="182" fontId="54" fillId="0" borderId="0" xfId="0" applyNumberFormat="1" applyFont="1" applyAlignment="1">
      <alignment horizontal="left"/>
    </xf>
    <xf numFmtId="6" fontId="20" fillId="0" borderId="0" xfId="2" applyNumberFormat="1" applyFont="1" applyBorder="1" applyAlignment="1">
      <alignment horizontal="right"/>
    </xf>
    <xf numFmtId="167" fontId="20" fillId="0" borderId="0" xfId="2" applyNumberFormat="1" applyFont="1" applyBorder="1" applyAlignment="1">
      <alignment horizontal="right"/>
    </xf>
    <xf numFmtId="166" fontId="42" fillId="15" borderId="0" xfId="0" applyNumberFormat="1" applyFont="1" applyFill="1" applyAlignment="1">
      <alignment horizontal="left"/>
    </xf>
    <xf numFmtId="0" fontId="20" fillId="15" borderId="0" xfId="0" applyFont="1" applyFill="1" applyAlignment="1">
      <alignment horizontal="center"/>
    </xf>
    <xf numFmtId="0" fontId="51" fillId="0" borderId="0" xfId="0" applyFont="1" applyAlignment="1">
      <alignment horizontal="left"/>
    </xf>
    <xf numFmtId="0" fontId="51" fillId="15" borderId="11" xfId="0" applyFont="1" applyFill="1" applyBorder="1" applyAlignment="1">
      <alignment horizontal="left"/>
    </xf>
    <xf numFmtId="0" fontId="51" fillId="15" borderId="11" xfId="0" applyFont="1" applyFill="1" applyBorder="1" applyAlignment="1">
      <alignment horizontal="right"/>
    </xf>
    <xf numFmtId="168" fontId="50" fillId="0" borderId="0" xfId="2" applyNumberFormat="1" applyFont="1" applyFill="1" applyAlignment="1">
      <alignment horizontal="center" vertical="center"/>
    </xf>
    <xf numFmtId="183" fontId="13" fillId="0" borderId="0" xfId="0" applyNumberFormat="1" applyFont="1" applyAlignment="1">
      <alignment horizontal="left"/>
    </xf>
    <xf numFmtId="184" fontId="13" fillId="0" borderId="0" xfId="0" applyNumberFormat="1" applyFont="1" applyAlignment="1">
      <alignment horizontal="left"/>
    </xf>
    <xf numFmtId="0" fontId="18" fillId="5" borderId="35" xfId="0" applyFont="1" applyFill="1" applyBorder="1" applyAlignment="1">
      <alignment horizontal="left"/>
    </xf>
    <xf numFmtId="168" fontId="18" fillId="5" borderId="35" xfId="0" applyNumberFormat="1" applyFont="1" applyFill="1" applyBorder="1"/>
    <xf numFmtId="167" fontId="7" fillId="5" borderId="35" xfId="0" applyNumberFormat="1" applyFont="1" applyFill="1" applyBorder="1" applyAlignment="1">
      <alignment horizontal="center"/>
    </xf>
    <xf numFmtId="0" fontId="45" fillId="20" borderId="34" xfId="0" applyFont="1" applyFill="1" applyBorder="1" applyAlignment="1">
      <alignment horizontal="left"/>
    </xf>
    <xf numFmtId="168" fontId="45" fillId="20" borderId="34" xfId="2" applyNumberFormat="1" applyFont="1" applyFill="1" applyBorder="1" applyAlignment="1">
      <alignment horizontal="right"/>
    </xf>
    <xf numFmtId="167" fontId="15" fillId="20" borderId="34" xfId="0" applyNumberFormat="1" applyFont="1" applyFill="1" applyBorder="1" applyAlignment="1">
      <alignment horizontal="center"/>
    </xf>
    <xf numFmtId="0" fontId="15" fillId="20" borderId="34" xfId="0" applyFont="1" applyFill="1" applyBorder="1" applyAlignment="1">
      <alignment horizontal="left"/>
    </xf>
    <xf numFmtId="168" fontId="15" fillId="20" borderId="34" xfId="0" applyNumberFormat="1" applyFont="1" applyFill="1" applyBorder="1"/>
    <xf numFmtId="167" fontId="7" fillId="20" borderId="34" xfId="0" applyNumberFormat="1" applyFont="1" applyFill="1" applyBorder="1" applyAlignment="1">
      <alignment horizontal="center"/>
    </xf>
    <xf numFmtId="167" fontId="9" fillId="3" borderId="0" xfId="0" applyNumberFormat="1" applyFont="1" applyFill="1" applyAlignment="1">
      <alignment horizontal="center" vertical="center"/>
    </xf>
    <xf numFmtId="0" fontId="9" fillId="15" borderId="11" xfId="0" applyFont="1" applyFill="1" applyBorder="1"/>
    <xf numFmtId="0" fontId="55" fillId="15" borderId="11" xfId="0" applyFont="1" applyFill="1" applyBorder="1"/>
    <xf numFmtId="0" fontId="20" fillId="3" borderId="11" xfId="4" applyFont="1" applyFill="1" applyBorder="1"/>
    <xf numFmtId="0" fontId="33" fillId="0" borderId="0" xfId="4" applyFont="1"/>
    <xf numFmtId="0" fontId="9" fillId="10" borderId="26" xfId="0" applyFont="1" applyFill="1" applyBorder="1"/>
    <xf numFmtId="0" fontId="0" fillId="10" borderId="26" xfId="0" applyFill="1" applyBorder="1"/>
    <xf numFmtId="0" fontId="9" fillId="10" borderId="3" xfId="0" applyFont="1" applyFill="1" applyBorder="1"/>
    <xf numFmtId="3" fontId="33" fillId="0" borderId="28" xfId="4" applyNumberFormat="1" applyFont="1" applyBorder="1" applyAlignment="1">
      <alignment horizontal="center"/>
    </xf>
    <xf numFmtId="3" fontId="43" fillId="10" borderId="5" xfId="4" applyNumberFormat="1" applyFont="1" applyFill="1" applyBorder="1" applyAlignment="1">
      <alignment horizontal="center"/>
    </xf>
    <xf numFmtId="179" fontId="0" fillId="6" borderId="0" xfId="0" applyNumberFormat="1" applyFill="1" applyAlignment="1">
      <alignment horizontal="center"/>
    </xf>
    <xf numFmtId="9" fontId="23" fillId="0" borderId="24" xfId="3" applyFont="1" applyBorder="1" applyAlignment="1">
      <alignment horizontal="center" vertical="center"/>
    </xf>
    <xf numFmtId="0" fontId="15" fillId="0" borderId="11" xfId="0" applyFont="1" applyBorder="1"/>
    <xf numFmtId="0" fontId="0" fillId="0" borderId="11" xfId="0" applyBorder="1"/>
    <xf numFmtId="0" fontId="15" fillId="3" borderId="0" xfId="0" applyFont="1" applyFill="1" applyAlignment="1">
      <alignment horizontal="left"/>
    </xf>
    <xf numFmtId="0" fontId="56" fillId="0" borderId="0" xfId="0" applyFont="1"/>
    <xf numFmtId="0" fontId="7" fillId="6" borderId="16" xfId="0" applyFont="1" applyFill="1" applyBorder="1"/>
    <xf numFmtId="0" fontId="58" fillId="14" borderId="0" xfId="0" applyFont="1" applyFill="1" applyAlignment="1">
      <alignment horizontal="center" vertical="center"/>
    </xf>
    <xf numFmtId="0" fontId="7" fillId="8" borderId="16" xfId="0" applyFont="1" applyFill="1" applyBorder="1"/>
    <xf numFmtId="164" fontId="20" fillId="0" borderId="0" xfId="0" applyNumberFormat="1" applyFont="1"/>
    <xf numFmtId="0" fontId="42" fillId="5" borderId="1" xfId="0" applyFont="1" applyFill="1" applyBorder="1"/>
    <xf numFmtId="0" fontId="42" fillId="5" borderId="0" xfId="2" applyNumberFormat="1" applyFont="1" applyFill="1"/>
    <xf numFmtId="0" fontId="20" fillId="8" borderId="0" xfId="0" applyFont="1" applyFill="1" applyAlignment="1">
      <alignment horizontal="center"/>
    </xf>
    <xf numFmtId="164" fontId="20" fillId="0" borderId="0" xfId="0" applyNumberFormat="1" applyFont="1" applyAlignment="1">
      <alignment horizontal="center" vertical="center"/>
    </xf>
    <xf numFmtId="185" fontId="0" fillId="0" borderId="28" xfId="0" applyNumberFormat="1" applyBorder="1" applyAlignment="1">
      <alignment horizontal="center"/>
    </xf>
    <xf numFmtId="3" fontId="0" fillId="0" borderId="28" xfId="0" applyNumberFormat="1" applyBorder="1" applyAlignment="1">
      <alignment horizontal="center"/>
    </xf>
    <xf numFmtId="168" fontId="0" fillId="0" borderId="28" xfId="0" applyNumberFormat="1" applyBorder="1" applyAlignment="1">
      <alignment horizontal="center"/>
    </xf>
    <xf numFmtId="0" fontId="7" fillId="0" borderId="17" xfId="0" applyFont="1" applyBorder="1"/>
    <xf numFmtId="168" fontId="0" fillId="0" borderId="17" xfId="0" applyNumberFormat="1" applyBorder="1" applyAlignment="1">
      <alignment horizontal="right"/>
    </xf>
    <xf numFmtId="0" fontId="7" fillId="0" borderId="24" xfId="0" applyFont="1" applyBorder="1" applyAlignment="1">
      <alignment horizontal="right"/>
    </xf>
    <xf numFmtId="3" fontId="20" fillId="0" borderId="0" xfId="0" applyNumberFormat="1" applyFont="1" applyAlignment="1">
      <alignment horizontal="center" vertical="center"/>
    </xf>
    <xf numFmtId="172" fontId="20" fillId="0" borderId="10" xfId="3" applyNumberFormat="1" applyFont="1" applyBorder="1" applyAlignment="1">
      <alignment horizontal="center" vertical="center"/>
    </xf>
    <xf numFmtId="172" fontId="20" fillId="0" borderId="33" xfId="3" applyNumberFormat="1" applyFont="1" applyBorder="1" applyAlignment="1">
      <alignment horizontal="center" vertical="center"/>
    </xf>
    <xf numFmtId="0" fontId="59" fillId="15" borderId="0" xfId="0" applyFont="1" applyFill="1"/>
    <xf numFmtId="0" fontId="59" fillId="16" borderId="0" xfId="0" applyFont="1" applyFill="1"/>
    <xf numFmtId="0" fontId="59" fillId="14" borderId="0" xfId="0" applyFont="1" applyFill="1"/>
    <xf numFmtId="0" fontId="17" fillId="11" borderId="0" xfId="0" applyFont="1" applyFill="1"/>
    <xf numFmtId="0" fontId="33" fillId="11" borderId="0" xfId="0" applyFont="1" applyFill="1"/>
    <xf numFmtId="0" fontId="17" fillId="4" borderId="0" xfId="0" applyFont="1" applyFill="1"/>
    <xf numFmtId="0" fontId="0" fillId="4" borderId="0" xfId="0" applyFill="1"/>
    <xf numFmtId="10" fontId="33" fillId="0" borderId="0" xfId="3" applyNumberFormat="1" applyFont="1" applyFill="1" applyAlignment="1">
      <alignment horizontal="left"/>
    </xf>
    <xf numFmtId="6" fontId="20" fillId="0" borderId="11" xfId="0" applyNumberFormat="1" applyFont="1" applyBorder="1"/>
    <xf numFmtId="6" fontId="42" fillId="5" borderId="0" xfId="2" applyNumberFormat="1" applyFont="1" applyFill="1" applyAlignment="1">
      <alignment horizontal="center"/>
    </xf>
    <xf numFmtId="0" fontId="42" fillId="5" borderId="0" xfId="2" applyNumberFormat="1" applyFont="1" applyFill="1" applyAlignment="1">
      <alignment horizontal="right"/>
    </xf>
    <xf numFmtId="168" fontId="0" fillId="0" borderId="0" xfId="0" applyNumberFormat="1" applyAlignment="1">
      <alignment horizontal="center" vertical="center"/>
    </xf>
    <xf numFmtId="172" fontId="20" fillId="7" borderId="10" xfId="3" applyNumberFormat="1" applyFont="1" applyFill="1" applyBorder="1" applyAlignment="1">
      <alignment horizontal="center" vertical="center"/>
    </xf>
    <xf numFmtId="172" fontId="20" fillId="0" borderId="10" xfId="3" applyNumberFormat="1" applyFont="1" applyFill="1" applyBorder="1" applyAlignment="1">
      <alignment horizontal="center" vertical="center"/>
    </xf>
    <xf numFmtId="9" fontId="42" fillId="2" borderId="25" xfId="0" applyNumberFormat="1" applyFont="1" applyFill="1" applyBorder="1" applyAlignment="1">
      <alignment horizontal="center" vertical="center"/>
    </xf>
    <xf numFmtId="0" fontId="57" fillId="0" borderId="10" xfId="0" applyFont="1" applyBorder="1" applyAlignment="1">
      <alignment horizontal="center" vertical="center"/>
    </xf>
    <xf numFmtId="0" fontId="57" fillId="7" borderId="10" xfId="0" applyFont="1" applyFill="1" applyBorder="1" applyAlignment="1">
      <alignment horizontal="center" vertical="center"/>
    </xf>
    <xf numFmtId="0" fontId="20" fillId="4" borderId="0" xfId="0" quotePrefix="1" applyFont="1" applyFill="1" applyAlignment="1">
      <alignment horizontal="center" wrapText="1"/>
    </xf>
    <xf numFmtId="0" fontId="7" fillId="5" borderId="25" xfId="0" applyFont="1" applyFill="1" applyBorder="1" applyAlignment="1">
      <alignment horizontal="center" vertical="center"/>
    </xf>
    <xf numFmtId="0" fontId="34" fillId="14" borderId="0" xfId="0" applyFont="1" applyFill="1" applyAlignment="1">
      <alignment horizontal="left"/>
    </xf>
    <xf numFmtId="0" fontId="34" fillId="15" borderId="0" xfId="0" applyFont="1" applyFill="1" applyAlignment="1">
      <alignment horizontal="left"/>
    </xf>
    <xf numFmtId="0" fontId="34" fillId="16" borderId="0" xfId="0" applyFont="1" applyFill="1" applyAlignment="1">
      <alignment horizontal="left"/>
    </xf>
    <xf numFmtId="0" fontId="37" fillId="0" borderId="0" xfId="0" applyFont="1" applyAlignment="1">
      <alignment horizontal="left"/>
    </xf>
    <xf numFmtId="0" fontId="7" fillId="0" borderId="0" xfId="0" applyFont="1" applyAlignment="1">
      <alignment horizontal="left"/>
    </xf>
    <xf numFmtId="0" fontId="14" fillId="0" borderId="0" xfId="0" applyFont="1" applyAlignment="1">
      <alignment horizontal="left"/>
    </xf>
    <xf numFmtId="0" fontId="13" fillId="0" borderId="17" xfId="0" applyFont="1" applyBorder="1" applyAlignment="1">
      <alignment horizontal="left"/>
    </xf>
    <xf numFmtId="0" fontId="48" fillId="3" borderId="0" xfId="0" applyFont="1" applyFill="1" applyAlignment="1">
      <alignment horizontal="left"/>
    </xf>
    <xf numFmtId="0" fontId="7" fillId="10" borderId="11" xfId="0" applyFont="1" applyFill="1" applyBorder="1" applyAlignment="1">
      <alignment horizontal="left"/>
    </xf>
    <xf numFmtId="0" fontId="7" fillId="0" borderId="17" xfId="0" applyFont="1" applyBorder="1" applyAlignment="1">
      <alignment horizontal="left"/>
    </xf>
    <xf numFmtId="15" fontId="20" fillId="0" borderId="0" xfId="0" applyNumberFormat="1" applyFont="1" applyAlignment="1">
      <alignment horizontal="left"/>
    </xf>
    <xf numFmtId="0" fontId="20" fillId="3" borderId="0" xfId="0" applyFont="1" applyFill="1" applyAlignment="1">
      <alignment horizontal="left"/>
    </xf>
    <xf numFmtId="0" fontId="25" fillId="0" borderId="0" xfId="0" applyFont="1" applyAlignment="1">
      <alignment horizontal="left"/>
    </xf>
    <xf numFmtId="0" fontId="26" fillId="0" borderId="16" xfId="0" applyFont="1" applyBorder="1" applyAlignment="1">
      <alignment horizontal="left"/>
    </xf>
    <xf numFmtId="0" fontId="47" fillId="20" borderId="34" xfId="0" applyFont="1" applyFill="1" applyBorder="1" applyAlignment="1">
      <alignment horizontal="left"/>
    </xf>
    <xf numFmtId="0" fontId="11" fillId="0" borderId="2" xfId="0" applyFont="1" applyBorder="1" applyAlignment="1">
      <alignment horizontal="left"/>
    </xf>
    <xf numFmtId="0" fontId="7" fillId="10" borderId="0" xfId="0" applyFont="1" applyFill="1" applyAlignment="1">
      <alignment horizontal="center"/>
    </xf>
    <xf numFmtId="0" fontId="34" fillId="14" borderId="0" xfId="0" applyFont="1" applyFill="1" applyAlignment="1">
      <alignment horizontal="center"/>
    </xf>
    <xf numFmtId="0" fontId="34" fillId="15" borderId="0" xfId="0" applyFont="1" applyFill="1" applyAlignment="1">
      <alignment horizontal="center"/>
    </xf>
    <xf numFmtId="0" fontId="34" fillId="16" borderId="0" xfId="0" applyFont="1" applyFill="1" applyAlignment="1">
      <alignment horizontal="center"/>
    </xf>
    <xf numFmtId="0" fontId="37" fillId="0" borderId="0" xfId="0" applyFont="1" applyAlignment="1">
      <alignment horizontal="center"/>
    </xf>
    <xf numFmtId="14" fontId="0" fillId="0" borderId="0" xfId="3" applyNumberFormat="1" applyFont="1" applyAlignment="1">
      <alignment horizontal="center"/>
    </xf>
    <xf numFmtId="14" fontId="0" fillId="6" borderId="0" xfId="3" applyNumberFormat="1" applyFont="1" applyFill="1" applyAlignment="1">
      <alignment horizontal="center"/>
    </xf>
    <xf numFmtId="0" fontId="7" fillId="0" borderId="24" xfId="0" applyFont="1" applyBorder="1" applyAlignment="1">
      <alignment horizontal="center"/>
    </xf>
    <xf numFmtId="0" fontId="0" fillId="3" borderId="0" xfId="0" applyFill="1"/>
    <xf numFmtId="171" fontId="12" fillId="3" borderId="0" xfId="0" applyNumberFormat="1" applyFont="1" applyFill="1" applyAlignment="1">
      <alignment horizontal="center"/>
    </xf>
    <xf numFmtId="0" fontId="12" fillId="3" borderId="0" xfId="0" applyFont="1" applyFill="1"/>
    <xf numFmtId="170" fontId="7" fillId="3" borderId="11" xfId="0" applyNumberFormat="1" applyFont="1" applyFill="1" applyBorder="1" applyAlignment="1">
      <alignment horizontal="center"/>
    </xf>
    <xf numFmtId="0" fontId="7" fillId="3" borderId="11" xfId="0" applyFont="1" applyFill="1" applyBorder="1"/>
    <xf numFmtId="164" fontId="7" fillId="3" borderId="11" xfId="1" applyNumberFormat="1" applyFont="1" applyFill="1" applyBorder="1"/>
    <xf numFmtId="10" fontId="7" fillId="3" borderId="11" xfId="3" applyNumberFormat="1" applyFont="1" applyFill="1" applyBorder="1"/>
    <xf numFmtId="14" fontId="7" fillId="3" borderId="11" xfId="0" applyNumberFormat="1" applyFont="1" applyFill="1" applyBorder="1"/>
    <xf numFmtId="0" fontId="7" fillId="3" borderId="11" xfId="0" applyFont="1" applyFill="1" applyBorder="1" applyAlignment="1">
      <alignment horizontal="right"/>
    </xf>
    <xf numFmtId="186" fontId="7" fillId="3" borderId="11" xfId="0" applyNumberFormat="1" applyFont="1" applyFill="1" applyBorder="1" applyAlignment="1">
      <alignment horizontal="right"/>
    </xf>
    <xf numFmtId="0" fontId="44" fillId="3" borderId="0" xfId="0" applyFont="1" applyFill="1"/>
    <xf numFmtId="0" fontId="60" fillId="3" borderId="0" xfId="0" applyFont="1" applyFill="1" applyAlignment="1">
      <alignment horizontal="left"/>
    </xf>
    <xf numFmtId="167" fontId="60" fillId="3" borderId="0" xfId="2" applyNumberFormat="1" applyFont="1" applyFill="1" applyAlignment="1">
      <alignment horizontal="right"/>
    </xf>
    <xf numFmtId="167" fontId="60" fillId="3" borderId="9" xfId="2" applyNumberFormat="1" applyFont="1" applyFill="1" applyBorder="1" applyAlignment="1">
      <alignment horizontal="right"/>
    </xf>
    <xf numFmtId="167" fontId="60" fillId="3" borderId="0" xfId="2" applyNumberFormat="1" applyFont="1" applyFill="1" applyBorder="1" applyAlignment="1">
      <alignment horizontal="right"/>
    </xf>
    <xf numFmtId="167" fontId="20" fillId="0" borderId="0" xfId="2" applyNumberFormat="1" applyFont="1" applyFill="1" applyAlignment="1">
      <alignment horizontal="right"/>
    </xf>
    <xf numFmtId="167" fontId="20" fillId="0" borderId="9" xfId="2" applyNumberFormat="1" applyFont="1" applyFill="1" applyBorder="1" applyAlignment="1">
      <alignment horizontal="right"/>
    </xf>
    <xf numFmtId="167" fontId="20" fillId="0" borderId="0" xfId="2" applyNumberFormat="1" applyFont="1" applyFill="1" applyBorder="1" applyAlignment="1">
      <alignment horizontal="right"/>
    </xf>
    <xf numFmtId="167" fontId="0" fillId="0" borderId="0" xfId="0" applyNumberFormat="1" applyAlignment="1">
      <alignment horizontal="right"/>
    </xf>
    <xf numFmtId="168" fontId="0" fillId="0" borderId="9" xfId="0" applyNumberFormat="1" applyBorder="1" applyAlignment="1">
      <alignment horizontal="right"/>
    </xf>
    <xf numFmtId="0" fontId="0" fillId="15" borderId="0" xfId="0" applyFill="1" applyAlignment="1">
      <alignment horizontal="left"/>
    </xf>
    <xf numFmtId="0" fontId="45" fillId="0" borderId="0" xfId="0" applyFont="1" applyAlignment="1">
      <alignment horizontal="center" vertical="center"/>
    </xf>
    <xf numFmtId="0" fontId="45" fillId="0" borderId="0" xfId="0" applyFont="1" applyAlignment="1">
      <alignment horizontal="left" vertical="center"/>
    </xf>
    <xf numFmtId="0" fontId="45" fillId="0" borderId="0" xfId="2" applyNumberFormat="1" applyFont="1" applyAlignment="1">
      <alignment horizontal="center" vertical="center"/>
    </xf>
    <xf numFmtId="0" fontId="15" fillId="0" borderId="0" xfId="0" applyFont="1" applyAlignment="1">
      <alignment horizontal="center" vertical="center"/>
    </xf>
    <xf numFmtId="0" fontId="45" fillId="0" borderId="0" xfId="2" applyNumberFormat="1" applyFont="1" applyAlignment="1">
      <alignment horizontal="center" vertical="center" wrapText="1"/>
    </xf>
    <xf numFmtId="44" fontId="61" fillId="8" borderId="6" xfId="2" applyFont="1" applyFill="1" applyBorder="1" applyAlignment="1">
      <alignment horizontal="center" vertical="center"/>
    </xf>
    <xf numFmtId="0" fontId="15" fillId="8" borderId="7" xfId="0" applyFont="1" applyFill="1" applyBorder="1" applyAlignment="1">
      <alignment horizontal="center" vertical="center"/>
    </xf>
    <xf numFmtId="44" fontId="61" fillId="8" borderId="8" xfId="2" applyFont="1" applyFill="1" applyBorder="1" applyAlignment="1">
      <alignment horizontal="center" vertical="center"/>
    </xf>
    <xf numFmtId="0" fontId="7" fillId="10" borderId="26" xfId="0" applyFont="1" applyFill="1" applyBorder="1"/>
    <xf numFmtId="188" fontId="20" fillId="0" borderId="0" xfId="2" applyNumberFormat="1" applyFont="1" applyBorder="1" applyAlignment="1">
      <alignment horizontal="center" vertical="center"/>
    </xf>
    <xf numFmtId="188" fontId="10" fillId="0" borderId="30" xfId="0" applyNumberFormat="1" applyFont="1" applyBorder="1" applyAlignment="1">
      <alignment horizontal="center" vertical="center"/>
    </xf>
    <xf numFmtId="188" fontId="20" fillId="7" borderId="0" xfId="2" applyNumberFormat="1" applyFont="1" applyFill="1" applyBorder="1" applyAlignment="1">
      <alignment horizontal="center" vertical="center"/>
    </xf>
    <xf numFmtId="188" fontId="20" fillId="7" borderId="30" xfId="2" applyNumberFormat="1" applyFont="1" applyFill="1" applyBorder="1" applyAlignment="1">
      <alignment horizontal="center" vertical="center"/>
    </xf>
    <xf numFmtId="188" fontId="20" fillId="0" borderId="30" xfId="2" applyNumberFormat="1" applyFont="1" applyBorder="1" applyAlignment="1">
      <alignment horizontal="center" vertical="center"/>
    </xf>
    <xf numFmtId="188" fontId="42" fillId="0" borderId="24" xfId="2" applyNumberFormat="1" applyFont="1" applyBorder="1" applyAlignment="1">
      <alignment horizontal="center" vertical="center"/>
    </xf>
    <xf numFmtId="188" fontId="26" fillId="0" borderId="24" xfId="2" applyNumberFormat="1" applyFont="1" applyBorder="1" applyAlignment="1">
      <alignment horizontal="center" vertical="center"/>
    </xf>
    <xf numFmtId="188" fontId="26" fillId="0" borderId="21" xfId="2" applyNumberFormat="1" applyFont="1" applyBorder="1" applyAlignment="1">
      <alignment horizontal="center" vertical="center"/>
    </xf>
    <xf numFmtId="188" fontId="0" fillId="0" borderId="24" xfId="0" applyNumberFormat="1" applyBorder="1" applyAlignment="1">
      <alignment horizontal="center" vertical="center"/>
    </xf>
    <xf numFmtId="188" fontId="20" fillId="0" borderId="0" xfId="0" applyNumberFormat="1" applyFont="1" applyAlignment="1">
      <alignment horizontal="center" vertical="center"/>
    </xf>
    <xf numFmtId="0" fontId="10" fillId="7" borderId="0" xfId="0" applyFont="1" applyFill="1" applyAlignment="1">
      <alignment horizontal="center" vertical="center"/>
    </xf>
    <xf numFmtId="188" fontId="10" fillId="0" borderId="10" xfId="0" applyNumberFormat="1" applyFont="1" applyBorder="1" applyAlignment="1">
      <alignment horizontal="center" vertical="center"/>
    </xf>
    <xf numFmtId="188" fontId="20" fillId="7" borderId="10" xfId="2" applyNumberFormat="1" applyFont="1" applyFill="1" applyBorder="1" applyAlignment="1">
      <alignment horizontal="center" vertical="center"/>
    </xf>
    <xf numFmtId="188" fontId="20" fillId="0" borderId="10" xfId="2" applyNumberFormat="1" applyFont="1" applyBorder="1" applyAlignment="1">
      <alignment horizontal="center" vertical="center"/>
    </xf>
    <xf numFmtId="188" fontId="26" fillId="0" borderId="25" xfId="2" applyNumberFormat="1" applyFont="1" applyBorder="1" applyAlignment="1">
      <alignment horizontal="center" vertical="center"/>
    </xf>
    <xf numFmtId="188" fontId="20" fillId="0" borderId="9" xfId="2" applyNumberFormat="1" applyFont="1" applyBorder="1" applyAlignment="1">
      <alignment horizontal="center" vertical="center"/>
    </xf>
    <xf numFmtId="188" fontId="20" fillId="7" borderId="9" xfId="2" applyNumberFormat="1" applyFont="1" applyFill="1" applyBorder="1" applyAlignment="1">
      <alignment horizontal="center" vertical="center"/>
    </xf>
    <xf numFmtId="188" fontId="42" fillId="0" borderId="23" xfId="2" applyNumberFormat="1" applyFont="1" applyBorder="1" applyAlignment="1">
      <alignment horizontal="center" vertical="center"/>
    </xf>
    <xf numFmtId="0" fontId="9" fillId="0" borderId="12" xfId="0" applyFont="1" applyBorder="1" applyAlignment="1">
      <alignment horizontal="center" vertical="center"/>
    </xf>
    <xf numFmtId="0" fontId="9" fillId="0" borderId="11" xfId="0" applyFont="1" applyBorder="1" applyAlignment="1">
      <alignment horizontal="center" vertical="center"/>
    </xf>
    <xf numFmtId="0" fontId="9" fillId="0" borderId="13" xfId="0" applyFont="1" applyBorder="1" applyAlignment="1">
      <alignment horizontal="center" vertical="center"/>
    </xf>
    <xf numFmtId="188" fontId="0" fillId="0" borderId="31" xfId="0" applyNumberFormat="1" applyBorder="1" applyAlignment="1">
      <alignment horizontal="center" vertical="center"/>
    </xf>
    <xf numFmtId="1" fontId="23" fillId="0" borderId="24" xfId="0" applyNumberFormat="1" applyFont="1" applyBorder="1" applyAlignment="1">
      <alignment horizontal="center" vertical="center"/>
    </xf>
    <xf numFmtId="1" fontId="0" fillId="0" borderId="0" xfId="0" applyNumberFormat="1" applyAlignment="1">
      <alignment horizontal="center"/>
    </xf>
    <xf numFmtId="0" fontId="35" fillId="14" borderId="0" xfId="0" applyFont="1" applyFill="1" applyAlignment="1">
      <alignment horizontal="center"/>
    </xf>
    <xf numFmtId="0" fontId="35" fillId="15" borderId="0" xfId="0" applyFont="1" applyFill="1" applyAlignment="1">
      <alignment horizontal="center"/>
    </xf>
    <xf numFmtId="0" fontId="35" fillId="16" borderId="0" xfId="0" applyFont="1" applyFill="1" applyAlignment="1">
      <alignment horizontal="center"/>
    </xf>
    <xf numFmtId="0" fontId="7" fillId="0" borderId="23" xfId="0" applyFont="1" applyBorder="1" applyAlignment="1">
      <alignment horizontal="center"/>
    </xf>
    <xf numFmtId="0" fontId="7" fillId="0" borderId="25" xfId="0" applyFont="1" applyBorder="1" applyAlignment="1">
      <alignment horizontal="center"/>
    </xf>
    <xf numFmtId="0" fontId="0" fillId="0" borderId="26" xfId="0" applyBorder="1" applyAlignment="1">
      <alignment horizontal="center"/>
    </xf>
    <xf numFmtId="0" fontId="34" fillId="14" borderId="0" xfId="0" applyFont="1" applyFill="1" applyAlignment="1">
      <alignment horizontal="center" vertical="center"/>
    </xf>
    <xf numFmtId="0" fontId="34" fillId="15" borderId="0" xfId="0" applyFont="1" applyFill="1" applyAlignment="1">
      <alignment vertical="center"/>
    </xf>
    <xf numFmtId="0" fontId="34" fillId="15" borderId="0" xfId="0" applyFont="1" applyFill="1" applyAlignment="1">
      <alignment horizontal="center" vertical="center"/>
    </xf>
    <xf numFmtId="0" fontId="34" fillId="16" borderId="0" xfId="0" applyFont="1" applyFill="1" applyAlignment="1">
      <alignment vertical="center"/>
    </xf>
    <xf numFmtId="0" fontId="34" fillId="16" borderId="0" xfId="0" applyFont="1" applyFill="1" applyAlignment="1">
      <alignment horizontal="center" vertical="center"/>
    </xf>
    <xf numFmtId="0" fontId="34" fillId="14" borderId="0" xfId="0" applyFont="1" applyFill="1" applyAlignment="1">
      <alignment vertical="center"/>
    </xf>
    <xf numFmtId="0" fontId="37" fillId="0" borderId="0" xfId="0" applyFont="1" applyAlignment="1">
      <alignment vertical="center"/>
    </xf>
    <xf numFmtId="0" fontId="37" fillId="0" borderId="0" xfId="0" applyFont="1" applyAlignment="1">
      <alignment horizontal="center" vertical="center"/>
    </xf>
    <xf numFmtId="0" fontId="7" fillId="3" borderId="11" xfId="0" applyFont="1" applyFill="1" applyBorder="1" applyAlignment="1">
      <alignment horizontal="center" vertical="center"/>
    </xf>
    <xf numFmtId="0" fontId="62" fillId="0" borderId="0" xfId="0" applyFont="1" applyAlignment="1">
      <alignment horizontal="center" vertical="center"/>
    </xf>
    <xf numFmtId="0" fontId="62" fillId="0" borderId="0" xfId="0" applyFont="1" applyAlignment="1">
      <alignment horizontal="center" vertical="center" wrapText="1"/>
    </xf>
    <xf numFmtId="0" fontId="0" fillId="0" borderId="0" xfId="0" applyAlignment="1">
      <alignment horizontal="center" vertical="center" wrapText="1"/>
    </xf>
    <xf numFmtId="168" fontId="62" fillId="0" borderId="0" xfId="0" applyNumberFormat="1" applyFont="1" applyAlignment="1">
      <alignment horizontal="center" vertical="center"/>
    </xf>
    <xf numFmtId="10" fontId="62" fillId="0" borderId="0" xfId="3" applyNumberFormat="1" applyFont="1" applyAlignment="1">
      <alignment horizontal="center" vertical="center"/>
    </xf>
    <xf numFmtId="10" fontId="0" fillId="0" borderId="0" xfId="3" applyNumberFormat="1" applyFont="1" applyAlignment="1">
      <alignment horizontal="center" vertical="center"/>
    </xf>
    <xf numFmtId="0" fontId="63" fillId="3" borderId="11" xfId="0" applyFont="1" applyFill="1" applyBorder="1" applyAlignment="1">
      <alignment horizontal="center" vertical="center"/>
    </xf>
    <xf numFmtId="0" fontId="33" fillId="0" borderId="0" xfId="0" applyFont="1" applyAlignment="1">
      <alignment vertical="center"/>
    </xf>
    <xf numFmtId="168" fontId="62" fillId="0" borderId="0" xfId="2" applyNumberFormat="1" applyFont="1" applyAlignment="1">
      <alignment horizontal="center" vertical="center"/>
    </xf>
    <xf numFmtId="168" fontId="33" fillId="0" borderId="0" xfId="2" applyNumberFormat="1" applyFont="1" applyAlignment="1">
      <alignment horizontal="center" vertical="center"/>
    </xf>
    <xf numFmtId="10" fontId="39" fillId="0" borderId="0" xfId="2" applyNumberFormat="1" applyFont="1" applyAlignment="1">
      <alignment horizontal="center" vertical="center"/>
    </xf>
    <xf numFmtId="168" fontId="39" fillId="0" borderId="0" xfId="2" applyNumberFormat="1" applyFont="1" applyAlignment="1">
      <alignment horizontal="center" vertical="center"/>
    </xf>
    <xf numFmtId="168" fontId="0" fillId="0" borderId="0" xfId="2" applyNumberFormat="1" applyFont="1" applyAlignment="1">
      <alignment horizontal="center" vertical="center"/>
    </xf>
    <xf numFmtId="9" fontId="62" fillId="0" borderId="0" xfId="3" applyFont="1" applyAlignment="1">
      <alignment horizontal="center" vertical="center"/>
    </xf>
    <xf numFmtId="10" fontId="39" fillId="0" borderId="0" xfId="3" applyNumberFormat="1" applyFont="1" applyAlignment="1">
      <alignment horizontal="center" vertical="center"/>
    </xf>
    <xf numFmtId="0" fontId="39" fillId="0" borderId="0" xfId="0" applyFont="1" applyAlignment="1">
      <alignment horizontal="center" vertical="center"/>
    </xf>
    <xf numFmtId="0" fontId="62" fillId="3" borderId="11" xfId="0" applyFont="1" applyFill="1" applyBorder="1" applyAlignment="1">
      <alignment horizontal="center" vertical="center"/>
    </xf>
    <xf numFmtId="0" fontId="1" fillId="3" borderId="11" xfId="0" applyFont="1" applyFill="1" applyBorder="1" applyAlignment="1">
      <alignment horizontal="center" vertical="center"/>
    </xf>
    <xf numFmtId="6" fontId="62" fillId="0" borderId="0" xfId="0" applyNumberFormat="1" applyFont="1" applyAlignment="1">
      <alignment horizontal="center" vertical="center"/>
    </xf>
    <xf numFmtId="6" fontId="33" fillId="0" borderId="0" xfId="0" applyNumberFormat="1" applyFont="1" applyAlignment="1">
      <alignment horizontal="center" vertical="center"/>
    </xf>
    <xf numFmtId="2" fontId="62" fillId="0" borderId="0" xfId="0" applyNumberFormat="1" applyFont="1" applyAlignment="1">
      <alignment horizontal="center" vertical="center"/>
    </xf>
    <xf numFmtId="0" fontId="33" fillId="4" borderId="0" xfId="0" applyFont="1" applyFill="1" applyAlignment="1">
      <alignment vertical="center"/>
    </xf>
    <xf numFmtId="10" fontId="62" fillId="4" borderId="0" xfId="0" applyNumberFormat="1" applyFont="1" applyFill="1" applyAlignment="1">
      <alignment horizontal="center" vertical="center"/>
    </xf>
    <xf numFmtId="10" fontId="0" fillId="4" borderId="0" xfId="0" applyNumberFormat="1" applyFill="1" applyAlignment="1">
      <alignment horizontal="center" vertical="center"/>
    </xf>
    <xf numFmtId="10" fontId="62" fillId="0" borderId="0" xfId="0" applyNumberFormat="1" applyFont="1" applyAlignment="1">
      <alignment horizontal="center" vertical="center"/>
    </xf>
    <xf numFmtId="172" fontId="0" fillId="0" borderId="28" xfId="3" applyNumberFormat="1" applyFont="1" applyBorder="1" applyAlignment="1">
      <alignment horizontal="center"/>
    </xf>
    <xf numFmtId="0" fontId="21" fillId="0" borderId="0" xfId="0" applyFont="1" applyAlignment="1">
      <alignment horizontal="right"/>
    </xf>
    <xf numFmtId="0" fontId="0" fillId="3" borderId="11" xfId="0" applyFill="1" applyBorder="1" applyAlignment="1">
      <alignment horizontal="right"/>
    </xf>
    <xf numFmtId="0" fontId="3" fillId="0" borderId="0" xfId="0" applyFont="1" applyAlignment="1">
      <alignment horizontal="right"/>
    </xf>
    <xf numFmtId="0" fontId="38" fillId="14" borderId="0" xfId="0" applyFont="1" applyFill="1" applyAlignment="1">
      <alignment horizontal="left" vertical="center"/>
    </xf>
    <xf numFmtId="0" fontId="36" fillId="14" borderId="0" xfId="0" applyFont="1" applyFill="1" applyAlignment="1">
      <alignment horizontal="left" vertical="center"/>
    </xf>
    <xf numFmtId="0" fontId="35" fillId="14" borderId="0" xfId="0" applyFont="1" applyFill="1" applyAlignment="1">
      <alignment horizontal="left"/>
    </xf>
    <xf numFmtId="0" fontId="35" fillId="15" borderId="0" xfId="0" applyFont="1" applyFill="1" applyAlignment="1">
      <alignment horizontal="left"/>
    </xf>
    <xf numFmtId="0" fontId="35" fillId="16" borderId="0" xfId="0" applyFont="1" applyFill="1" applyAlignment="1">
      <alignment horizontal="left"/>
    </xf>
    <xf numFmtId="165" fontId="39" fillId="0" borderId="0" xfId="0" applyNumberFormat="1" applyFont="1" applyAlignment="1">
      <alignment horizontal="right"/>
    </xf>
    <xf numFmtId="189" fontId="0" fillId="0" borderId="0" xfId="0" applyNumberFormat="1" applyAlignment="1">
      <alignment horizontal="right"/>
    </xf>
    <xf numFmtId="172" fontId="0" fillId="0" borderId="3" xfId="3" applyNumberFormat="1" applyFont="1" applyBorder="1" applyAlignment="1">
      <alignment horizontal="right"/>
    </xf>
    <xf numFmtId="168" fontId="0" fillId="0" borderId="0" xfId="3" applyNumberFormat="1" applyFont="1" applyBorder="1" applyAlignment="1">
      <alignment horizontal="right"/>
    </xf>
    <xf numFmtId="9" fontId="0" fillId="0" borderId="0" xfId="0" applyNumberFormat="1" applyAlignment="1">
      <alignment horizontal="right"/>
    </xf>
    <xf numFmtId="1" fontId="0" fillId="0" borderId="0" xfId="0" applyNumberFormat="1" applyAlignment="1">
      <alignment horizontal="right"/>
    </xf>
    <xf numFmtId="10" fontId="0" fillId="0" borderId="0" xfId="0" applyNumberFormat="1" applyAlignment="1">
      <alignment horizontal="right"/>
    </xf>
    <xf numFmtId="0" fontId="0" fillId="3" borderId="10" xfId="0" applyFill="1" applyBorder="1"/>
    <xf numFmtId="170" fontId="7" fillId="3" borderId="0" xfId="0" applyNumberFormat="1" applyFont="1" applyFill="1" applyAlignment="1">
      <alignment horizontal="center"/>
    </xf>
    <xf numFmtId="0" fontId="7" fillId="10" borderId="2" xfId="0" applyFont="1" applyFill="1" applyBorder="1" applyAlignment="1">
      <alignment horizontal="center"/>
    </xf>
    <xf numFmtId="171" fontId="12" fillId="3" borderId="2" xfId="0" applyNumberFormat="1" applyFont="1" applyFill="1" applyBorder="1" applyAlignment="1">
      <alignment horizontal="center"/>
    </xf>
    <xf numFmtId="170" fontId="7" fillId="3" borderId="2" xfId="0" applyNumberFormat="1" applyFont="1" applyFill="1" applyBorder="1" applyAlignment="1">
      <alignment horizontal="center"/>
    </xf>
    <xf numFmtId="168" fontId="0" fillId="0" borderId="2" xfId="0" applyNumberFormat="1" applyBorder="1" applyAlignment="1">
      <alignment horizontal="right"/>
    </xf>
    <xf numFmtId="168" fontId="0" fillId="0" borderId="20" xfId="0" applyNumberFormat="1" applyBorder="1" applyAlignment="1">
      <alignment horizontal="right"/>
    </xf>
    <xf numFmtId="0" fontId="4" fillId="12" borderId="0" xfId="0" applyFont="1" applyFill="1"/>
    <xf numFmtId="0" fontId="7" fillId="0" borderId="27" xfId="0" applyFont="1" applyBorder="1" applyAlignment="1">
      <alignment horizontal="left"/>
    </xf>
    <xf numFmtId="0" fontId="64" fillId="0" borderId="0" xfId="0" applyFont="1"/>
    <xf numFmtId="0" fontId="2" fillId="0" borderId="0" xfId="0" applyFont="1" applyAlignment="1">
      <alignment horizontal="left" wrapText="1"/>
    </xf>
    <xf numFmtId="0" fontId="2" fillId="0" borderId="28" xfId="0" applyFont="1" applyBorder="1" applyAlignment="1">
      <alignment horizontal="left"/>
    </xf>
    <xf numFmtId="0" fontId="2" fillId="0" borderId="28" xfId="0" applyFont="1" applyBorder="1" applyAlignment="1">
      <alignment horizontal="left" wrapText="1"/>
    </xf>
    <xf numFmtId="165" fontId="2" fillId="0" borderId="28" xfId="0" applyNumberFormat="1" applyFont="1" applyBorder="1" applyAlignment="1">
      <alignment horizontal="left" wrapText="1"/>
    </xf>
    <xf numFmtId="0" fontId="2" fillId="0" borderId="5" xfId="0" applyFont="1" applyBorder="1" applyAlignment="1">
      <alignment horizontal="left" wrapText="1"/>
    </xf>
    <xf numFmtId="0" fontId="4" fillId="11" borderId="0" xfId="0" applyFont="1" applyFill="1" applyAlignment="1">
      <alignment wrapText="1"/>
    </xf>
    <xf numFmtId="172" fontId="20" fillId="0" borderId="0" xfId="3" applyNumberFormat="1" applyFont="1" applyFill="1" applyAlignment="1">
      <alignment horizontal="center" vertical="center"/>
    </xf>
    <xf numFmtId="8" fontId="20" fillId="0" borderId="0" xfId="0" applyNumberFormat="1" applyFont="1"/>
    <xf numFmtId="188" fontId="0" fillId="0" borderId="13" xfId="0" applyNumberFormat="1" applyBorder="1" applyAlignment="1">
      <alignment horizontal="center" vertical="center"/>
    </xf>
    <xf numFmtId="188" fontId="10" fillId="0" borderId="7" xfId="0" applyNumberFormat="1" applyFont="1" applyBorder="1" applyAlignment="1">
      <alignment horizontal="center" vertical="center"/>
    </xf>
    <xf numFmtId="188" fontId="10" fillId="0" borderId="8" xfId="0" applyNumberFormat="1" applyFont="1" applyBorder="1" applyAlignment="1">
      <alignment horizontal="center" vertical="center"/>
    </xf>
    <xf numFmtId="0" fontId="9" fillId="0" borderId="0" xfId="0" applyFont="1" applyAlignment="1">
      <alignment horizontal="left"/>
    </xf>
    <xf numFmtId="0" fontId="9" fillId="0" borderId="17" xfId="0" applyFont="1" applyBorder="1" applyAlignment="1">
      <alignment horizontal="left"/>
    </xf>
    <xf numFmtId="168" fontId="7" fillId="0" borderId="32" xfId="0" applyNumberFormat="1" applyFont="1" applyBorder="1" applyAlignment="1">
      <alignment horizontal="right"/>
    </xf>
    <xf numFmtId="0" fontId="11" fillId="0" borderId="0" xfId="0" applyFont="1" applyAlignment="1">
      <alignment horizontal="left"/>
    </xf>
    <xf numFmtId="0" fontId="10" fillId="0" borderId="0" xfId="0" applyFont="1" applyAlignment="1">
      <alignment horizontal="center" vertical="center" wrapText="1"/>
    </xf>
    <xf numFmtId="0" fontId="26" fillId="0" borderId="0" xfId="0" applyFont="1" applyAlignment="1">
      <alignment horizontal="right"/>
    </xf>
    <xf numFmtId="0" fontId="26" fillId="3" borderId="0" xfId="0" applyFont="1" applyFill="1"/>
    <xf numFmtId="0" fontId="10" fillId="3" borderId="0" xfId="0" applyFont="1" applyFill="1"/>
    <xf numFmtId="169" fontId="10" fillId="0" borderId="0" xfId="0" applyNumberFormat="1" applyFont="1" applyAlignment="1">
      <alignment horizontal="right"/>
    </xf>
    <xf numFmtId="0" fontId="10" fillId="0" borderId="0" xfId="0" applyFont="1" applyAlignment="1">
      <alignment horizontal="right"/>
    </xf>
    <xf numFmtId="9" fontId="10" fillId="0" borderId="0" xfId="3" applyFont="1" applyAlignment="1">
      <alignment horizontal="right"/>
    </xf>
    <xf numFmtId="0" fontId="10" fillId="3" borderId="0" xfId="0" applyFont="1" applyFill="1" applyAlignment="1">
      <alignment horizontal="right"/>
    </xf>
    <xf numFmtId="168" fontId="10" fillId="0" borderId="0" xfId="0" applyNumberFormat="1" applyFont="1" applyAlignment="1">
      <alignment horizontal="right"/>
    </xf>
    <xf numFmtId="168" fontId="10" fillId="3" borderId="0" xfId="0" applyNumberFormat="1" applyFont="1" applyFill="1" applyAlignment="1">
      <alignment horizontal="right"/>
    </xf>
    <xf numFmtId="169" fontId="10" fillId="0" borderId="30" xfId="0" applyNumberFormat="1" applyFont="1" applyBorder="1" applyAlignment="1">
      <alignment horizontal="right"/>
    </xf>
    <xf numFmtId="172" fontId="10" fillId="0" borderId="30" xfId="3" applyNumberFormat="1" applyFont="1" applyBorder="1" applyAlignment="1">
      <alignment horizontal="right"/>
    </xf>
    <xf numFmtId="0" fontId="10" fillId="0" borderId="30" xfId="0" applyFont="1" applyBorder="1" applyAlignment="1">
      <alignment horizontal="right" vertical="top" wrapText="1"/>
    </xf>
    <xf numFmtId="0" fontId="10" fillId="0" borderId="30" xfId="0" applyFont="1" applyBorder="1" applyAlignment="1">
      <alignment horizontal="right"/>
    </xf>
    <xf numFmtId="9" fontId="10" fillId="0" borderId="30" xfId="3" applyFont="1" applyBorder="1" applyAlignment="1">
      <alignment horizontal="right"/>
    </xf>
    <xf numFmtId="0" fontId="10" fillId="3" borderId="30" xfId="0" applyFont="1" applyFill="1" applyBorder="1" applyAlignment="1">
      <alignment horizontal="right"/>
    </xf>
    <xf numFmtId="168" fontId="10" fillId="0" borderId="30" xfId="0" applyNumberFormat="1" applyFont="1" applyBorder="1" applyAlignment="1">
      <alignment horizontal="right"/>
    </xf>
    <xf numFmtId="168" fontId="10" fillId="3" borderId="31" xfId="0" applyNumberFormat="1" applyFont="1" applyFill="1" applyBorder="1" applyAlignment="1">
      <alignment horizontal="right"/>
    </xf>
    <xf numFmtId="0" fontId="26" fillId="0" borderId="29" xfId="0" applyFont="1" applyBorder="1" applyAlignment="1">
      <alignment horizontal="center" vertical="center" wrapText="1"/>
    </xf>
    <xf numFmtId="0" fontId="10" fillId="0" borderId="17" xfId="0" applyFont="1" applyBorder="1"/>
    <xf numFmtId="168" fontId="10" fillId="0" borderId="17" xfId="0" applyNumberFormat="1" applyFont="1" applyBorder="1" applyAlignment="1">
      <alignment horizontal="right"/>
    </xf>
    <xf numFmtId="168" fontId="10" fillId="0" borderId="36" xfId="0" applyNumberFormat="1" applyFont="1" applyBorder="1" applyAlignment="1">
      <alignment horizontal="right"/>
    </xf>
    <xf numFmtId="0" fontId="7" fillId="0" borderId="6" xfId="0" applyFont="1" applyBorder="1"/>
    <xf numFmtId="0" fontId="0" fillId="0" borderId="7" xfId="0" applyBorder="1"/>
    <xf numFmtId="0" fontId="7" fillId="0" borderId="7" xfId="0" applyFont="1" applyBorder="1"/>
    <xf numFmtId="0" fontId="0" fillId="0" borderId="8" xfId="0" applyBorder="1"/>
    <xf numFmtId="10" fontId="0" fillId="0" borderId="0" xfId="0" applyNumberFormat="1"/>
    <xf numFmtId="0" fontId="0" fillId="0" borderId="10" xfId="0" applyBorder="1"/>
    <xf numFmtId="168" fontId="0" fillId="2" borderId="0" xfId="0" applyNumberFormat="1" applyFill="1"/>
    <xf numFmtId="0" fontId="7" fillId="0" borderId="8" xfId="0" applyFont="1" applyBorder="1"/>
    <xf numFmtId="0" fontId="0" fillId="0" borderId="9" xfId="0" applyBorder="1" applyAlignment="1">
      <alignment horizontal="center"/>
    </xf>
    <xf numFmtId="168" fontId="0" fillId="0" borderId="10" xfId="0" applyNumberFormat="1" applyBorder="1" applyAlignment="1">
      <alignment horizontal="center"/>
    </xf>
    <xf numFmtId="0" fontId="0" fillId="0" borderId="12" xfId="0" applyBorder="1" applyAlignment="1">
      <alignment horizontal="center"/>
    </xf>
    <xf numFmtId="168" fontId="0" fillId="0" borderId="13" xfId="0" applyNumberFormat="1" applyBorder="1" applyAlignment="1">
      <alignment horizontal="center"/>
    </xf>
    <xf numFmtId="0" fontId="0" fillId="7" borderId="12" xfId="0" applyFill="1" applyBorder="1"/>
    <xf numFmtId="168" fontId="0" fillId="7" borderId="11" xfId="0" applyNumberFormat="1" applyFill="1" applyBorder="1"/>
    <xf numFmtId="0" fontId="0" fillId="7" borderId="13" xfId="0" applyFill="1" applyBorder="1"/>
    <xf numFmtId="0" fontId="26" fillId="3" borderId="29" xfId="0" applyFont="1" applyFill="1" applyBorder="1" applyAlignment="1">
      <alignment horizontal="center"/>
    </xf>
    <xf numFmtId="37" fontId="20" fillId="0" borderId="0" xfId="1" applyNumberFormat="1" applyFont="1" applyFill="1" applyAlignment="1">
      <alignment horizontal="center" vertical="center"/>
    </xf>
    <xf numFmtId="167" fontId="20" fillId="0" borderId="0" xfId="2" applyNumberFormat="1" applyFont="1" applyFill="1" applyAlignment="1">
      <alignment horizontal="center" vertical="center"/>
    </xf>
    <xf numFmtId="9" fontId="20" fillId="0" borderId="1" xfId="3" applyFont="1" applyFill="1" applyBorder="1" applyAlignment="1">
      <alignment horizontal="center" vertical="center"/>
    </xf>
    <xf numFmtId="0" fontId="0" fillId="0" borderId="20" xfId="0" applyBorder="1" applyAlignment="1">
      <alignment horizontal="center"/>
    </xf>
    <xf numFmtId="0" fontId="0" fillId="0" borderId="17" xfId="0" applyBorder="1" applyAlignment="1">
      <alignment horizontal="center"/>
    </xf>
    <xf numFmtId="169" fontId="0" fillId="0" borderId="17" xfId="0" applyNumberFormat="1" applyBorder="1" applyAlignment="1">
      <alignment horizontal="center"/>
    </xf>
    <xf numFmtId="167" fontId="0" fillId="0" borderId="17" xfId="0" applyNumberFormat="1" applyBorder="1" applyAlignment="1">
      <alignment horizontal="center"/>
    </xf>
    <xf numFmtId="9" fontId="0" fillId="0" borderId="17" xfId="3" applyFont="1" applyBorder="1" applyAlignment="1">
      <alignment horizontal="center"/>
    </xf>
    <xf numFmtId="0" fontId="0" fillId="0" borderId="14" xfId="0" applyBorder="1" applyAlignment="1">
      <alignment horizontal="center"/>
    </xf>
    <xf numFmtId="0" fontId="0" fillId="0" borderId="2" xfId="0" applyBorder="1" applyAlignment="1">
      <alignment horizontal="center"/>
    </xf>
    <xf numFmtId="0" fontId="0" fillId="0" borderId="1" xfId="0" applyBorder="1" applyAlignment="1">
      <alignment horizontal="center"/>
    </xf>
    <xf numFmtId="0" fontId="0" fillId="0" borderId="18" xfId="0" applyBorder="1" applyAlignment="1">
      <alignment horizontal="center"/>
    </xf>
    <xf numFmtId="0" fontId="0" fillId="0" borderId="3" xfId="0" applyBorder="1" applyAlignment="1">
      <alignment horizontal="center"/>
    </xf>
    <xf numFmtId="169" fontId="0" fillId="0" borderId="3" xfId="0" applyNumberFormat="1" applyBorder="1" applyAlignment="1">
      <alignment horizontal="center"/>
    </xf>
    <xf numFmtId="167" fontId="0" fillId="0" borderId="3" xfId="0" applyNumberFormat="1" applyBorder="1" applyAlignment="1">
      <alignment horizontal="center"/>
    </xf>
    <xf numFmtId="9" fontId="0" fillId="0" borderId="3" xfId="3" applyFont="1" applyBorder="1" applyAlignment="1">
      <alignment horizontal="center"/>
    </xf>
    <xf numFmtId="0" fontId="0" fillId="0" borderId="19" xfId="0" applyBorder="1" applyAlignment="1">
      <alignment horizontal="center"/>
    </xf>
    <xf numFmtId="178" fontId="20" fillId="0" borderId="0" xfId="0" applyNumberFormat="1" applyFont="1" applyAlignment="1">
      <alignment horizontal="center" vertical="center"/>
    </xf>
    <xf numFmtId="178" fontId="20" fillId="0" borderId="1" xfId="0" applyNumberFormat="1" applyFont="1" applyBorder="1" applyAlignment="1">
      <alignment horizontal="center" vertical="center"/>
    </xf>
    <xf numFmtId="0" fontId="20" fillId="0" borderId="1" xfId="0" quotePrefix="1" applyFont="1" applyBorder="1" applyAlignment="1">
      <alignment horizontal="center" vertical="center"/>
    </xf>
    <xf numFmtId="168" fontId="1" fillId="0" borderId="0" xfId="0" applyNumberFormat="1" applyFont="1"/>
    <xf numFmtId="2" fontId="0" fillId="0" borderId="0" xfId="0" applyNumberFormat="1"/>
    <xf numFmtId="2" fontId="20" fillId="0" borderId="0" xfId="0" applyNumberFormat="1" applyFont="1"/>
    <xf numFmtId="168" fontId="20" fillId="0" borderId="16" xfId="3" applyNumberFormat="1" applyFont="1" applyFill="1" applyBorder="1" applyAlignment="1">
      <alignment horizontal="right"/>
    </xf>
    <xf numFmtId="167" fontId="0" fillId="0" borderId="0" xfId="0" applyNumberFormat="1"/>
    <xf numFmtId="37" fontId="20" fillId="0" borderId="0" xfId="0" applyNumberFormat="1" applyFont="1"/>
    <xf numFmtId="0" fontId="67" fillId="0" borderId="0" xfId="0" applyFont="1"/>
    <xf numFmtId="0" fontId="29" fillId="0" borderId="0" xfId="0" applyFont="1" applyAlignment="1">
      <alignment horizontal="left"/>
    </xf>
    <xf numFmtId="168" fontId="20" fillId="0" borderId="0" xfId="2" applyNumberFormat="1" applyFont="1" applyFill="1" applyAlignment="1">
      <alignment horizontal="right"/>
    </xf>
    <xf numFmtId="14" fontId="0" fillId="0" borderId="17" xfId="3" applyNumberFormat="1" applyFont="1" applyBorder="1" applyAlignment="1">
      <alignment horizontal="center"/>
    </xf>
    <xf numFmtId="179" fontId="0" fillId="0" borderId="17" xfId="0" applyNumberFormat="1" applyBorder="1" applyAlignment="1">
      <alignment horizontal="center"/>
    </xf>
    <xf numFmtId="14" fontId="0" fillId="0" borderId="0" xfId="3" applyNumberFormat="1" applyFont="1" applyBorder="1" applyAlignment="1">
      <alignment horizontal="center"/>
    </xf>
    <xf numFmtId="14" fontId="0" fillId="0" borderId="3" xfId="3" applyNumberFormat="1" applyFont="1" applyBorder="1" applyAlignment="1">
      <alignment horizontal="center"/>
    </xf>
    <xf numFmtId="179" fontId="0" fillId="0" borderId="3" xfId="0" applyNumberFormat="1" applyBorder="1" applyAlignment="1">
      <alignment horizontal="center"/>
    </xf>
    <xf numFmtId="14" fontId="0" fillId="0" borderId="16" xfId="3" applyNumberFormat="1" applyFont="1" applyBorder="1" applyAlignment="1">
      <alignment horizontal="center"/>
    </xf>
    <xf numFmtId="179" fontId="0" fillId="0" borderId="16" xfId="0" applyNumberFormat="1" applyBorder="1" applyAlignment="1">
      <alignment horizontal="center"/>
    </xf>
    <xf numFmtId="167" fontId="20" fillId="0" borderId="0" xfId="0" applyNumberFormat="1" applyFont="1"/>
    <xf numFmtId="0" fontId="68" fillId="0" borderId="0" xfId="12"/>
    <xf numFmtId="172" fontId="39" fillId="0" borderId="0" xfId="3" applyNumberFormat="1" applyFont="1" applyFill="1" applyAlignment="1">
      <alignment horizontal="left"/>
    </xf>
    <xf numFmtId="174" fontId="20" fillId="0" borderId="0" xfId="0" applyNumberFormat="1" applyFont="1" applyAlignment="1">
      <alignment vertical="center"/>
    </xf>
    <xf numFmtId="0" fontId="42" fillId="4" borderId="0" xfId="0" applyFont="1" applyFill="1" applyAlignment="1">
      <alignment horizontal="center"/>
    </xf>
    <xf numFmtId="164" fontId="42" fillId="4" borderId="0" xfId="1" applyNumberFormat="1" applyFont="1" applyFill="1" applyAlignment="1">
      <alignment horizontal="left" vertical="center"/>
    </xf>
    <xf numFmtId="0" fontId="69" fillId="0" borderId="0" xfId="0" applyFont="1" applyAlignment="1">
      <alignment horizontal="left" vertical="center" wrapText="1" shrinkToFit="1" readingOrder="1"/>
    </xf>
    <xf numFmtId="3" fontId="69" fillId="0" borderId="38" xfId="0" applyNumberFormat="1" applyFont="1" applyBorder="1" applyAlignment="1">
      <alignment horizontal="right" vertical="center" wrapText="1" shrinkToFit="1" readingOrder="1"/>
    </xf>
    <xf numFmtId="3" fontId="69" fillId="0" borderId="39" xfId="0" applyNumberFormat="1" applyFont="1" applyBorder="1" applyAlignment="1">
      <alignment horizontal="right" vertical="center" wrapText="1" shrinkToFit="1" readingOrder="1"/>
    </xf>
    <xf numFmtId="3" fontId="69" fillId="0" borderId="0" xfId="0" applyNumberFormat="1" applyFont="1" applyAlignment="1">
      <alignment horizontal="right" vertical="center" wrapText="1" shrinkToFit="1" readingOrder="1"/>
    </xf>
    <xf numFmtId="0" fontId="70" fillId="0" borderId="0" xfId="0" applyFont="1" applyAlignment="1">
      <alignment horizontal="left" vertical="center" wrapText="1" shrinkToFit="1" readingOrder="1"/>
    </xf>
    <xf numFmtId="0" fontId="71" fillId="0" borderId="0" xfId="0" applyFont="1" applyAlignment="1">
      <alignment horizontal="left" vertical="center" wrapText="1" shrinkToFit="1" readingOrder="1"/>
    </xf>
    <xf numFmtId="3" fontId="69" fillId="0" borderId="40" xfId="0" applyNumberFormat="1" applyFont="1" applyBorder="1" applyAlignment="1">
      <alignment horizontal="right" vertical="center" wrapText="1" shrinkToFit="1" readingOrder="1"/>
    </xf>
    <xf numFmtId="0" fontId="72" fillId="0" borderId="0" xfId="0" applyFont="1" applyAlignment="1">
      <alignment horizontal="right" vertical="center" wrapText="1" shrinkToFit="1" readingOrder="1"/>
    </xf>
    <xf numFmtId="0" fontId="69" fillId="0" borderId="0" xfId="0" applyFont="1" applyAlignment="1">
      <alignment horizontal="right" vertical="center" wrapText="1" shrinkToFit="1" readingOrder="1"/>
    </xf>
    <xf numFmtId="37" fontId="0" fillId="0" borderId="0" xfId="0" applyNumberFormat="1"/>
    <xf numFmtId="9" fontId="0" fillId="0" borderId="0" xfId="3" applyFont="1"/>
    <xf numFmtId="167" fontId="20" fillId="0" borderId="1" xfId="0" quotePrefix="1" applyNumberFormat="1" applyFont="1" applyBorder="1" applyAlignment="1">
      <alignment horizontal="center" vertical="center"/>
    </xf>
    <xf numFmtId="0" fontId="74" fillId="0" borderId="0" xfId="0" applyFont="1"/>
    <xf numFmtId="3" fontId="69" fillId="0" borderId="37" xfId="0" applyNumberFormat="1" applyFont="1" applyBorder="1" applyAlignment="1">
      <alignment horizontal="right" vertical="center" wrapText="1" shrinkToFit="1" readingOrder="1"/>
    </xf>
    <xf numFmtId="182" fontId="17" fillId="0" borderId="0" xfId="0" applyNumberFormat="1" applyFont="1" applyAlignment="1">
      <alignment horizontal="left"/>
    </xf>
    <xf numFmtId="49" fontId="20" fillId="0" borderId="0" xfId="3" applyNumberFormat="1" applyFont="1" applyFill="1" applyAlignment="1">
      <alignment horizontal="center" vertical="center"/>
    </xf>
    <xf numFmtId="0" fontId="42" fillId="19" borderId="0" xfId="0" applyFont="1" applyFill="1" applyAlignment="1">
      <alignment horizontal="center"/>
    </xf>
    <xf numFmtId="0" fontId="9" fillId="0" borderId="29" xfId="0" applyFont="1" applyBorder="1" applyAlignment="1">
      <alignment horizontal="center" vertical="center"/>
    </xf>
    <xf numFmtId="0" fontId="9" fillId="0" borderId="31" xfId="0" applyFont="1" applyBorder="1" applyAlignment="1">
      <alignment horizontal="center" vertical="center"/>
    </xf>
    <xf numFmtId="0" fontId="57" fillId="0" borderId="8" xfId="0" applyFont="1" applyBorder="1" applyAlignment="1">
      <alignment horizontal="center" vertical="center"/>
    </xf>
    <xf numFmtId="0" fontId="57" fillId="0" borderId="13" xfId="0" applyFont="1" applyBorder="1" applyAlignment="1">
      <alignment horizontal="center" vertical="center"/>
    </xf>
    <xf numFmtId="0" fontId="9" fillId="0" borderId="8" xfId="0" applyFont="1" applyBorder="1" applyAlignment="1">
      <alignment horizontal="center" vertical="center"/>
    </xf>
    <xf numFmtId="0" fontId="9" fillId="0" borderId="13" xfId="0" applyFont="1" applyBorder="1" applyAlignment="1">
      <alignment horizontal="center" vertical="center"/>
    </xf>
    <xf numFmtId="0" fontId="42" fillId="2" borderId="23" xfId="0" applyFont="1" applyFill="1" applyBorder="1" applyAlignment="1">
      <alignment horizontal="center" vertical="center"/>
    </xf>
    <xf numFmtId="0" fontId="42" fillId="2" borderId="24" xfId="0" applyFont="1" applyFill="1" applyBorder="1" applyAlignment="1">
      <alignment horizontal="center"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44" fontId="41" fillId="0" borderId="6" xfId="2" applyFont="1" applyFill="1" applyBorder="1" applyAlignment="1">
      <alignment horizontal="center" vertical="center"/>
    </xf>
    <xf numFmtId="44" fontId="41" fillId="0" borderId="7" xfId="2" applyFont="1" applyFill="1" applyBorder="1" applyAlignment="1">
      <alignment horizontal="center" vertical="center"/>
    </xf>
    <xf numFmtId="44" fontId="41" fillId="0" borderId="8" xfId="2" applyFont="1" applyFill="1" applyBorder="1" applyAlignment="1">
      <alignment horizontal="center" vertical="center"/>
    </xf>
    <xf numFmtId="44" fontId="41" fillId="0" borderId="12" xfId="2" applyFont="1" applyFill="1" applyBorder="1" applyAlignment="1">
      <alignment horizontal="center" vertical="center"/>
    </xf>
    <xf numFmtId="44" fontId="41" fillId="0" borderId="11" xfId="2" applyFont="1" applyFill="1" applyBorder="1" applyAlignment="1">
      <alignment horizontal="center" vertical="center"/>
    </xf>
    <xf numFmtId="44" fontId="41" fillId="0" borderId="13" xfId="2" applyFont="1" applyFill="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73" fillId="0" borderId="0" xfId="0" applyFont="1" applyAlignment="1">
      <alignment horizontal="center"/>
    </xf>
    <xf numFmtId="167" fontId="0" fillId="0" borderId="3" xfId="0" applyNumberFormat="1" applyBorder="1" applyAlignment="1">
      <alignment horizontal="center"/>
    </xf>
    <xf numFmtId="167" fontId="0" fillId="0" borderId="17" xfId="0" applyNumberFormat="1" applyBorder="1" applyAlignment="1">
      <alignment horizontal="center"/>
    </xf>
    <xf numFmtId="14" fontId="23" fillId="0" borderId="24" xfId="3" applyNumberFormat="1" applyFont="1" applyBorder="1" applyAlignment="1">
      <alignment horizontal="center" vertical="center"/>
    </xf>
    <xf numFmtId="14" fontId="23" fillId="0" borderId="25" xfId="3" applyNumberFormat="1" applyFont="1" applyBorder="1" applyAlignment="1">
      <alignment horizontal="center" vertical="center"/>
    </xf>
    <xf numFmtId="0" fontId="0" fillId="0" borderId="16" xfId="0" applyBorder="1" applyAlignment="1">
      <alignment horizontal="center"/>
    </xf>
    <xf numFmtId="167" fontId="0" fillId="0" borderId="0" xfId="0" applyNumberFormat="1" applyAlignment="1">
      <alignment horizontal="center"/>
    </xf>
    <xf numFmtId="0" fontId="0" fillId="0" borderId="0" xfId="0" applyAlignment="1">
      <alignment horizontal="left" vertical="top" wrapText="1"/>
    </xf>
    <xf numFmtId="0" fontId="0" fillId="0" borderId="0" xfId="0" applyAlignment="1">
      <alignment horizontal="left" vertical="top"/>
    </xf>
    <xf numFmtId="0" fontId="12" fillId="13" borderId="0" xfId="6" applyFont="1" applyFill="1" applyAlignment="1">
      <alignment horizontal="center"/>
    </xf>
  </cellXfs>
  <cellStyles count="13">
    <cellStyle name="Comma" xfId="1" builtinId="3"/>
    <cellStyle name="Comma 2 13 2 2 2" xfId="8" xr:uid="{5298EA4B-340D-4BC1-AB81-1CDBB4CD9D20}"/>
    <cellStyle name="Currency" xfId="2" builtinId="4"/>
    <cellStyle name="Hyperlink" xfId="12" builtinId="8"/>
    <cellStyle name="Normal" xfId="0" builtinId="0"/>
    <cellStyle name="Normal 2" xfId="7" xr:uid="{E6B403B5-49D4-0040-8E9A-623DA66BA09F}"/>
    <cellStyle name="Normal 3" xfId="4" xr:uid="{08F739F1-C862-4706-A275-17726CAB9CEC}"/>
    <cellStyle name="Normal 4" xfId="5" xr:uid="{6EE1C2A3-6F46-4E4E-A27A-2CEEF06C2C9D}"/>
    <cellStyle name="Normal 4 2" xfId="6" xr:uid="{6FF5E81E-807A-4C89-B587-5C2A9636F810}"/>
    <cellStyle name="Normal 5" xfId="11" xr:uid="{D4313116-7523-405F-988E-6508771CD8DA}"/>
    <cellStyle name="Percent" xfId="3" builtinId="5"/>
    <cellStyle name="Percent 10 2 2" xfId="10" xr:uid="{00E82241-ECE3-4E8D-ADD8-DD84335BF0FB}"/>
    <cellStyle name="Percent 4" xfId="9" xr:uid="{2E4CB437-B354-43F7-A233-62C7515218EB}"/>
  </cellStyles>
  <dxfs count="4">
    <dxf>
      <fill>
        <patternFill>
          <bgColor theme="9" tint="0.39994506668294322"/>
        </patternFill>
      </fill>
    </dxf>
    <dxf>
      <fill>
        <patternFill>
          <bgColor theme="8" tint="0.59996337778862885"/>
        </patternFill>
      </fill>
    </dxf>
    <dxf>
      <fill>
        <patternFill>
          <bgColor theme="9" tint="0.39994506668294322"/>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91.xml"/><Relationship Id="rId21" Type="http://schemas.openxmlformats.org/officeDocument/2006/relationships/worksheet" Target="worksheets/sheet21.xml"/><Relationship Id="rId42" Type="http://schemas.openxmlformats.org/officeDocument/2006/relationships/externalLink" Target="externalLinks/externalLink16.xml"/><Relationship Id="rId63" Type="http://schemas.openxmlformats.org/officeDocument/2006/relationships/externalLink" Target="externalLinks/externalLink37.xml"/><Relationship Id="rId84" Type="http://schemas.openxmlformats.org/officeDocument/2006/relationships/externalLink" Target="externalLinks/externalLink58.xml"/><Relationship Id="rId138" Type="http://schemas.openxmlformats.org/officeDocument/2006/relationships/externalLink" Target="externalLinks/externalLink112.xml"/><Relationship Id="rId159" Type="http://schemas.openxmlformats.org/officeDocument/2006/relationships/externalLink" Target="externalLinks/externalLink133.xml"/><Relationship Id="rId170" Type="http://schemas.openxmlformats.org/officeDocument/2006/relationships/externalLink" Target="externalLinks/externalLink144.xml"/><Relationship Id="rId191" Type="http://schemas.openxmlformats.org/officeDocument/2006/relationships/externalLink" Target="externalLinks/externalLink165.xml"/><Relationship Id="rId205" Type="http://schemas.openxmlformats.org/officeDocument/2006/relationships/externalLink" Target="externalLinks/externalLink179.xml"/><Relationship Id="rId107" Type="http://schemas.openxmlformats.org/officeDocument/2006/relationships/externalLink" Target="externalLinks/externalLink81.xml"/><Relationship Id="rId11" Type="http://schemas.openxmlformats.org/officeDocument/2006/relationships/worksheet" Target="worksheets/sheet11.xml"/><Relationship Id="rId32" Type="http://schemas.openxmlformats.org/officeDocument/2006/relationships/externalLink" Target="externalLinks/externalLink6.xml"/><Relationship Id="rId53" Type="http://schemas.openxmlformats.org/officeDocument/2006/relationships/externalLink" Target="externalLinks/externalLink27.xml"/><Relationship Id="rId74" Type="http://schemas.openxmlformats.org/officeDocument/2006/relationships/externalLink" Target="externalLinks/externalLink48.xml"/><Relationship Id="rId128" Type="http://schemas.openxmlformats.org/officeDocument/2006/relationships/externalLink" Target="externalLinks/externalLink102.xml"/><Relationship Id="rId149" Type="http://schemas.openxmlformats.org/officeDocument/2006/relationships/externalLink" Target="externalLinks/externalLink123.xml"/><Relationship Id="rId5" Type="http://schemas.openxmlformats.org/officeDocument/2006/relationships/worksheet" Target="worksheets/sheet5.xml"/><Relationship Id="rId95" Type="http://schemas.openxmlformats.org/officeDocument/2006/relationships/externalLink" Target="externalLinks/externalLink69.xml"/><Relationship Id="rId160" Type="http://schemas.openxmlformats.org/officeDocument/2006/relationships/externalLink" Target="externalLinks/externalLink134.xml"/><Relationship Id="rId181" Type="http://schemas.openxmlformats.org/officeDocument/2006/relationships/externalLink" Target="externalLinks/externalLink155.xml"/><Relationship Id="rId216" Type="http://schemas.openxmlformats.org/officeDocument/2006/relationships/externalLink" Target="externalLinks/externalLink190.xml"/><Relationship Id="rId22" Type="http://schemas.openxmlformats.org/officeDocument/2006/relationships/worksheet" Target="worksheets/sheet22.xml"/><Relationship Id="rId43" Type="http://schemas.openxmlformats.org/officeDocument/2006/relationships/externalLink" Target="externalLinks/externalLink17.xml"/><Relationship Id="rId64" Type="http://schemas.openxmlformats.org/officeDocument/2006/relationships/externalLink" Target="externalLinks/externalLink38.xml"/><Relationship Id="rId118" Type="http://schemas.openxmlformats.org/officeDocument/2006/relationships/externalLink" Target="externalLinks/externalLink92.xml"/><Relationship Id="rId139" Type="http://schemas.openxmlformats.org/officeDocument/2006/relationships/externalLink" Target="externalLinks/externalLink113.xml"/><Relationship Id="rId85" Type="http://schemas.openxmlformats.org/officeDocument/2006/relationships/externalLink" Target="externalLinks/externalLink59.xml"/><Relationship Id="rId150" Type="http://schemas.openxmlformats.org/officeDocument/2006/relationships/externalLink" Target="externalLinks/externalLink124.xml"/><Relationship Id="rId171" Type="http://schemas.openxmlformats.org/officeDocument/2006/relationships/externalLink" Target="externalLinks/externalLink145.xml"/><Relationship Id="rId192" Type="http://schemas.openxmlformats.org/officeDocument/2006/relationships/externalLink" Target="externalLinks/externalLink166.xml"/><Relationship Id="rId206" Type="http://schemas.openxmlformats.org/officeDocument/2006/relationships/externalLink" Target="externalLinks/externalLink180.xml"/><Relationship Id="rId12" Type="http://schemas.openxmlformats.org/officeDocument/2006/relationships/worksheet" Target="worksheets/sheet12.xml"/><Relationship Id="rId33" Type="http://schemas.openxmlformats.org/officeDocument/2006/relationships/externalLink" Target="externalLinks/externalLink7.xml"/><Relationship Id="rId108" Type="http://schemas.openxmlformats.org/officeDocument/2006/relationships/externalLink" Target="externalLinks/externalLink82.xml"/><Relationship Id="rId129" Type="http://schemas.openxmlformats.org/officeDocument/2006/relationships/externalLink" Target="externalLinks/externalLink103.xml"/><Relationship Id="rId54" Type="http://schemas.openxmlformats.org/officeDocument/2006/relationships/externalLink" Target="externalLinks/externalLink28.xml"/><Relationship Id="rId75" Type="http://schemas.openxmlformats.org/officeDocument/2006/relationships/externalLink" Target="externalLinks/externalLink49.xml"/><Relationship Id="rId96" Type="http://schemas.openxmlformats.org/officeDocument/2006/relationships/externalLink" Target="externalLinks/externalLink70.xml"/><Relationship Id="rId140" Type="http://schemas.openxmlformats.org/officeDocument/2006/relationships/externalLink" Target="externalLinks/externalLink114.xml"/><Relationship Id="rId161" Type="http://schemas.openxmlformats.org/officeDocument/2006/relationships/externalLink" Target="externalLinks/externalLink135.xml"/><Relationship Id="rId182" Type="http://schemas.openxmlformats.org/officeDocument/2006/relationships/externalLink" Target="externalLinks/externalLink156.xml"/><Relationship Id="rId217" Type="http://schemas.openxmlformats.org/officeDocument/2006/relationships/externalLink" Target="externalLinks/externalLink191.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externalLink" Target="externalLinks/externalLink93.xml"/><Relationship Id="rId44" Type="http://schemas.openxmlformats.org/officeDocument/2006/relationships/externalLink" Target="externalLinks/externalLink18.xml"/><Relationship Id="rId65" Type="http://schemas.openxmlformats.org/officeDocument/2006/relationships/externalLink" Target="externalLinks/externalLink39.xml"/><Relationship Id="rId86" Type="http://schemas.openxmlformats.org/officeDocument/2006/relationships/externalLink" Target="externalLinks/externalLink60.xml"/><Relationship Id="rId130" Type="http://schemas.openxmlformats.org/officeDocument/2006/relationships/externalLink" Target="externalLinks/externalLink104.xml"/><Relationship Id="rId151" Type="http://schemas.openxmlformats.org/officeDocument/2006/relationships/externalLink" Target="externalLinks/externalLink125.xml"/><Relationship Id="rId172" Type="http://schemas.openxmlformats.org/officeDocument/2006/relationships/externalLink" Target="externalLinks/externalLink146.xml"/><Relationship Id="rId193" Type="http://schemas.openxmlformats.org/officeDocument/2006/relationships/externalLink" Target="externalLinks/externalLink167.xml"/><Relationship Id="rId207" Type="http://schemas.openxmlformats.org/officeDocument/2006/relationships/externalLink" Target="externalLinks/externalLink181.xml"/><Relationship Id="rId13" Type="http://schemas.openxmlformats.org/officeDocument/2006/relationships/worksheet" Target="worksheets/sheet13.xml"/><Relationship Id="rId109" Type="http://schemas.openxmlformats.org/officeDocument/2006/relationships/externalLink" Target="externalLinks/externalLink83.xml"/><Relationship Id="rId34" Type="http://schemas.openxmlformats.org/officeDocument/2006/relationships/externalLink" Target="externalLinks/externalLink8.xml"/><Relationship Id="rId55" Type="http://schemas.openxmlformats.org/officeDocument/2006/relationships/externalLink" Target="externalLinks/externalLink29.xml"/><Relationship Id="rId76" Type="http://schemas.openxmlformats.org/officeDocument/2006/relationships/externalLink" Target="externalLinks/externalLink50.xml"/><Relationship Id="rId97" Type="http://schemas.openxmlformats.org/officeDocument/2006/relationships/externalLink" Target="externalLinks/externalLink71.xml"/><Relationship Id="rId120" Type="http://schemas.openxmlformats.org/officeDocument/2006/relationships/externalLink" Target="externalLinks/externalLink94.xml"/><Relationship Id="rId141" Type="http://schemas.openxmlformats.org/officeDocument/2006/relationships/externalLink" Target="externalLinks/externalLink115.xml"/><Relationship Id="rId7" Type="http://schemas.openxmlformats.org/officeDocument/2006/relationships/worksheet" Target="worksheets/sheet7.xml"/><Relationship Id="rId162" Type="http://schemas.openxmlformats.org/officeDocument/2006/relationships/externalLink" Target="externalLinks/externalLink136.xml"/><Relationship Id="rId183" Type="http://schemas.openxmlformats.org/officeDocument/2006/relationships/externalLink" Target="externalLinks/externalLink157.xml"/><Relationship Id="rId218" Type="http://schemas.openxmlformats.org/officeDocument/2006/relationships/externalLink" Target="externalLinks/externalLink192.xml"/><Relationship Id="rId24" Type="http://schemas.openxmlformats.org/officeDocument/2006/relationships/worksheet" Target="worksheets/sheet24.xml"/><Relationship Id="rId45" Type="http://schemas.openxmlformats.org/officeDocument/2006/relationships/externalLink" Target="externalLinks/externalLink19.xml"/><Relationship Id="rId66" Type="http://schemas.openxmlformats.org/officeDocument/2006/relationships/externalLink" Target="externalLinks/externalLink40.xml"/><Relationship Id="rId87" Type="http://schemas.openxmlformats.org/officeDocument/2006/relationships/externalLink" Target="externalLinks/externalLink61.xml"/><Relationship Id="rId110" Type="http://schemas.openxmlformats.org/officeDocument/2006/relationships/externalLink" Target="externalLinks/externalLink84.xml"/><Relationship Id="rId131" Type="http://schemas.openxmlformats.org/officeDocument/2006/relationships/externalLink" Target="externalLinks/externalLink105.xml"/><Relationship Id="rId152" Type="http://schemas.openxmlformats.org/officeDocument/2006/relationships/externalLink" Target="externalLinks/externalLink126.xml"/><Relationship Id="rId173" Type="http://schemas.openxmlformats.org/officeDocument/2006/relationships/externalLink" Target="externalLinks/externalLink147.xml"/><Relationship Id="rId194" Type="http://schemas.openxmlformats.org/officeDocument/2006/relationships/externalLink" Target="externalLinks/externalLink168.xml"/><Relationship Id="rId208" Type="http://schemas.openxmlformats.org/officeDocument/2006/relationships/externalLink" Target="externalLinks/externalLink182.xml"/><Relationship Id="rId14" Type="http://schemas.openxmlformats.org/officeDocument/2006/relationships/worksheet" Target="worksheets/sheet14.xml"/><Relationship Id="rId35" Type="http://schemas.openxmlformats.org/officeDocument/2006/relationships/externalLink" Target="externalLinks/externalLink9.xml"/><Relationship Id="rId56" Type="http://schemas.openxmlformats.org/officeDocument/2006/relationships/externalLink" Target="externalLinks/externalLink30.xml"/><Relationship Id="rId77" Type="http://schemas.openxmlformats.org/officeDocument/2006/relationships/externalLink" Target="externalLinks/externalLink51.xml"/><Relationship Id="rId100" Type="http://schemas.openxmlformats.org/officeDocument/2006/relationships/externalLink" Target="externalLinks/externalLink74.xml"/><Relationship Id="rId8" Type="http://schemas.openxmlformats.org/officeDocument/2006/relationships/worksheet" Target="worksheets/sheet8.xml"/><Relationship Id="rId51" Type="http://schemas.openxmlformats.org/officeDocument/2006/relationships/externalLink" Target="externalLinks/externalLink25.xml"/><Relationship Id="rId72" Type="http://schemas.openxmlformats.org/officeDocument/2006/relationships/externalLink" Target="externalLinks/externalLink46.xml"/><Relationship Id="rId93" Type="http://schemas.openxmlformats.org/officeDocument/2006/relationships/externalLink" Target="externalLinks/externalLink67.xml"/><Relationship Id="rId98" Type="http://schemas.openxmlformats.org/officeDocument/2006/relationships/externalLink" Target="externalLinks/externalLink72.xml"/><Relationship Id="rId121" Type="http://schemas.openxmlformats.org/officeDocument/2006/relationships/externalLink" Target="externalLinks/externalLink95.xml"/><Relationship Id="rId142" Type="http://schemas.openxmlformats.org/officeDocument/2006/relationships/externalLink" Target="externalLinks/externalLink116.xml"/><Relationship Id="rId163" Type="http://schemas.openxmlformats.org/officeDocument/2006/relationships/externalLink" Target="externalLinks/externalLink137.xml"/><Relationship Id="rId184" Type="http://schemas.openxmlformats.org/officeDocument/2006/relationships/externalLink" Target="externalLinks/externalLink158.xml"/><Relationship Id="rId189" Type="http://schemas.openxmlformats.org/officeDocument/2006/relationships/externalLink" Target="externalLinks/externalLink163.xml"/><Relationship Id="rId219" Type="http://schemas.openxmlformats.org/officeDocument/2006/relationships/theme" Target="theme/theme1.xml"/><Relationship Id="rId3" Type="http://schemas.openxmlformats.org/officeDocument/2006/relationships/worksheet" Target="worksheets/sheet3.xml"/><Relationship Id="rId214" Type="http://schemas.openxmlformats.org/officeDocument/2006/relationships/externalLink" Target="externalLinks/externalLink188.xml"/><Relationship Id="rId25" Type="http://schemas.openxmlformats.org/officeDocument/2006/relationships/worksheet" Target="worksheets/sheet25.xml"/><Relationship Id="rId46" Type="http://schemas.openxmlformats.org/officeDocument/2006/relationships/externalLink" Target="externalLinks/externalLink20.xml"/><Relationship Id="rId67" Type="http://schemas.openxmlformats.org/officeDocument/2006/relationships/externalLink" Target="externalLinks/externalLink41.xml"/><Relationship Id="rId116" Type="http://schemas.openxmlformats.org/officeDocument/2006/relationships/externalLink" Target="externalLinks/externalLink90.xml"/><Relationship Id="rId137" Type="http://schemas.openxmlformats.org/officeDocument/2006/relationships/externalLink" Target="externalLinks/externalLink111.xml"/><Relationship Id="rId158" Type="http://schemas.openxmlformats.org/officeDocument/2006/relationships/externalLink" Target="externalLinks/externalLink132.xml"/><Relationship Id="rId20" Type="http://schemas.openxmlformats.org/officeDocument/2006/relationships/worksheet" Target="worksheets/sheet20.xml"/><Relationship Id="rId41" Type="http://schemas.openxmlformats.org/officeDocument/2006/relationships/externalLink" Target="externalLinks/externalLink15.xml"/><Relationship Id="rId62" Type="http://schemas.openxmlformats.org/officeDocument/2006/relationships/externalLink" Target="externalLinks/externalLink36.xml"/><Relationship Id="rId83" Type="http://schemas.openxmlformats.org/officeDocument/2006/relationships/externalLink" Target="externalLinks/externalLink57.xml"/><Relationship Id="rId88" Type="http://schemas.openxmlformats.org/officeDocument/2006/relationships/externalLink" Target="externalLinks/externalLink62.xml"/><Relationship Id="rId111" Type="http://schemas.openxmlformats.org/officeDocument/2006/relationships/externalLink" Target="externalLinks/externalLink85.xml"/><Relationship Id="rId132" Type="http://schemas.openxmlformats.org/officeDocument/2006/relationships/externalLink" Target="externalLinks/externalLink106.xml"/><Relationship Id="rId153" Type="http://schemas.openxmlformats.org/officeDocument/2006/relationships/externalLink" Target="externalLinks/externalLink127.xml"/><Relationship Id="rId174" Type="http://schemas.openxmlformats.org/officeDocument/2006/relationships/externalLink" Target="externalLinks/externalLink148.xml"/><Relationship Id="rId179" Type="http://schemas.openxmlformats.org/officeDocument/2006/relationships/externalLink" Target="externalLinks/externalLink153.xml"/><Relationship Id="rId195" Type="http://schemas.openxmlformats.org/officeDocument/2006/relationships/externalLink" Target="externalLinks/externalLink169.xml"/><Relationship Id="rId209" Type="http://schemas.openxmlformats.org/officeDocument/2006/relationships/externalLink" Target="externalLinks/externalLink183.xml"/><Relationship Id="rId190" Type="http://schemas.openxmlformats.org/officeDocument/2006/relationships/externalLink" Target="externalLinks/externalLink164.xml"/><Relationship Id="rId204" Type="http://schemas.openxmlformats.org/officeDocument/2006/relationships/externalLink" Target="externalLinks/externalLink178.xml"/><Relationship Id="rId220" Type="http://schemas.openxmlformats.org/officeDocument/2006/relationships/styles" Target="styles.xml"/><Relationship Id="rId15" Type="http://schemas.openxmlformats.org/officeDocument/2006/relationships/worksheet" Target="worksheets/sheet15.xml"/><Relationship Id="rId36" Type="http://schemas.openxmlformats.org/officeDocument/2006/relationships/externalLink" Target="externalLinks/externalLink10.xml"/><Relationship Id="rId57" Type="http://schemas.openxmlformats.org/officeDocument/2006/relationships/externalLink" Target="externalLinks/externalLink31.xml"/><Relationship Id="rId106" Type="http://schemas.openxmlformats.org/officeDocument/2006/relationships/externalLink" Target="externalLinks/externalLink80.xml"/><Relationship Id="rId127" Type="http://schemas.openxmlformats.org/officeDocument/2006/relationships/externalLink" Target="externalLinks/externalLink101.xml"/><Relationship Id="rId10" Type="http://schemas.openxmlformats.org/officeDocument/2006/relationships/worksheet" Target="worksheets/sheet10.xml"/><Relationship Id="rId31" Type="http://schemas.openxmlformats.org/officeDocument/2006/relationships/externalLink" Target="externalLinks/externalLink5.xml"/><Relationship Id="rId52" Type="http://schemas.openxmlformats.org/officeDocument/2006/relationships/externalLink" Target="externalLinks/externalLink26.xml"/><Relationship Id="rId73" Type="http://schemas.openxmlformats.org/officeDocument/2006/relationships/externalLink" Target="externalLinks/externalLink47.xml"/><Relationship Id="rId78" Type="http://schemas.openxmlformats.org/officeDocument/2006/relationships/externalLink" Target="externalLinks/externalLink52.xml"/><Relationship Id="rId94" Type="http://schemas.openxmlformats.org/officeDocument/2006/relationships/externalLink" Target="externalLinks/externalLink68.xml"/><Relationship Id="rId99" Type="http://schemas.openxmlformats.org/officeDocument/2006/relationships/externalLink" Target="externalLinks/externalLink73.xml"/><Relationship Id="rId101" Type="http://schemas.openxmlformats.org/officeDocument/2006/relationships/externalLink" Target="externalLinks/externalLink75.xml"/><Relationship Id="rId122" Type="http://schemas.openxmlformats.org/officeDocument/2006/relationships/externalLink" Target="externalLinks/externalLink96.xml"/><Relationship Id="rId143" Type="http://schemas.openxmlformats.org/officeDocument/2006/relationships/externalLink" Target="externalLinks/externalLink117.xml"/><Relationship Id="rId148" Type="http://schemas.openxmlformats.org/officeDocument/2006/relationships/externalLink" Target="externalLinks/externalLink122.xml"/><Relationship Id="rId164" Type="http://schemas.openxmlformats.org/officeDocument/2006/relationships/externalLink" Target="externalLinks/externalLink138.xml"/><Relationship Id="rId169" Type="http://schemas.openxmlformats.org/officeDocument/2006/relationships/externalLink" Target="externalLinks/externalLink143.xml"/><Relationship Id="rId185" Type="http://schemas.openxmlformats.org/officeDocument/2006/relationships/externalLink" Target="externalLinks/externalLink159.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externalLink" Target="externalLinks/externalLink154.xml"/><Relationship Id="rId210" Type="http://schemas.openxmlformats.org/officeDocument/2006/relationships/externalLink" Target="externalLinks/externalLink184.xml"/><Relationship Id="rId215" Type="http://schemas.openxmlformats.org/officeDocument/2006/relationships/externalLink" Target="externalLinks/externalLink189.xml"/><Relationship Id="rId26" Type="http://schemas.openxmlformats.org/officeDocument/2006/relationships/worksheet" Target="worksheets/sheet26.xml"/><Relationship Id="rId47" Type="http://schemas.openxmlformats.org/officeDocument/2006/relationships/externalLink" Target="externalLinks/externalLink21.xml"/><Relationship Id="rId68" Type="http://schemas.openxmlformats.org/officeDocument/2006/relationships/externalLink" Target="externalLinks/externalLink42.xml"/><Relationship Id="rId89" Type="http://schemas.openxmlformats.org/officeDocument/2006/relationships/externalLink" Target="externalLinks/externalLink63.xml"/><Relationship Id="rId112" Type="http://schemas.openxmlformats.org/officeDocument/2006/relationships/externalLink" Target="externalLinks/externalLink86.xml"/><Relationship Id="rId133" Type="http://schemas.openxmlformats.org/officeDocument/2006/relationships/externalLink" Target="externalLinks/externalLink107.xml"/><Relationship Id="rId154" Type="http://schemas.openxmlformats.org/officeDocument/2006/relationships/externalLink" Target="externalLinks/externalLink128.xml"/><Relationship Id="rId175" Type="http://schemas.openxmlformats.org/officeDocument/2006/relationships/externalLink" Target="externalLinks/externalLink149.xml"/><Relationship Id="rId196" Type="http://schemas.openxmlformats.org/officeDocument/2006/relationships/externalLink" Target="externalLinks/externalLink170.xml"/><Relationship Id="rId200" Type="http://schemas.openxmlformats.org/officeDocument/2006/relationships/externalLink" Target="externalLinks/externalLink174.xml"/><Relationship Id="rId16" Type="http://schemas.openxmlformats.org/officeDocument/2006/relationships/worksheet" Target="worksheets/sheet16.xml"/><Relationship Id="rId221" Type="http://schemas.openxmlformats.org/officeDocument/2006/relationships/sharedStrings" Target="sharedStrings.xml"/><Relationship Id="rId37" Type="http://schemas.openxmlformats.org/officeDocument/2006/relationships/externalLink" Target="externalLinks/externalLink11.xml"/><Relationship Id="rId58" Type="http://schemas.openxmlformats.org/officeDocument/2006/relationships/externalLink" Target="externalLinks/externalLink32.xml"/><Relationship Id="rId79" Type="http://schemas.openxmlformats.org/officeDocument/2006/relationships/externalLink" Target="externalLinks/externalLink53.xml"/><Relationship Id="rId102" Type="http://schemas.openxmlformats.org/officeDocument/2006/relationships/externalLink" Target="externalLinks/externalLink76.xml"/><Relationship Id="rId123" Type="http://schemas.openxmlformats.org/officeDocument/2006/relationships/externalLink" Target="externalLinks/externalLink97.xml"/><Relationship Id="rId144" Type="http://schemas.openxmlformats.org/officeDocument/2006/relationships/externalLink" Target="externalLinks/externalLink118.xml"/><Relationship Id="rId90" Type="http://schemas.openxmlformats.org/officeDocument/2006/relationships/externalLink" Target="externalLinks/externalLink64.xml"/><Relationship Id="rId165" Type="http://schemas.openxmlformats.org/officeDocument/2006/relationships/externalLink" Target="externalLinks/externalLink139.xml"/><Relationship Id="rId186" Type="http://schemas.openxmlformats.org/officeDocument/2006/relationships/externalLink" Target="externalLinks/externalLink160.xml"/><Relationship Id="rId211" Type="http://schemas.openxmlformats.org/officeDocument/2006/relationships/externalLink" Target="externalLinks/externalLink185.xml"/><Relationship Id="rId27" Type="http://schemas.openxmlformats.org/officeDocument/2006/relationships/externalLink" Target="externalLinks/externalLink1.xml"/><Relationship Id="rId48" Type="http://schemas.openxmlformats.org/officeDocument/2006/relationships/externalLink" Target="externalLinks/externalLink22.xml"/><Relationship Id="rId69" Type="http://schemas.openxmlformats.org/officeDocument/2006/relationships/externalLink" Target="externalLinks/externalLink43.xml"/><Relationship Id="rId113" Type="http://schemas.openxmlformats.org/officeDocument/2006/relationships/externalLink" Target="externalLinks/externalLink87.xml"/><Relationship Id="rId134" Type="http://schemas.openxmlformats.org/officeDocument/2006/relationships/externalLink" Target="externalLinks/externalLink108.xml"/><Relationship Id="rId80" Type="http://schemas.openxmlformats.org/officeDocument/2006/relationships/externalLink" Target="externalLinks/externalLink54.xml"/><Relationship Id="rId155" Type="http://schemas.openxmlformats.org/officeDocument/2006/relationships/externalLink" Target="externalLinks/externalLink129.xml"/><Relationship Id="rId176" Type="http://schemas.openxmlformats.org/officeDocument/2006/relationships/externalLink" Target="externalLinks/externalLink150.xml"/><Relationship Id="rId197" Type="http://schemas.openxmlformats.org/officeDocument/2006/relationships/externalLink" Target="externalLinks/externalLink171.xml"/><Relationship Id="rId201" Type="http://schemas.openxmlformats.org/officeDocument/2006/relationships/externalLink" Target="externalLinks/externalLink175.xml"/><Relationship Id="rId222" Type="http://schemas.microsoft.com/office/2017/10/relationships/person" Target="persons/person.xml"/><Relationship Id="rId17" Type="http://schemas.openxmlformats.org/officeDocument/2006/relationships/worksheet" Target="worksheets/sheet17.xml"/><Relationship Id="rId38" Type="http://schemas.openxmlformats.org/officeDocument/2006/relationships/externalLink" Target="externalLinks/externalLink12.xml"/><Relationship Id="rId59" Type="http://schemas.openxmlformats.org/officeDocument/2006/relationships/externalLink" Target="externalLinks/externalLink33.xml"/><Relationship Id="rId103" Type="http://schemas.openxmlformats.org/officeDocument/2006/relationships/externalLink" Target="externalLinks/externalLink77.xml"/><Relationship Id="rId124" Type="http://schemas.openxmlformats.org/officeDocument/2006/relationships/externalLink" Target="externalLinks/externalLink98.xml"/><Relationship Id="rId70" Type="http://schemas.openxmlformats.org/officeDocument/2006/relationships/externalLink" Target="externalLinks/externalLink44.xml"/><Relationship Id="rId91" Type="http://schemas.openxmlformats.org/officeDocument/2006/relationships/externalLink" Target="externalLinks/externalLink65.xml"/><Relationship Id="rId145" Type="http://schemas.openxmlformats.org/officeDocument/2006/relationships/externalLink" Target="externalLinks/externalLink119.xml"/><Relationship Id="rId166" Type="http://schemas.openxmlformats.org/officeDocument/2006/relationships/externalLink" Target="externalLinks/externalLink140.xml"/><Relationship Id="rId187" Type="http://schemas.openxmlformats.org/officeDocument/2006/relationships/externalLink" Target="externalLinks/externalLink161.xml"/><Relationship Id="rId1" Type="http://schemas.openxmlformats.org/officeDocument/2006/relationships/worksheet" Target="worksheets/sheet1.xml"/><Relationship Id="rId212" Type="http://schemas.openxmlformats.org/officeDocument/2006/relationships/externalLink" Target="externalLinks/externalLink186.xml"/><Relationship Id="rId28" Type="http://schemas.openxmlformats.org/officeDocument/2006/relationships/externalLink" Target="externalLinks/externalLink2.xml"/><Relationship Id="rId49" Type="http://schemas.openxmlformats.org/officeDocument/2006/relationships/externalLink" Target="externalLinks/externalLink23.xml"/><Relationship Id="rId114" Type="http://schemas.openxmlformats.org/officeDocument/2006/relationships/externalLink" Target="externalLinks/externalLink88.xml"/><Relationship Id="rId60" Type="http://schemas.openxmlformats.org/officeDocument/2006/relationships/externalLink" Target="externalLinks/externalLink34.xml"/><Relationship Id="rId81" Type="http://schemas.openxmlformats.org/officeDocument/2006/relationships/externalLink" Target="externalLinks/externalLink55.xml"/><Relationship Id="rId135" Type="http://schemas.openxmlformats.org/officeDocument/2006/relationships/externalLink" Target="externalLinks/externalLink109.xml"/><Relationship Id="rId156" Type="http://schemas.openxmlformats.org/officeDocument/2006/relationships/externalLink" Target="externalLinks/externalLink130.xml"/><Relationship Id="rId177" Type="http://schemas.openxmlformats.org/officeDocument/2006/relationships/externalLink" Target="externalLinks/externalLink151.xml"/><Relationship Id="rId198" Type="http://schemas.openxmlformats.org/officeDocument/2006/relationships/externalLink" Target="externalLinks/externalLink172.xml"/><Relationship Id="rId202" Type="http://schemas.openxmlformats.org/officeDocument/2006/relationships/externalLink" Target="externalLinks/externalLink176.xml"/><Relationship Id="rId223" Type="http://schemas.openxmlformats.org/officeDocument/2006/relationships/calcChain" Target="calcChain.xml"/><Relationship Id="rId18" Type="http://schemas.openxmlformats.org/officeDocument/2006/relationships/worksheet" Target="worksheets/sheet18.xml"/><Relationship Id="rId39" Type="http://schemas.openxmlformats.org/officeDocument/2006/relationships/externalLink" Target="externalLinks/externalLink13.xml"/><Relationship Id="rId50" Type="http://schemas.openxmlformats.org/officeDocument/2006/relationships/externalLink" Target="externalLinks/externalLink24.xml"/><Relationship Id="rId104" Type="http://schemas.openxmlformats.org/officeDocument/2006/relationships/externalLink" Target="externalLinks/externalLink78.xml"/><Relationship Id="rId125" Type="http://schemas.openxmlformats.org/officeDocument/2006/relationships/externalLink" Target="externalLinks/externalLink99.xml"/><Relationship Id="rId146" Type="http://schemas.openxmlformats.org/officeDocument/2006/relationships/externalLink" Target="externalLinks/externalLink120.xml"/><Relationship Id="rId167" Type="http://schemas.openxmlformats.org/officeDocument/2006/relationships/externalLink" Target="externalLinks/externalLink141.xml"/><Relationship Id="rId188" Type="http://schemas.openxmlformats.org/officeDocument/2006/relationships/externalLink" Target="externalLinks/externalLink162.xml"/><Relationship Id="rId71" Type="http://schemas.openxmlformats.org/officeDocument/2006/relationships/externalLink" Target="externalLinks/externalLink45.xml"/><Relationship Id="rId92" Type="http://schemas.openxmlformats.org/officeDocument/2006/relationships/externalLink" Target="externalLinks/externalLink66.xml"/><Relationship Id="rId213" Type="http://schemas.openxmlformats.org/officeDocument/2006/relationships/externalLink" Target="externalLinks/externalLink187.xml"/><Relationship Id="rId2" Type="http://schemas.openxmlformats.org/officeDocument/2006/relationships/worksheet" Target="worksheets/sheet2.xml"/><Relationship Id="rId29" Type="http://schemas.openxmlformats.org/officeDocument/2006/relationships/externalLink" Target="externalLinks/externalLink3.xml"/><Relationship Id="rId40" Type="http://schemas.openxmlformats.org/officeDocument/2006/relationships/externalLink" Target="externalLinks/externalLink14.xml"/><Relationship Id="rId115" Type="http://schemas.openxmlformats.org/officeDocument/2006/relationships/externalLink" Target="externalLinks/externalLink89.xml"/><Relationship Id="rId136" Type="http://schemas.openxmlformats.org/officeDocument/2006/relationships/externalLink" Target="externalLinks/externalLink110.xml"/><Relationship Id="rId157" Type="http://schemas.openxmlformats.org/officeDocument/2006/relationships/externalLink" Target="externalLinks/externalLink131.xml"/><Relationship Id="rId178" Type="http://schemas.openxmlformats.org/officeDocument/2006/relationships/externalLink" Target="externalLinks/externalLink152.xml"/><Relationship Id="rId61" Type="http://schemas.openxmlformats.org/officeDocument/2006/relationships/externalLink" Target="externalLinks/externalLink35.xml"/><Relationship Id="rId82" Type="http://schemas.openxmlformats.org/officeDocument/2006/relationships/externalLink" Target="externalLinks/externalLink56.xml"/><Relationship Id="rId199" Type="http://schemas.openxmlformats.org/officeDocument/2006/relationships/externalLink" Target="externalLinks/externalLink173.xml"/><Relationship Id="rId203" Type="http://schemas.openxmlformats.org/officeDocument/2006/relationships/externalLink" Target="externalLinks/externalLink177.xml"/><Relationship Id="rId19" Type="http://schemas.openxmlformats.org/officeDocument/2006/relationships/worksheet" Target="worksheets/sheet19.xml"/><Relationship Id="rId30" Type="http://schemas.openxmlformats.org/officeDocument/2006/relationships/externalLink" Target="externalLinks/externalLink4.xml"/><Relationship Id="rId105" Type="http://schemas.openxmlformats.org/officeDocument/2006/relationships/externalLink" Target="externalLinks/externalLink79.xml"/><Relationship Id="rId126" Type="http://schemas.openxmlformats.org/officeDocument/2006/relationships/externalLink" Target="externalLinks/externalLink100.xml"/><Relationship Id="rId147" Type="http://schemas.openxmlformats.org/officeDocument/2006/relationships/externalLink" Target="externalLinks/externalLink121.xml"/><Relationship Id="rId168" Type="http://schemas.openxmlformats.org/officeDocument/2006/relationships/externalLink" Target="externalLinks/externalLink14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Franklin Gothic Demi" panose="020B0703020102020204" pitchFamily="34" charset="0"/>
                <a:ea typeface="+mn-ea"/>
                <a:cs typeface="+mn-cs"/>
              </a:defRPr>
            </a:pPr>
            <a:r>
              <a:rPr lang="en-US">
                <a:latin typeface="Franklin Gothic Demi" panose="020B0703020102020204" pitchFamily="34" charset="0"/>
              </a:rPr>
              <a:t>LEASE EXPIRATION SUMMARY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Franklin Gothic Demi" panose="020B0703020102020204" pitchFamily="34" charset="0"/>
              <a:ea typeface="+mn-ea"/>
              <a:cs typeface="+mn-cs"/>
            </a:defRPr>
          </a:pPr>
          <a:endParaRPr lang="en-US"/>
        </a:p>
      </c:txPr>
    </c:title>
    <c:autoTitleDeleted val="0"/>
    <c:plotArea>
      <c:layout/>
      <c:barChart>
        <c:barDir val="col"/>
        <c:grouping val="clustered"/>
        <c:varyColors val="0"/>
        <c:ser>
          <c:idx val="0"/>
          <c:order val="0"/>
          <c:tx>
            <c:v>% of SF</c:v>
          </c:tx>
          <c:spPr>
            <a:solidFill>
              <a:schemeClr val="tx1"/>
            </a:solidFill>
            <a:ln>
              <a:noFill/>
            </a:ln>
            <a:effectLst/>
          </c:spPr>
          <c:invertIfNegative val="0"/>
          <c:cat>
            <c:numRef>
              <c:f>'Expiration Schedule'!$G$8:$K$8</c:f>
              <c:numCache>
                <c:formatCode>General</c:formatCode>
                <c:ptCount val="5"/>
                <c:pt idx="0">
                  <c:v>2023</c:v>
                </c:pt>
                <c:pt idx="1">
                  <c:v>2024</c:v>
                </c:pt>
                <c:pt idx="2">
                  <c:v>2025</c:v>
                </c:pt>
                <c:pt idx="3">
                  <c:v>2026</c:v>
                </c:pt>
                <c:pt idx="4" formatCode="General&quot; &amp; Beyond&quot;">
                  <c:v>2027</c:v>
                </c:pt>
              </c:numCache>
            </c:numRef>
          </c:cat>
          <c:val>
            <c:numRef>
              <c:f>'Expiration Schedule'!$G$19:$K$19</c:f>
              <c:numCache>
                <c:formatCode>0.0%</c:formatCode>
                <c:ptCount val="5"/>
                <c:pt idx="0">
                  <c:v>0</c:v>
                </c:pt>
                <c:pt idx="1">
                  <c:v>0</c:v>
                </c:pt>
                <c:pt idx="2">
                  <c:v>0</c:v>
                </c:pt>
                <c:pt idx="3">
                  <c:v>0</c:v>
                </c:pt>
                <c:pt idx="4">
                  <c:v>0.13865010260107594</c:v>
                </c:pt>
              </c:numCache>
            </c:numRef>
          </c:val>
          <c:extLst>
            <c:ext xmlns:c16="http://schemas.microsoft.com/office/drawing/2014/chart" uri="{C3380CC4-5D6E-409C-BE32-E72D297353CC}">
              <c16:uniqueId val="{00000000-44D4-48EE-8C72-DF208548F1C8}"/>
            </c:ext>
          </c:extLst>
        </c:ser>
        <c:dLbls>
          <c:showLegendKey val="0"/>
          <c:showVal val="0"/>
          <c:showCatName val="0"/>
          <c:showSerName val="0"/>
          <c:showPercent val="0"/>
          <c:showBubbleSize val="0"/>
        </c:dLbls>
        <c:gapWidth val="219"/>
        <c:overlap val="-27"/>
        <c:axId val="166172992"/>
        <c:axId val="166173408"/>
      </c:barChart>
      <c:lineChart>
        <c:grouping val="standard"/>
        <c:varyColors val="0"/>
        <c:ser>
          <c:idx val="1"/>
          <c:order val="1"/>
          <c:tx>
            <c:v>Cumulative % of SF</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'Expiration Schedule'!$G$20:$K$20</c:f>
              <c:numCache>
                <c:formatCode>0.0%</c:formatCode>
                <c:ptCount val="5"/>
                <c:pt idx="0">
                  <c:v>0</c:v>
                </c:pt>
                <c:pt idx="1">
                  <c:v>0</c:v>
                </c:pt>
                <c:pt idx="2">
                  <c:v>0</c:v>
                </c:pt>
                <c:pt idx="3">
                  <c:v>0</c:v>
                </c:pt>
                <c:pt idx="4">
                  <c:v>0.13865010260107594</c:v>
                </c:pt>
              </c:numCache>
            </c:numRef>
          </c:val>
          <c:smooth val="0"/>
          <c:extLst>
            <c:ext xmlns:c16="http://schemas.microsoft.com/office/drawing/2014/chart" uri="{C3380CC4-5D6E-409C-BE32-E72D297353CC}">
              <c16:uniqueId val="{00000001-44D4-48EE-8C72-DF208548F1C8}"/>
            </c:ext>
          </c:extLst>
        </c:ser>
        <c:dLbls>
          <c:showLegendKey val="0"/>
          <c:showVal val="0"/>
          <c:showCatName val="0"/>
          <c:showSerName val="0"/>
          <c:showPercent val="0"/>
          <c:showBubbleSize val="0"/>
        </c:dLbls>
        <c:marker val="1"/>
        <c:smooth val="0"/>
        <c:axId val="166172992"/>
        <c:axId val="166173408"/>
      </c:lineChart>
      <c:catAx>
        <c:axId val="16617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ranklin Gothic Demi" panose="020B0703020102020204" pitchFamily="34" charset="0"/>
                <a:ea typeface="+mn-ea"/>
                <a:cs typeface="+mn-cs"/>
              </a:defRPr>
            </a:pPr>
            <a:endParaRPr lang="en-US"/>
          </a:p>
        </c:txPr>
        <c:crossAx val="166173408"/>
        <c:crosses val="autoZero"/>
        <c:auto val="1"/>
        <c:lblAlgn val="ctr"/>
        <c:lblOffset val="100"/>
        <c:noMultiLvlLbl val="0"/>
      </c:catAx>
      <c:valAx>
        <c:axId val="166173408"/>
        <c:scaling>
          <c:orientation val="minMax"/>
          <c:max val="1"/>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Franklin Gothic Demi" panose="020B0703020102020204" pitchFamily="34" charset="0"/>
                    <a:ea typeface="+mn-ea"/>
                    <a:cs typeface="+mn-cs"/>
                  </a:defRPr>
                </a:pPr>
                <a:r>
                  <a:rPr lang="en-US">
                    <a:latin typeface="Franklin Gothic Demi" panose="020B0703020102020204" pitchFamily="34" charset="0"/>
                  </a:rPr>
                  <a:t>PERCENTAGE</a:t>
                </a:r>
                <a:r>
                  <a:rPr lang="en-US" baseline="0">
                    <a:latin typeface="Franklin Gothic Demi" panose="020B0703020102020204" pitchFamily="34" charset="0"/>
                  </a:rPr>
                  <a:t> (%) OF SF EXPIRING</a:t>
                </a:r>
                <a:endParaRPr lang="en-US">
                  <a:latin typeface="Franklin Gothic Demi" panose="020B0703020102020204" pitchFamily="34" charset="0"/>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Franklin Gothic Demi" panose="020B0703020102020204" pitchFamily="34"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ranklin Gothic Demi" panose="020B0703020102020204" pitchFamily="34" charset="0"/>
                <a:ea typeface="+mn-ea"/>
                <a:cs typeface="+mn-cs"/>
              </a:defRPr>
            </a:pPr>
            <a:endParaRPr lang="en-US"/>
          </a:p>
        </c:txPr>
        <c:crossAx val="166172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Franklin Gothic Demi" panose="020B07030201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512443</xdr:colOff>
      <xdr:row>21</xdr:row>
      <xdr:rowOff>129540</xdr:rowOff>
    </xdr:from>
    <xdr:to>
      <xdr:col>7</xdr:col>
      <xdr:colOff>152400</xdr:colOff>
      <xdr:row>37</xdr:row>
      <xdr:rowOff>95250</xdr:rowOff>
    </xdr:to>
    <xdr:sp macro="" textlink="">
      <xdr:nvSpPr>
        <xdr:cNvPr id="3" name="Rectangle 2">
          <a:extLst>
            <a:ext uri="{FF2B5EF4-FFF2-40B4-BE49-F238E27FC236}">
              <a16:creationId xmlns:a16="http://schemas.microsoft.com/office/drawing/2014/main" id="{03548B95-2243-04E8-186D-7A0E068EEE8C}"/>
            </a:ext>
          </a:extLst>
        </xdr:cNvPr>
        <xdr:cNvSpPr/>
      </xdr:nvSpPr>
      <xdr:spPr>
        <a:xfrm>
          <a:off x="512443" y="6549390"/>
          <a:ext cx="5097782" cy="2861310"/>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22</xdr:row>
      <xdr:rowOff>0</xdr:rowOff>
    </xdr:from>
    <xdr:to>
      <xdr:col>7</xdr:col>
      <xdr:colOff>66675</xdr:colOff>
      <xdr:row>37</xdr:row>
      <xdr:rowOff>20955</xdr:rowOff>
    </xdr:to>
    <xdr:graphicFrame macro="">
      <xdr:nvGraphicFramePr>
        <xdr:cNvPr id="2" name="Chart 1">
          <a:extLst>
            <a:ext uri="{FF2B5EF4-FFF2-40B4-BE49-F238E27FC236}">
              <a16:creationId xmlns:a16="http://schemas.microsoft.com/office/drawing/2014/main" id="{9E8FBD41-AFCC-462D-AA90-A6231F4BC6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nrealtypartners-my.sharepoint.com/Phoex01/share/Documents%20and%20Settings/hparzybok/Local%20Settings/Temporary%20Internet%20Files/OLK27/5.02.05%20Cherrywood%20&amp;%20Ranchstone%20-%20Underwriting%20-%20BASE%20CAS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peaceablestreet.sharepoint.com/DOCUMNTS/LORI/SPALDING/SPEAST!!.XLS" TargetMode="External"/></Relationships>
</file>

<file path=xl/externalLinks/_rels/externalLink100.xml.rels><?xml version="1.0" encoding="UTF-8" standalone="yes"?>
<Relationships xmlns="http://schemas.openxmlformats.org/package/2006/relationships"><Relationship Id="rId1" Type="http://schemas.microsoft.com/office/2006/relationships/xlExternalLinkPath/xlPathMissing" Target="Assumptions%20MeadowsStLouis-v_17.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s://fnrealtypartners-my.sharepoint.com/landcapital/data/WINDOWS/DESKTOP/My%20Briefcase/Briefcase/JadeSea/Castlegate/Mortgages/DEC98MTGS.xls" TargetMode="External"/></Relationships>
</file>

<file path=xl/externalLinks/_rels/externalLink102.xml.rels><?xml version="1.0" encoding="UTF-8" standalone="yes"?>
<Relationships xmlns="http://schemas.openxmlformats.org/package/2006/relationships"><Relationship Id="rId2" Type="http://schemas.microsoft.com/office/2019/04/relationships/externalLinkLongPath" Target="https://valorresidential-my.sharepoint.com/srv4/E/Documents%20and%20Settings/btarik/My%20Documents/Exuma/Documents%20and%20Settings/Tarik%20Bilalbegovic/Local%20Settings/Temporary%20Internet%20Files/Content.IE5/7YU8HX3B/Emerald%20Bay/Finance%20Report/Consolidated%20EB%20BudgetJKB%20working5%20june%2023.xls?179F11B4" TargetMode="External"/><Relationship Id="rId1" Type="http://schemas.openxmlformats.org/officeDocument/2006/relationships/externalLinkPath" Target="file:///\\179F11B4\Consolidated%20EB%20BudgetJKB%20working5%20june%2023.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https://valorresidential-my.sharepoint.com/DELSHAH/Shared/WINDOWS/Temporary%20Internet%20Files/Content.IE5/EDCBMXY5/63-XXX(2).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https://valorresidential-my.sharepoint.com/Documents%20and%20Settings/kkaberna/My%20Documents/Greystar/Acquisitions/Multifamily/Texas/Austin/Estate%20at%20Quarry%20Lake/Underwriting/Estates%20at%20Quarry%20Lake%201-31-2007.xls" TargetMode="External"/></Relationships>
</file>

<file path=xl/externalLinks/_rels/externalLink105.xml.rels><?xml version="1.0" encoding="UTF-8" standalone="yes"?>
<Relationships xmlns="http://schemas.openxmlformats.org/package/2006/relationships"><Relationship Id="rId2" Type="http://schemas.microsoft.com/office/2019/04/relationships/externalLinkLongPath" Target="https://valorresidential-my.sharepoint.com/srv4/E/Documents%20and%20Settings/btarik/My%20Documents/Exuma/Documents%20and%20Settings/Tarik%20Bilalbegovic/Local%20Settings/Temporary%20Internet%20Files/Content.IE5/7YU8HX3B/HDCI-2/Emerald%20Bay/CMAGENCYGC072400.xls?BF3F416E" TargetMode="External"/><Relationship Id="rId1" Type="http://schemas.openxmlformats.org/officeDocument/2006/relationships/externalLinkPath" Target="file:///\\BF3F416E\CMAGENCYGC072400.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https://valorresidential-my.sharepoint.com/DELSHAH/Shared/temp/499%20Park%20Future%20Minimum%20Rent%20Testing.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A:\SandMQUniformSystem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https://valorresidential-my.sharepoint.com/CPP-SERV/Users/MBG%20-%20KRM/ParkerProperties/Valencia/Revised%20Valencia%20Equity%20Analysis%20(rev%209-18)b.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U:\Documents%20and%20Settings\cscheetz\My%20Documents\Deals\Park%20Plaza_OHG\Warwick\Warwick%20Model%20v1%20(As%20Pitched%200514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docs.live.net/Users/Alex/Downloads/4823.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https://fnrealtypartners-my.sharepoint.com/CORPFS/Florida/Accounting/Budget/Vizcaya/2016/Staffing/Vizcaya%20Staffing%20Budget%202016.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https://valorresidential-my.sharepoint.com/Users/szahner/Dropbox/Florida/South%20Tampa/South%20Tampa%20PF-%20updated%203-22-18.xlsm"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https://valorresidential-my.sharepoint.com/DELSHAH/Shared/NY/Estimating/estfiles/13300/13320%20BAM%20at%20620%20Fulton%20Street/ConceptEstBAM-BreakoutsR.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https://fnrealtypartners-my.sharepoint.com/landcapital/data/JadeSea/Castlegate/Mortgages/sept99mtg.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U:\Documents%20and%20Settings\Cassandra\Local%20Settings\Temporary%20Internet%20Files\OLK31\Park%20Central%20As%20Is%208-5-05.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U:\TEMP\C.Lotus.Notes.Data\Proforma%20-%20with%20detail%20sales%20analysis.xls" TargetMode="External"/></Relationships>
</file>

<file path=xl/externalLinks/_rels/externalLink116.xml.rels><?xml version="1.0" encoding="UTF-8" standalone="yes"?>
<Relationships xmlns="http://schemas.openxmlformats.org/package/2006/relationships"><Relationship Id="rId2" Type="http://schemas.microsoft.com/office/2019/04/relationships/externalLinkLongPath" Target="https://peaceablestreet.sharepoint.com/Real%20Estate%20Lending/81%20Real%20Estate%20Lending/Real%20Estate%20Administration/CLIENTS/BELLEVUE%20381/HOME%20BUILDER/Edge%20Elite/Projects/Valley%20View%20Ranch/zSpec%20Submittals/Spec%20Submittal%20-%20Canyon%20Hills%20Lot%20713,%20715,%20718.xlsx?A8715228" TargetMode="External"/><Relationship Id="rId1" Type="http://schemas.openxmlformats.org/officeDocument/2006/relationships/externalLinkPath" Target="file:///\\A8715228\Spec%20Submittal%20-%20Canyon%20Hills%20Lot%20713,%20715,%20718.xlsx"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https://valorresidential-my.sharepoint.com/Users/ctidwell/Documents/Central-North%20MPG/2014%20Staffing%20Schedule%20Template.xlsm"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https://valorresidential-my.sharepoint.com/DELSHAH/Shared/885%20Third%20Avenue/2003%20Budget/885%202003%20LeaseAssump..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Pasadena%20Hilton\2005\4-05\PH%20Model%204-0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valorresidential-my.sharepoint.com/srv4/E/REFinInv/Finance/10th%20edition/Chapters/Chapter%2019%20templates/cmo.xls" TargetMode="External"/></Relationships>
</file>

<file path=xl/externalLinks/_rels/externalLink120.xml.rels><?xml version="1.0" encoding="UTF-8" standalone="yes"?>
<Relationships xmlns="http://schemas.openxmlformats.org/package/2006/relationships"><Relationship Id="rId1" Type="http://schemas.microsoft.com/office/2006/relationships/xlExternalLinkPath/xlPathMissing" Target="Copy%20of%20waterpark%20hotel%20Spreadsheets.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https://valorresidential-my.sharepoint.com/DELSHAH/Shared/Documents%20and%20Settings/mferry/Local%20Settings/Temporary%20Internet%20Files/OLK35/Bldg%20A_Condo_Retail%204.10.07.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https://valorresidential-my.sharepoint.com/Users/donni/OneDrive/Documents/Walker%20&amp;%20Dunlop/Deals/Jeremy%20Nussbaum/Otto%20Investments/Autumn%20Chase/210430%20second%20underwriting%20autumn%20chase.xlsx"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https://peaceablestreet.sharepoint.com/DOCUMNTS/LORI/SPALDING/SPEAST!2.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A:\WINDOWS\TEMP\833%20W.%20Buena%20vT%206.13.01drs+3rd.xls" TargetMode="External"/></Relationships>
</file>

<file path=xl/externalLinks/_rels/externalLink125.xml.rels><?xml version="1.0" encoding="UTF-8" standalone="yes"?>
<Relationships xmlns="http://schemas.openxmlformats.org/package/2006/relationships"><Relationship Id="rId2" Type="http://schemas.microsoft.com/office/2019/04/relationships/externalLinkLongPath" Target="https://peaceablestreet.sharepoint.com/sites/peaceablestreet.com/Shared%20Documents/New%20Business/Clock%20Tower%20Village%20Apartments%20-%20Dupont,%20WA/Underwriting%20Returns%20Model/PSC/District%20North%20-%20Master%20Input%203.9%20-%2007.18.2018.xlsm?64B83413" TargetMode="External"/><Relationship Id="rId1" Type="http://schemas.openxmlformats.org/officeDocument/2006/relationships/externalLinkPath" Target="file:///\\64B83413\District%20North%20-%20Master%20Input%203.9%20-%2007.18.2018.xlsm"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https://valorresidential-my.sharepoint.com/CPP-SERV/Users/2000/CONS%20BUDGET.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U:\Documents%20and%20Settings\Maria%20Snell\Local%20Settings\Temporary%20Internet%20Files\Content.IE5\LL9Y1X9B\02-08-06-%20Final\Argent%20as%20Westin%2002-08-06_V2.xls" TargetMode="External"/></Relationships>
</file>

<file path=xl/externalLinks/_rels/externalLink128.xml.rels><?xml version="1.0" encoding="UTF-8" standalone="yes"?>
<Relationships xmlns="http://schemas.openxmlformats.org/package/2006/relationships"><Relationship Id="rId1" Type="http://schemas.microsoft.com/office/2006/relationships/xlExternalLinkPath/xlPathMissing" Target="Courtyard%20OpHist.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https://d.docs.live.net/Users/Alex/Documents/Pegasus/Underwriting/Cromwell%20STF%20REC%20052703%20Version%20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my%20documents\Industry%20Books\Txtma.xls" TargetMode="External"/></Relationships>
</file>

<file path=xl/externalLinks/_rels/externalLink130.xml.rels><?xml version="1.0" encoding="UTF-8" standalone="yes"?>
<Relationships xmlns="http://schemas.openxmlformats.org/package/2006/relationships"><Relationship Id="rId2" Type="http://schemas.microsoft.com/office/2019/04/relationships/externalLinkLongPath" Target="https://valorresidential-my.sharepoint.com/CPP-SERV/Users/Documents%20and%20Settings/Greg%20Anderson/Local%20Settings/Temporary%20Internet%20Files/Content.IE5/WK3LGP14/Business%20Dev%20Models/AEW/CRA/William%20Lyon/Country%20Club%20Villas/Country%20Club%20Villas%20112702%20(Sale).xls?6E8CEE15" TargetMode="External"/><Relationship Id="rId1" Type="http://schemas.openxmlformats.org/officeDocument/2006/relationships/externalLinkPath" Target="file:///\\6E8CEE15\Country%20Club%20Villas%20112702%20(Sale).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https://valorresidential-my.sharepoint.com/potion-cpln3/Work/EW%20Files/Central%20Resources/Graphs%20and%20Analyses/Market%20Tracking%20Database%202007.xls" TargetMode="External"/></Relationships>
</file>

<file path=xl/externalLinks/_rels/externalLink132.xml.rels><?xml version="1.0" encoding="UTF-8" standalone="yes"?>
<Relationships xmlns="http://schemas.openxmlformats.org/package/2006/relationships"><Relationship Id="rId1" Type="http://schemas.microsoft.com/office/2006/relationships/xlExternalLinkPath/xlPathMissing" Target="Revenue%20per%20Line.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J:\Nelsen\Sourcing\Maryland\Avalon%20Crossing\Avalon%20Crossing%20-%20Condo%20Conversion%20-%2024Feb05%20-%20V3_BDN.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https://fnrealtypartners-my.sharepoint.com/MORTGAGE/Underwrit/Documents%20and%20Settings/jmurphy/Local%20Settings/Temporary%20Internet%20Files/OLK38/EXCEL/derf98/2000/VOC/JUL98.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https://valorresidential-my.sharepoint.com/Documents%20and%20Settings/kkaberna/Local%20Settings/Temporary%20Internet%20Files/OLK33/Market%20Survey%206%2011%2007%20Metropole.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https://fnrealtypartners-my.sharepoint.com/corpfs/Florida/Finance/2018-2019%20Baseline%20Projections/prelim%20budget.xlsx"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U:\Documents%20and%20Settings\jzarouk\Local%20Settings\Temp\Outlook\argent_001.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U:\Documents%20and%20Settings\Joseph%20Cicero\My%20Documents\Cicero\Credit%20Suisse\Village_Construction_v1.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https://valorresidential-my.sharepoint.com/CPP-SERV/Users/hchung/My%20Documents/My%20Work/Portofino/Investment%20Committee%20-%203-29-04/Equity_Analysis1-2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valorresidential-my.sharepoint.com/DELSHAH/Shared/Tenant%20Escalations/Real%20Estate%20Taxes/2004-2005/Revised%202004-2005/#5057 50 West 57th Street RET Escalation revised.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U:\Documents%20and%20Settings\charvell\Local%20Settings\Temp\Outlook\Brompton%20Court%20Sizer_Prelim%20(1-26).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https://valorresidential-my.sharepoint.com/CPP-SERV/Users/Documents%20and%20Settings/Michaelm/Local%20Settings/Temporary%20Internet%20Files/OLK24/lgblhhh-consolidated.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https://valorresidential-my.sharepoint.com/srv4/E/FEDEXCW/FEDEX1.XLS" TargetMode="External"/></Relationships>
</file>

<file path=xl/externalLinks/_rels/externalLink143.xml.rels><?xml version="1.0" encoding="UTF-8" standalone="yes"?>
<Relationships xmlns="http://schemas.openxmlformats.org/package/2006/relationships"><Relationship Id="rId2" Type="http://schemas.microsoft.com/office/2019/04/relationships/externalLinkLongPath" Target="https://fnrealtypartners-my.sharepoint.com/Phoex01/share/Documents%20and%20Settings/Administrator.PHOENIX/My%20Documents/GREP%20DEALS/Financial%20Models/Underwriting%20Models/Las%20Vegas/Carefree%20Portfolio/Underwriting%20Models/Eastern%20-%20Underwriting.xls?91AFDFC4" TargetMode="External"/><Relationship Id="rId1" Type="http://schemas.openxmlformats.org/officeDocument/2006/relationships/externalLinkPath" Target="file:///\\91AFDFC4\Eastern%20-%20Underwriting.xls" TargetMode="External"/></Relationships>
</file>

<file path=xl/externalLinks/_rels/externalLink144.xml.rels><?xml version="1.0" encoding="UTF-8" standalone="yes"?>
<Relationships xmlns="http://schemas.openxmlformats.org/package/2006/relationships"><Relationship Id="rId2" Type="http://schemas.microsoft.com/office/2019/04/relationships/externalLinkLongPath" Target="https://peaceablestreet.sharepoint.com/Users/josephstaugaard/Dropbox/Haverford%20-%20Cadence/Forms%20Library/Forms%20Library%20-%20JRS/Haverford%20Properties%20Inc/Acquisitions/2.%20LOI%20-%20AOS/Waterview%20Developers/Equity%20Raise/Festival%20Pier%20Base%20Mode--Equity%20Package%20-%20North%20&amp;%20Middle%20ON&#21362;&#5511;?0E510850" TargetMode="External"/><Relationship Id="rId1" Type="http://schemas.openxmlformats.org/officeDocument/2006/relationships/externalLinkPath" Target="file:///\\0E510850\Festival%20Pier%20Base%20Mode--Equity%20Package%20-%20North%20&amp;%20Middle%20ON&#21362;&#5511;"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https://valorresidential-my.sharepoint.com/DELSHAH/Shared/Property%20Management/XVII.%20Historical%20&amp;%20Financial/Financial/Annual%20Plan/2003/Fy/FY2003%20V1.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https://valorresidential-my.sharepoint.com/DELSHAH/Shared/TEMP/DPWRENT.XLS" TargetMode="External"/></Relationships>
</file>

<file path=xl/externalLinks/_rels/externalLink147.xml.rels><?xml version="1.0" encoding="UTF-8" standalone="yes"?>
<Relationships xmlns="http://schemas.openxmlformats.org/package/2006/relationships"><Relationship Id="rId1" Type="http://schemas.microsoft.com/office/2006/relationships/xlExternalLinkPath/xlPathMissing" Target="07Commitment%20Summary%20Template%201.1.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https://peaceablestreet.sharepoint.com/sites/PSC-ScottOnufrey/Documents/Evergreen%20Plaza%20-%20LBX/Underwriting%20Model/PSC%20Evergreen%20Plaza%20-%20Model%20-%202021.07.27.xlsx"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https://d.docs.live.net/Users/Alex/Documents/Pegasus/Underwriting/Ops%20Financials.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IO-PO.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https://valorresidential-my.sharepoint.com/DELSHAH/Shared/Ankauf2000/USA/Washington%20D.C/Rent%20Roll%202001%20K.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https://fnrealtypartners-my.sharepoint.com/landcapital/data/VAS/1998/2493/NORTH.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https://peaceablestreet.sharepoint.com/DOCUMNTS/BUDGETS/FINAL/RPP2.BUD"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https://peaceablestreet.sharepoint.com/BUDGETS/1998/CHARL98.XLS" TargetMode="External"/></Relationships>
</file>

<file path=xl/externalLinks/_rels/externalLink154.xml.rels><?xml version="1.0" encoding="UTF-8" standalone="yes"?>
<Relationships xmlns="http://schemas.openxmlformats.org/package/2006/relationships"><Relationship Id="rId1" Type="http://schemas.microsoft.com/office/2006/relationships/xlExternalLinkPath/xlPathMissing" Target="Example%20Deal%20Berkadia%20FM%20Template%2011.29.10.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I:\EXCEL\101.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U:\Personal\CS%20Excel%20Models\Sizing%20Model%20(simple%20office).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https://fnrealtypartners-my.sharepoint.com/landcapital/data/GrpFiles/VAS/Job%20Data/2000/050-099/00-9096%20Vineyard/Retail%20rent%20comps.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https://valorresidential-my.sharepoint.com/CPP-SERV/Users/hchung/My%20Documents/My%20Work/Portofino/Investment%20Committee%20-%203-29-04/Dalcor%20CF%20-%201-03-03.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https://valorresidential-my.sharepoint.com/DELSHAH/Shared/DOCUME~1/TBRADF~1/LOCALS~1/Temp/Thomas-Annual%20Plan%20and%20Operating%20Budget%20Workbook%20V-6%20-%20FIN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d.docs.live.net/Users/Alex/Downloads/4924.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https://fnrealtypartners-my.sharepoint.com/Npvusa/sys/DATA/1997/100-149/97124.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https://d.docs.live.net/Users/Alex/Downloads/committee_model_pru3.xls" TargetMode="External"/></Relationships>
</file>

<file path=xl/externalLinks/_rels/externalLink162.xml.rels><?xml version="1.0" encoding="UTF-8" standalone="yes"?>
<Relationships xmlns="http://schemas.openxmlformats.org/package/2006/relationships"><Relationship Id="rId1" Type="http://schemas.microsoft.com/office/2006/relationships/xlExternalLinkPath/xlPathMissing" Target="Alameda%203%20yr.xlsx"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https://valorresidential-my.sharepoint.com/Users/dlewis/Downloads/Rent%20Roll%20&amp;%20Recurring%20Charges_1910200517%20(1).xlsx" TargetMode="External"/></Relationships>
</file>

<file path=xl/externalLinks/_rels/externalLink164.xml.rels><?xml version="1.0" encoding="UTF-8" standalone="yes"?>
<Relationships xmlns="http://schemas.openxmlformats.org/package/2006/relationships"><Relationship Id="rId1" Type="http://schemas.microsoft.com/office/2006/relationships/xlExternalLinkPath/xlPathMissing" Target="367plan3%25.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U:\QUEENSRIDGE%20TOWERS\Angela%20Files\Angela\Queensridge%20Towers\Proforma\Documents%20and%20Settings\Mason%20Cave\My%20Documents\Merrill%20Ranch\Feasibility%20for%20Merrill\Version%201\Merrill%20AA%20Premiers.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https://valorresidential-my.sharepoint.com/CPP-SERV/Users/Partners%20LA/LBA/LBA2/vf%20promote-upside.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https://valorresidential-my.sharepoint.com/Documents%20and%20Settings/nrouhana/Local%20Settings/Temporary%20Internet%20Files/OLKB2/Baystone%20Due%20Diligence%20Final.xls" TargetMode="External"/></Relationships>
</file>

<file path=xl/externalLinks/_rels/externalLink168.xml.rels><?xml version="1.0" encoding="UTF-8" standalone="yes"?>
<Relationships xmlns="http://schemas.openxmlformats.org/package/2006/relationships"><Relationship Id="rId1" Type="http://schemas.microsoft.com/office/2006/relationships/xlExternalLinkPath/xlPathMissing" Target="Sunset%20View%20-%20Master%20Input%2007.20.2018.xlsm"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https://valorresidential-my.sharepoint.com/srv4/E/Jeff%20Baik/Hampton%20Inn%20Marshall/Hampton%20Inn%20Marshall%20Deerwood%20UW.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BUDGETS\2000\mike.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https://valorresidential-my.sharepoint.com/Users/ctidwell/Documents/Central-North%20MPG/McDowell/England%20Portfolio%20OpEx%20Comparison/Abbey%20at%20Vista%20Ridge%20OpEx%20Comparison.xlsx"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https://valorresidential-my.sharepoint.com/DELSHAH/Shared/Documents%20and%20Settings/bsiegel/Local%20Settings/Temporary%20Internet%20Files/OLK2F/CC%201.13.08%20valuation.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https://valorresidential-my.sharepoint.com/CPP-SERV/Users/hchung/My%20Documents/My%20Work/Portofino/Investment%20Committee%20-%203-29-04/Portofino%20CF%203-29-04%20(final%20committee).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https://valorresidential-my.sharepoint.com/Users/mretka/AppData/Local/Microsoft/Windows/INetCache/Content.Outlook/0GCCA9UR/Proforma%20V2%20and%20Deal%20Tracker.xlsx" TargetMode="External"/></Relationships>
</file>

<file path=xl/externalLinks/_rels/externalLink174.xml.rels><?xml version="1.0" encoding="UTF-8" standalone="yes"?>
<Relationships xmlns="http://schemas.openxmlformats.org/package/2006/relationships"><Relationship Id="rId1" Type="http://schemas.microsoft.com/office/2006/relationships/xlExternalLinkPath/xlPathMissing" Target="Equity%20Run%20Base.xls" TargetMode="External"/></Relationships>
</file>

<file path=xl/externalLinks/_rels/externalLink175.xml.rels><?xml version="1.0" encoding="UTF-8" standalone="yes"?>
<Relationships xmlns="http://schemas.openxmlformats.org/package/2006/relationships"><Relationship Id="rId2" Type="http://schemas.microsoft.com/office/2019/04/relationships/externalLinkLongPath" Target="https://peaceablestreet.sharepoint.com/sites/peaceablestreet.com/Shared%20Documents/Acquired%20Deals/Ascent%20on%20Steamboat%20-%20Reno,%20NV/Underwriting%20Returns%20Model/PSC/Financial%20Summary%20Underwriting%20-%20Ascent%201-31-21%20(PSC%20v.03).xlsx?9D38906D" TargetMode="External"/><Relationship Id="rId1" Type="http://schemas.openxmlformats.org/officeDocument/2006/relationships/externalLinkPath" Target="file:///\\9D38906D\Financial%20Summary%20Underwriting%20-%20Ascent%201-31-21%20(PSC%20v.03).xlsx" TargetMode="External"/></Relationships>
</file>

<file path=xl/externalLinks/_rels/externalLink176.xml.rels><?xml version="1.0" encoding="UTF-8" standalone="yes"?>
<Relationships xmlns="http://schemas.openxmlformats.org/package/2006/relationships"><Relationship Id="rId1" Type="http://schemas.microsoft.com/office/2006/relationships/xlExternalLinkPath/xlPathMissing" Target="Revised%20B%20Street%20Proforma%20to%202016.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https://valorresidential-my.sharepoint.com/DELSHAH/Shared/Vol2_Data/FINANCE/2001Budget/Section%204%20-%20Revenues/Section%204%20-%20Revenues/NOTES.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https://fnrealtypartners-my.sharepoint.com/virtusc01/voyager/reports/428896110481.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https://valorresidential-my.sharepoint.com/DELSHAH/Shared/100%20W.%20Putnam%20-%20UST/Hines%20Analysis/Willett/2.1.07/100%20W%20Putnam%20Willett%201%2030%20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mail.myhines.com/Documents%20and%20Settings/rsanchez/Local%20Settings/Temporary%20Internet%20Files/OLKD/COMMON/Budget/98%20Budget/98_BMSMH.XLS" TargetMode="External"/></Relationships>
</file>

<file path=xl/externalLinks/_rels/externalLink180.xml.rels><?xml version="1.0" encoding="UTF-8" standalone="yes"?>
<Relationships xmlns="http://schemas.openxmlformats.org/package/2006/relationships"><Relationship Id="rId1" Type="http://schemas.microsoft.com/office/2006/relationships/xlExternalLinkPath/xlPathMissing" Target="New%207%20yr%20Model%20vs%201.0_Preston%20Road.xls" TargetMode="External"/></Relationships>
</file>

<file path=xl/externalLinks/_rels/externalLink181.xml.rels><?xml version="1.0" encoding="UTF-8" standalone="yes"?>
<Relationships xmlns="http://schemas.openxmlformats.org/package/2006/relationships"><Relationship Id="rId2" Type="http://schemas.microsoft.com/office/2019/04/relationships/externalLinkLongPath" Target="https://peaceablestreet.sharepoint.com/sites/peaceablestreet.com/Shared%20Documents/New%20Business/Clock%20Tower%20Village%20Apartments%20-%20Dupont,%20WA/Underwriting%20Returns%20Model/PSC/Twin%20Lake%20Apartments-FMCC_Affordability_Test_Tool_201603.xlsm?64B83413" TargetMode="External"/><Relationship Id="rId1" Type="http://schemas.openxmlformats.org/officeDocument/2006/relationships/externalLinkPath" Target="file:///\\64B83413\Twin%20Lake%20Apartments-FMCC_Affordability_Test_Tool_201603.xlsm" TargetMode="External"/></Relationships>
</file>

<file path=xl/externalLinks/_rels/externalLink182.xml.rels><?xml version="1.0" encoding="UTF-8" standalone="yes"?>
<Relationships xmlns="http://schemas.openxmlformats.org/package/2006/relationships"><Relationship Id="rId1" Type="http://schemas.microsoft.com/office/2006/relationships/xlExternalLinkPath/xlPathMissing" Target="NFM%207%20yr%20model%20KS_as%20if%20stabilized.xlsx"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file:///U:\Documents%20and%20Settings\Gabriel\My%20Documents\Models\Construction_Model_V2.xls"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https://valorresidential-my.sharepoint.com/DELSHAH/Shared/windows/TEMP/BroadwayPKF.xls"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file:///K:\Team-MultiHousing\2013%20Charles\San%20Antonio\Rayo%20del%20Sol\Package\Rayo%20del%20Sol%20-%20PKG.xls"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https://fnrealtypartners-my.sharepoint.com/CORPFS/Florida/Reporting/Apex/ProFormas/New%20Pro%20Forma%20Template-%20Brinton%20Woods%204-13.xlsm"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https://fnrealtypartners-my.sharepoint.com/landcapital/data/USERS/JOHNSON/WOODLAND/NWMALL/TRADE.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file:///J:\1997\9240\TRADE.XLS"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https://valorresidential-my.sharepoint.com/Documents%20and%20Settings/kwoolley.PHOENIX/Local%20Settings/Temporary%20Internet%20Files/OLKD9/Rent%20Roll%20Mar%2014%202007%20-%20Saratoga%20Ridg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peaceablestreet.sharepoint.com/Users/mscaparotti/AppData/Local/Microsoft/Windows/Temporary%20Internet%20Files/Content.Outlook/5BHINNM6/Harpers%20Ferry%20interior%20fit%20out%20package%20C1%20DRAFT%2020100127%20Rev%20Formatting.xls" TargetMode="External"/></Relationships>
</file>

<file path=xl/externalLinks/_rels/externalLink190.xml.rels><?xml version="1.0" encoding="UTF-8" standalone="yes"?>
<Relationships xmlns="http://schemas.openxmlformats.org/package/2006/relationships"><Relationship Id="rId1" Type="http://schemas.microsoft.com/office/2006/relationships/xlExternalLinkPath/xlPathMissing" Target="08%20VALLE%20%20FRANCHISE-Property%20Budgets.xls"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file:///U:\My%20Docs\Asset%20Management\Valuations\PPD%20valuation_2001.xls" TargetMode="External"/></Relationships>
</file>

<file path=xl/externalLinks/_rels/externalLink192.xml.rels><?xml version="1.0" encoding="UTF-8" standalone="yes"?>
<Relationships xmlns="http://schemas.openxmlformats.org/package/2006/relationships"><Relationship Id="rId1" Type="http://schemas.microsoft.com/office/2006/relationships/xlExternalLinkPath/xlPathMissing" Target="Proforma-%20%20test%203.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R%20Dir%20Conn%20Access%20Line%20Bas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fnrealtypartners-my.sharepoint.com/Phoex01/share/Documents%20and%20Settings/Kristopher/Local%20Settings/Temporary%20Internet%20Files/OLK1A8/09.27.05%20-%20The%20Tides%20-%20Underwriting%20-%20BASE%20CASE.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Wayne1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peaceablestreet.sharepoint.com/Clients/Faison%20Associates/Honey%20Creek%20Mall/2003%20Argus/Honey%20Creek%20Reim%20Methods%20wp.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valorresidential-my.sharepoint.com/DELSHAH/Shared/Documents%20and%20Settings/sfnu/Local%20Settings/Temporary%20Internet%20Files/OLK5C/610%20Lexington%20-%20Scope%20Shee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fnrealtypartners-my.sharepoint.com/NPVUSA/SYS/DATA/1997/100-149/97147.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valorresidential-my.sharepoint.com/DELSHAH/Shared/DATA/!cmf/560%20Mission/Venture%20Files/NOP%20Proposal%20Files/NOP.Dev.budge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U:\DOCUME~1\rpappas\LOCALS~1\Temp\Outlook\HRC%20Proforma%2009260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FINANCE\99BUDGET\Miscellaneous%20Information\Superseded\Occupancy%20Worksheet.xls" TargetMode="External"/></Relationships>
</file>

<file path=xl/externalLinks/_rels/externalLink28.xml.rels><?xml version="1.0" encoding="UTF-8" standalone="yes"?>
<Relationships xmlns="http://schemas.openxmlformats.org/package/2006/relationships"><Relationship Id="rId2" Type="http://schemas.microsoft.com/office/2019/04/relationships/externalLinkLongPath" Target="https://fnrealtypartners-my.sharepoint.com/MORTGAGE/Underwrit/Documents%20and%20Settings/jmurphy/Local%20Settings/Temporary%20Internet%20Files/OLK38/2003%20Prescreens/Berkshire%20Towers/Berkshire%20Towers%20-%20Loan%20Calc%20FINALFannieMae.xls?C1250E85" TargetMode="External"/><Relationship Id="rId1" Type="http://schemas.openxmlformats.org/officeDocument/2006/relationships/externalLinkPath" Target="file:///\\C1250E85\Berkshire%20Towers%20-%20Loan%20Calc%20FINALFannieMa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S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nrealtypartners-my.sharepoint.com/landcapital/data/USERS/LITTMAN/REPORTS/99-9081/99-908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C:\Users\Cade\Dropbox\CapStack%20Partners\CRE\Ben%20Inman%20(Nashville%20Portfolio%20-%20Nashville,%20TN)\CSP-Inman\Principal%20Investments\Atlanta%20Properties\Autumn%20Vista%20-%20Duluth,%20GA\AutumnVista-UW-DeepDive%20copy.xlsm" TargetMode="External"/></Relationships>
</file>

<file path=xl/externalLinks/_rels/externalLink31.xml.rels><?xml version="1.0" encoding="UTF-8" standalone="yes"?>
<Relationships xmlns="http://schemas.openxmlformats.org/package/2006/relationships"><Relationship Id="rId2" Type="http://schemas.microsoft.com/office/2019/04/relationships/externalLinkLongPath" Target="https://fnrealtypartners-my.sharepoint.com/Phoex01/share/Documents%20and%20Settings/Administrator.PHOENIX/My%20Documents/GREP%20DEALS/Financial%20Models/Underwriting%20Models/Southern%20California/Oxnard/Models/Oxnard%20Consolidated%207-21%20-%20$81M.xls?F131B12A" TargetMode="External"/><Relationship Id="rId1" Type="http://schemas.openxmlformats.org/officeDocument/2006/relationships/externalLinkPath" Target="file:///\\F131B12A\Oxnard%20Consolidated%207-21%20-%20$81M.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valorresidential-my.sharepoint.com/DELSHAH/Shared/MSOFFICE/EXCEL/RWEST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peaceablestreet.sharepoint.com/app/CollabExcelInnerLoop.Prod_Americas_b_VSO_e0dd978c_86409_16-0-14922-40400/bin/sandbox/DAVIE/WORKING/SINGER/COST.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valorresidential-my.sharepoint.com/DELSHAH/Shared/Acquisitions%20-%20Long%20Island/3%20Huntington%20Quadrangle/Hines%20Analysis/REIT/OLD/Cash%20Flow%20Report.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d.docs.live.net/618be113cf1f97d9/Documents/Walker%20%5e0%20Dunlop/Deals/Harvey%20Pava/Jon%20Marcus/1010%20Washington%20BLVD%20Book%20V1.4%20Agressive.xlsm"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peaceablestreet-my.sharepoint.com/personal/sdouglas_peaceablestreet_com/Documents/Documents/Mock%20Dashboard%20PA%20-%20New%20Britain%20-%20Town%20Center%20at%20New%20Britain%20-%20Acq%20Analysis%20-%20202210.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fnrealtypartners-my.sharepoint.com/CORPFS/Florida/Users/szahner/Dropbox/Florida/South%20Tampa/South%20Tampa%20PF-%20updated%203-22-18.xlsm"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fnrealtypartners-my.sharepoint.com/Phoex01/share/Documents%20and%20Settings/Administrator.PHOENIX/Local%20Settings/Temporary%20Internet%20Files/OLK29C/5.3.05%20Cherrywood%20%20Ranchstone%20-%20Underwriting%20-%20BASE%20CASE%20I.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peaceablestreet.sharepoint.com/sites/peaceablestreet.com/Shared%20Documents/Capital%20Campaign/OREI/Combined%20PSC%20UW%20-%202020.08.13%20(v10%20Close)%20-%20Updated%20Sensitivity%20Analysis%20V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nrealtypartners-my.sharepoint.com/MORTGAGE/Underwrit/Documents%20and%20Settings/jmurphy/Local%20Settings/Temporary%20Internet%20Files/OLK38/MODELS/FNMA%20Loan%20Underwriting/Loan%20Committee%20Package/COMMITTE/VACANCY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fnrealtypartners-my.sharepoint.com/CORPFS/Florida/Documents%20and%20Settings/sreinman/Local%20Settings/Temporary%20Internet%20Files/Content.Outlook/SCOYUBS4/Master%20Financial%20Budget%202010%20revised%20Deanwood%2005052010%20(6).xlsm"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U:\QUEENSRIDGE%20TOWERS\Angela%20Files\Angela\Queensridge%20Towers\Proforma\Documents%20and%20Settings\Mason%20Cave\My%20Documents\Merrill%20Ranch\Feasibility%20for%20Merrill\Version%201\Merrill%20Ranch%20AA.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fnrealtypartners-my.sharepoint.com/Fdn7401/sdata/DELTA/OLDSERV/EXCEL/98206-1/YrEnd98/End98/2VA-A.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peaceablestreet.sharepoint.com/Users/mscaparotti/AppData/Local/Microsoft/Windows/Temporary%20Internet%20Files/Content.Outlook/5BHINNM6/HFP3_Leadership%20Academy_DD_Estimate_20100224%20Progr%20Draft.xls" TargetMode="External"/></Relationships>
</file>

<file path=xl/externalLinks/_rels/externalLink44.xml.rels><?xml version="1.0" encoding="UTF-8" standalone="yes"?>
<Relationships xmlns="http://schemas.openxmlformats.org/package/2006/relationships"><Relationship Id="rId1" Type="http://schemas.microsoft.com/office/2006/relationships/xlExternalLinkPath/xlPathMissing" Target="BD%20Bid%20Summary.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fnrealtypartners-my.sharepoint.com/Phoex01/share/Active%20Transactions/Addison%20Park/Active%20Transactions/Cypress%20Cove%20-%20Melbourne,FL/Cypress%20Cove.xls"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PathMissing" Target="Freddie%20Mac%20Hard%20Quote%20(06.22.18).xlsm"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valorresidential-my.sharepoint.com/DELSHAH/Shared/2002%20FS%20Audit/Client%20Assistance%20Package%20-%20Version%202.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valorresidential-my.sharepoint.com/DELSHAH/Shared/Acquisitions%20-%20NYC/1301%20Ave%20of%20Americas%20-%20January%202008/Hines%20Analysis/2.6.08/1301%20Comparison%20Matrix%202.7.08.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fnrealtypartners-my.sharepoint.com/FTLAUD/SYS/USERS/DAVIE/WORKING/GATEWAY/GATETW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valorresidential-my.sharepoint.com/Strnynt5/public/WINDOWS/Temporary%20Internet%20Files/OLKB353/office%20space%20beechwood.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fnrealtypartners-my.sharepoint.com/HOUSTON/VOL2/USERS/DAVIE/WORKING/GATEWAY/GATETWO.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peaceablestreet.sharepoint.com/Users/CoryW/Documents/BVD/A1/LCG%20to%20CM/Finance/New%20folder/FL-Pensacola-Fairfield-Dr-Mobile-Hwy-A-ProForma2B-03-17-08-JPM.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fnrealtypartners-my.sharepoint.com/landcapital/data/WINDOWS/DESKTOP/My%20Briefcase/Briefcase/JadeSea/Castlegate/Mortgages/H20698MTG.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s://fnrealtypartners-my.sharepoint.com/landcapital/data/USERS/GUARNIER/98JOBS/IBM/DEER/DEERFIEL.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R:\Landmark%20Towers\ProForma%20Models\LT%20Proforma%20v2%20-%20AMS.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valorresidential-my.sharepoint.com/srv4/E/Stub%20Budgets/westinstamfordrevisedformat.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https://fnrealtypartners-my.sharepoint.com/landcapital/data/JadeSea/Castlegate/Mortgages/June00mtg.xls"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Ops%20Financials%200807014.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U:\Documents%20and%20Settings\Sabena%20Arora\Local%20Settings\Temporary%20Internet%20Files\OLK37\AFB200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s://fnrealtypartners-my.sharepoint.com/CORPFS/Florida/Users/SethZahner/AppData/Local/Microsoft/Windows/Temporary%20Internet%20Files/Content.IE5/LWGNHAL1/Zenith%20Financials%20August%202016%20-%20Final.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fnrealtypartners-my.sharepoint.com/MORTGAGE/Underwrit/Documents%20and%20Settings/jmurphy/Local%20Settings/Temporary%20Internet%20Files/OLK38/USERS/ACQUIRE/Apartments/PACPLZA/PCPLZ3A.XLS" TargetMode="External"/></Relationships>
</file>

<file path=xl/externalLinks/_rels/externalLink60.xml.rels><?xml version="1.0" encoding="UTF-8" standalone="yes"?>
<Relationships xmlns="http://schemas.openxmlformats.org/package/2006/relationships"><Relationship Id="rId2" Type="http://schemas.microsoft.com/office/2019/04/relationships/externalLinkLongPath" Target="https://peaceablestreet.sharepoint.com/sites/peaceablestreet.com/Shared%20Documents/Acquired%20Deals/Giant,%20East%20Manchester%20Village%20-%20Manchester%20PA/Cash%20Flow%20Model/East%20Manchester%20Model%2020.10.20%20v08%20(Final%20UW%20&amp;%20Returns).xlsx?14EA30DF" TargetMode="External"/><Relationship Id="rId1" Type="http://schemas.openxmlformats.org/officeDocument/2006/relationships/externalLinkPath" Target="file:///\\14EA30DF\East%20Manchester%20Model%2020.10.20%20v08%20(Final%20UW%20&amp;%20Returns).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s://peaceablestreet.sharepoint.com/sites/HaverfordPropertiesInc2/OM%20Library/VA%20-%20Richmond%20-%20East%20Towne%20Plaza%20-%20202205/AMORT"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s://webmail.am.joneslanglasalle.com/Bart/99PLAN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s://valorresidential-my.sharepoint.com/DELSHAH/Shared/Management1/Budgets/2007/2007%20OpEx%20Escal%20Detail.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fnrealtypartners-my.sharepoint.com/Phoex01/share/My%20Documents/Jackson%20Square%20(Torrey%20%20St%20%20Charleston)%206-12-04.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s://valorresidential-my.sharepoint.com/Documents%20and%20Settings/adane/Local%20Settings/Temporary%20Internet%20Files/OLK2F/$$42492712184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s://valorresidential-my.sharepoint.com/DELSHAH/Shared/Building%20Information/Sleeve%20II/527%20Madison/OPEX/527%202005%20OpEx%20Escal%20Detail.xls" TargetMode="External"/></Relationships>
</file>

<file path=xl/externalLinks/_rels/externalLink67.xml.rels><?xml version="1.0" encoding="UTF-8" standalone="yes"?>
<Relationships xmlns="http://schemas.openxmlformats.org/package/2006/relationships"><Relationship Id="rId1" Type="http://schemas.microsoft.com/office/2006/relationships/xlExternalLinkPath/xlPathMissing" Target="ESS%20NEW%20Financial%20Analysis%20-%20Jan200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https://peaceablestreet.sharepoint.com/Users/16264/Documents/Annie%20Cao/Modeling-Exercise-Walkthrough-v1.2-cbs6tt.xlsx" TargetMode="External"/></Relationships>
</file>

<file path=xl/externalLinks/_rels/externalLink69.xml.rels><?xml version="1.0" encoding="UTF-8" standalone="yes"?>
<Relationships xmlns="http://schemas.openxmlformats.org/package/2006/relationships"><Relationship Id="rId2" Type="http://schemas.microsoft.com/office/2019/04/relationships/externalLinkLongPath" Target="https://valorresidential-my.sharepoint.com/Users/Hansel/Google%20Drive/6.%20Rodriguez%20Family%20of%20Businesses/2.%20Mobile%20Home%20Parks/1.%20Active%20Deals/Bay%20City,%20MI%20MHP/6.%20Operating%20Model/Bay%20City,%20MI%20MHP%20-%20Operating%20Model%20vHR.xlsx?10AB74C6" TargetMode="External"/><Relationship Id="rId1" Type="http://schemas.openxmlformats.org/officeDocument/2006/relationships/externalLinkPath" Target="file:///\\10AB74C6\Bay%20City,%20MI%20MHP%20-%20Operating%20Model%20vH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valorresidential-my.sharepoint.com/Ladata/ladata/laport/HAZ03/Hazard_Retail.xls" TargetMode="External"/></Relationships>
</file>

<file path=xl/externalLinks/_rels/externalLink70.xml.rels><?xml version="1.0" encoding="UTF-8" standalone="yes"?>
<Relationships xmlns="http://schemas.openxmlformats.org/package/2006/relationships"><Relationship Id="rId1" Type="http://schemas.microsoft.com/office/2006/relationships/xlExternalLinkPath/xlPathMissing" Target="Supplemental%20Sizer.xlsm"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96-9046D\UNUSED.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U:\Documents%20and%20Settings\Maria%20Snell\Local%20Settings\Temporary%20Internet%20Files\Content.IE5\LL9Y1X9B\Argent%2002-03-06%20as%20Westin.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https://valorresidential-my.sharepoint.com/Users/bcapel/Desktop/Proforma%20Update/Proforma%20Template%203.25.2018%20v1.6.xlsb"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https://valorresidential-my.sharepoint.com/N-sitnycs-fp0/NYCS/Hyperion/Pegboard%20Reports.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R:\8th%20Ave%20Hotels\2005\7-31-05\8th%20Avenue%20Sale%204th%20QTR.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U:\Users\cmilam\Documents\Business\United%20States\1.%20%20HCG\Proformas\Galleria%20Baseline%20Proforma.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U:\Documents%20and%20Settings\Sabena%20Arora\Local%20Settings\Temporary%20Internet%20Files\OLK37\My%20Docs\Asset%20Management\Valuations\PPD%20valuation_2001.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U:\Users\bigtitanium\Documents\C.%20%20%20Galleria\Cousins\Galleria%20Baseline.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s://valorresidential-my.sharepoint.com/CPP-SERV/Users/Lkao/Asset%20Mgmt/Northpointe/Acquisition/Financial%20Models/Current%20Model/Northpointe%20Dev.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Ex20_8.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https://peaceablestreet.sharepoint.com/sites/peaceablestreet.com/Shared%20Documents/Acquired%20Deals/Evergreen%20Plaza%20-%20LBX/Underwriting%20Model/PSC%20Evergreen%20Plaza%20-%20Model%2010%20Yr%20-%202021.09.28.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https://peaceablestreet.sharepoint.com/Users/jrunkle/AppData/Local/Microsoft/Windows/INetCache/Content.Outlook/3NHGSIGR/loansubmissionTemplate-v1.22-workingcopyWithCME.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https://valorresidential-my.sharepoint.com/srv4/E/1001%20Pennsylvania%20Ave/2005%20Budget/CY05%20Annual%20Plan_Draft%202_DO%20NOT%20TOUCH.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U:\Documents%20and%20Settings\bolson\Local%20Settings\Temporary%20Internet%20Files\OLK19\DenverFSModel%20Single%20Tower_3%2024%2006.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https://valorresidential-my.sharepoint.com/DELSHAH/Shared/13600/13642%20NY%20Cruise%20Terminal%20Redevelopment%20-%20Brooklyn%20Pier%2012/Brooklyn%20Terminal%20-%20Pier%2012/DD%20Estimate/Estimate%20Template.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U:\Group\brokerage\WebbGrp\Takoma%20Metro%20Condos\Active\Georgetown%20Prep\Package\Fin%20Model12-6-01\MR%20Blend%204%20&amp;%206%20Story\MR%20Blend%201-02.xls" TargetMode="External"/></Relationships>
</file>

<file path=xl/externalLinks/_rels/externalLink86.xml.rels><?xml version="1.0" encoding="UTF-8" standalone="yes"?>
<Relationships xmlns="http://schemas.openxmlformats.org/package/2006/relationships"><Relationship Id="rId1" Type="http://schemas.microsoft.com/office/2006/relationships/xlExternalLinkPath/xlPathMissing" Target="Propcomm%20vs%202.2.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https://fnrealtypartners-my.sharepoint.com/HOUSTON/VOL2/98ACTIVE/01Q/MIND98/MEMSHIP/DATABAS.XLS" TargetMode="External"/></Relationships>
</file>

<file path=xl/externalLinks/_rels/externalLink88.xml.rels><?xml version="1.0" encoding="UTF-8" standalone="yes"?>
<Relationships xmlns="http://schemas.openxmlformats.org/package/2006/relationships"><Relationship Id="rId2" Type="http://schemas.microsoft.com/office/2019/04/relationships/externalLinkLongPath" Target="https://peaceablestreet.sharepoint.com/Real%20Estate%20Lending/81%20Real%20Estate%20Lending/Real%20Estate%20Administration/CLIENTS/BELLEVUE%20381/HOME%20BUILDER/Edge%20Elite/Projects/Valley%20View%20Ranch/zSpec%20Submittals/Spec%20Submittal%20-%20Refinement%20Project.xlsx?A8715228" TargetMode="External"/><Relationship Id="rId1" Type="http://schemas.openxmlformats.org/officeDocument/2006/relationships/externalLinkPath" Target="file:///\\A8715228\Spec%20Submittal%20-%20Refinement%20Project.xlsx" TargetMode="External"/></Relationships>
</file>

<file path=xl/externalLinks/_rels/externalLink89.xml.rels><?xml version="1.0" encoding="UTF-8" standalone="yes"?>
<Relationships xmlns="http://schemas.openxmlformats.org/package/2006/relationships"><Relationship Id="rId2" Type="http://schemas.microsoft.com/office/2019/04/relationships/externalLinkLongPath" Target="https://valorresidential-my.sharepoint.com/DELSHAH/Shared/Documents%20and%20Settings/aschmidt/Local%20Settings/Temporary%20Internet%20Files/OLKF/Documents%20and%20Settings/aschmidt/Local%20Settings/Temporary%20Internet%20Files/OLKF/60_percent_fixture_comparison.xls?9C29637A" TargetMode="External"/><Relationship Id="rId1" Type="http://schemas.openxmlformats.org/officeDocument/2006/relationships/externalLinkPath" Target="file:///\\9C29637A\60_percent_fixture_compariso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valorresidential-my.sharepoint.com/srv4/E/Users/Shoham/AppData/Local/Temp/Copy%20of%203.12.12%20Inside%20model%20Embassy%20Suites%20Piscataway,%20NJ%20(Base%20Case).xlsx"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https://valorresidential-my.sharepoint.com/DELSHAH/Shared/WCRO/!!gc/!New-NewBiz/350%20Mission/July%202006%20Analysis/350%20Mission%20Budget%20Model.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https://valorresidential-my.sharepoint.com/LOC1/LOC%20Shared/Lenders/John%20Hancock/Underwriting%20Tools/JHREIG%20Commercial%20PRELIMINARY.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https://valorresidential-my.sharepoint.com/DELSHAH/Shared/Accounting/Monthly%20Reports/2005/07%2005/600%20Lex%20FAS%2013%20073105%20(Revised%20v1).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https://valorresidential-my.sharepoint.com/Documents%20and%20Settings/kkaberna/My%20Documents/Greystar/Acquisitions/Multifamily/Texas/Houston/Kirby/Underwriting%20revisions/Kirby%207.23.07.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https://fnrealtypartners-my.sharepoint.com/landcapital/data/Talisker/Tuhaye/JSSD%20Bond/Reallocation%20Analysis%20&amp;%20Final%20Valuation%2003-17-0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S:\C:\Users\Cade\Dropbox\CapStack%20Partners\CRE\Ben%20Inman%20(Nashville%20Portfolio%20-%20Nashville,%20TN)\Downloads\AutumnVista-UW-DeepDive%20copy%20(1)%20(3).xlsm"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https://valorresidential-my.sharepoint.com/N-sitnycs-fp0/NYCS/Finance/Feasibility/California/San%20Diego/Campbell%20Shipyard/2002/Update%20Q4-02/proformaHLT(HHC)9-17.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https://valorresidential-my.sharepoint.com/Documents%20and%20Settings/mo'neil/Local%20Settings/Temporary%20Internet%20Files/OLK6/Hamilton%20Park%20me.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https://fnrealtypartners-my.sharepoint.com/CORPFS/Florida/Users/Seth/Dropbox/Florida/South%20Point/South%20Pointe%20Plaza%20PF-%203%20year%20Year%20projection%20at%20212%20beds%204-25-18_SZ.xlsm" TargetMode="External"/></Relationships>
</file>

<file path=xl/externalLinks/_rels/externalLink99.xml.rels><?xml version="1.0" encoding="UTF-8" standalone="yes"?>
<Relationships xmlns="http://schemas.openxmlformats.org/package/2006/relationships"><Relationship Id="rId1" Type="http://schemas.microsoft.com/office/2006/relationships/xlExternalLinkPath/xlPathMissing" Target="Lamar%20Gateway%20-%20v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Executive Summary"/>
      <sheetName val="Underwriting"/>
      <sheetName val="Inc &amp; Exp Assump (1)"/>
      <sheetName val="Inc &amp; Exp Assump (2)"/>
      <sheetName val="Yr1 Proforma"/>
      <sheetName val="Yr2 Proforma"/>
      <sheetName val="5 YR Capital"/>
      <sheetName val="Historical Comp"/>
      <sheetName val="Amort"/>
      <sheetName val="Closing Costs"/>
      <sheetName val="Promote Calc"/>
      <sheetName val="Monthly Income Statement"/>
      <sheetName val="Prop Performance"/>
      <sheetName val="Comps"/>
      <sheetName val="1Bd1Ba"/>
      <sheetName val="2Bd1Ba"/>
      <sheetName val="2Bd2Ba"/>
      <sheetName val="3Bd2Ba"/>
      <sheetName val="Top Employers"/>
      <sheetName val="Template"/>
      <sheetName val="Beds"/>
      <sheetName val="Lists"/>
      <sheetName val="Executive_Summary"/>
      <sheetName val="Inc_&amp;_Exp_Assump_(1)"/>
      <sheetName val="Inc_&amp;_Exp_Assump_(2)"/>
      <sheetName val="Yr1_Proforma"/>
      <sheetName val="Yr2_Proforma"/>
      <sheetName val="5_YR_Capital"/>
      <sheetName val="Historical_Comp"/>
      <sheetName val="Closing_Costs"/>
      <sheetName val="Promote_Calc"/>
      <sheetName val="Monthly_Income_Statement"/>
      <sheetName val="Prop_Performance"/>
      <sheetName val="Top_Employers"/>
      <sheetName val="Valuation Tearsheet"/>
      <sheetName val="Lists (2)"/>
      <sheetName val="Lists2"/>
      <sheetName val="UW-BC Comparison"/>
      <sheetName val="Workings"/>
      <sheetName val="Draw#16 Project Budget"/>
      <sheetName val="4 - Rents"/>
      <sheetName val="Executive_Summary1"/>
      <sheetName val="Inc_&amp;_Exp_Assump_(1)1"/>
      <sheetName val="Inc_&amp;_Exp_Assump_(2)1"/>
      <sheetName val="Yr1_Proforma1"/>
      <sheetName val="Yr2_Proforma1"/>
      <sheetName val="5_YR_Capital1"/>
      <sheetName val="Historical_Comp1"/>
      <sheetName val="Closing_Costs1"/>
      <sheetName val="Promote_Calc1"/>
      <sheetName val="Monthly_Income_Statement1"/>
      <sheetName val="Prop_Performance1"/>
      <sheetName val="Top_Employers1"/>
      <sheetName val="Valuation_Tearsheet"/>
      <sheetName val="Lists_(2)"/>
      <sheetName val="Directions"/>
      <sheetName val="Asset Review Template p1"/>
      <sheetName val="Data Validation"/>
      <sheetName val="Executive_Summary2"/>
      <sheetName val="Inc_&amp;_Exp_Assump_(1)2"/>
      <sheetName val="Inc_&amp;_Exp_Assump_(2)2"/>
      <sheetName val="Yr1_Proforma2"/>
      <sheetName val="Yr2_Proforma2"/>
      <sheetName val="5_YR_Capital2"/>
      <sheetName val="Historical_Comp2"/>
      <sheetName val="Closing_Costs2"/>
      <sheetName val="Promote_Calc2"/>
      <sheetName val="Monthly_Income_Statement2"/>
      <sheetName val="Prop_Performance2"/>
      <sheetName val="Top_Employers2"/>
      <sheetName val="Valuation_Tearsheet1"/>
      <sheetName val="Lists_(2)1"/>
      <sheetName val="UW-BC_Comparison"/>
      <sheetName val="4_-_Rents"/>
      <sheetName val="Draw#16_Project_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U"/>
      <sheetName val="EXP"/>
      <sheetName val="WRKSCHD"/>
    </sheetNames>
    <sheetDataSet>
      <sheetData sheetId="0" refreshError="1">
        <row r="55">
          <cell r="B55">
            <v>28542.534782608971</v>
          </cell>
        </row>
      </sheetData>
      <sheetData sheetId="1" refreshError="1">
        <row r="7">
          <cell r="O7">
            <v>89804.438239999989</v>
          </cell>
          <cell r="AB7">
            <v>109917.08243999998</v>
          </cell>
          <cell r="AO7">
            <v>109917.08243999998</v>
          </cell>
          <cell r="BB7">
            <v>109917.08243999998</v>
          </cell>
          <cell r="BO7">
            <v>109917.08243999998</v>
          </cell>
        </row>
        <row r="9">
          <cell r="O9">
            <v>27143.654320987655</v>
          </cell>
          <cell r="AB9">
            <v>75171.555555555533</v>
          </cell>
          <cell r="AO9">
            <v>74962.555555555533</v>
          </cell>
          <cell r="BB9">
            <v>74126.555555555533</v>
          </cell>
          <cell r="BO9">
            <v>68396.777777777766</v>
          </cell>
        </row>
        <row r="73">
          <cell r="O73">
            <v>430652.05366716051</v>
          </cell>
          <cell r="AB73">
            <v>732795.95515355561</v>
          </cell>
          <cell r="AO73">
            <v>786870.00652155548</v>
          </cell>
          <cell r="BB73">
            <v>800862.51996655541</v>
          </cell>
          <cell r="BO73">
            <v>766002.51058180886</v>
          </cell>
        </row>
      </sheetData>
      <sheetData sheetId="2" refreshError="1">
        <row r="6">
          <cell r="C6">
            <v>2158</v>
          </cell>
        </row>
        <row r="8">
          <cell r="C8">
            <v>1484</v>
          </cell>
        </row>
        <row r="10">
          <cell r="C10">
            <v>1166</v>
          </cell>
        </row>
        <row r="16">
          <cell r="C16">
            <v>2052</v>
          </cell>
        </row>
        <row r="18">
          <cell r="C18">
            <v>382</v>
          </cell>
        </row>
        <row r="20">
          <cell r="C20">
            <v>3365</v>
          </cell>
        </row>
        <row r="22">
          <cell r="C22">
            <v>1383</v>
          </cell>
        </row>
        <row r="24">
          <cell r="C24">
            <v>1698</v>
          </cell>
        </row>
        <row r="26">
          <cell r="C26">
            <v>1482</v>
          </cell>
        </row>
        <row r="28">
          <cell r="C28">
            <v>1148</v>
          </cell>
        </row>
      </sheetData>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Validation"/>
      <sheetName val="DebtSupport"/>
      <sheetName val="RealogicTools"/>
      <sheetName val="TASKLOG"/>
      <sheetName val="Settings_Properties"/>
      <sheetName val="Settings_Parameters"/>
      <sheetName val="Unleveraged Cash Flow"/>
      <sheetName val="Executive Summary"/>
      <sheetName val="Monthly Cash Flow"/>
      <sheetName val="Debt Inputs"/>
      <sheetName val="Annual Leveraged Summary"/>
      <sheetName val="Monthly Leveraged Cash Flow"/>
      <sheetName val="Waterfall"/>
      <sheetName val="Rent Roll"/>
      <sheetName val="In Place"/>
      <sheetName val="Rollover"/>
      <sheetName val="Expirations"/>
      <sheetName val="Occupancy"/>
      <sheetName val="MLA Detail"/>
      <sheetName val="Market Summary"/>
      <sheetName val="Tenant Groups"/>
      <sheetName val="Unleveraged IRR Calcs"/>
      <sheetName val="Exceptions"/>
    </sheetNames>
    <sheetDataSet>
      <sheetData sheetId="0" refreshError="1">
        <row r="5">
          <cell r="C5" t="str">
            <v>Coupon (1 Yr)</v>
          </cell>
        </row>
        <row r="6">
          <cell r="C6" t="str">
            <v>Coupon (6 Mo)</v>
          </cell>
        </row>
      </sheetData>
      <sheetData sheetId="1" refreshError="1">
        <row r="12">
          <cell r="C12" t="b">
            <v>0</v>
          </cell>
          <cell r="D12" t="b">
            <v>0</v>
          </cell>
          <cell r="E12" t="b">
            <v>0</v>
          </cell>
        </row>
      </sheetData>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ACCR-INT"/>
      <sheetName val="1707"/>
      <sheetName val="AE INT ACC"/>
      <sheetName val="JB INT ACC"/>
      <sheetName val="A9 INT ACC"/>
      <sheetName val="H5 INT ACC"/>
      <sheetName val="701"/>
      <sheetName val="703"/>
      <sheetName val="706"/>
      <sheetName val="707"/>
      <sheetName val="708"/>
      <sheetName val="709 Mort"/>
      <sheetName val="710"/>
      <sheetName val="711 NEW"/>
      <sheetName val="711NEW (2)"/>
      <sheetName val="711 (2)"/>
      <sheetName val="711"/>
      <sheetName val="712"/>
      <sheetName val="713"/>
      <sheetName val="713 (2)"/>
      <sheetName val="715"/>
      <sheetName val="717"/>
      <sheetName val="720"/>
      <sheetName val="722"/>
      <sheetName val="723"/>
      <sheetName val="724"/>
      <sheetName val="725"/>
      <sheetName val="727"/>
      <sheetName val="728"/>
      <sheetName val="729"/>
      <sheetName val="730"/>
      <sheetName val="731"/>
      <sheetName val="740"/>
      <sheetName val="740 (2)"/>
      <sheetName val="741"/>
      <sheetName val="742"/>
      <sheetName val="743"/>
      <sheetName val="744"/>
      <sheetName val="745"/>
      <sheetName val="747"/>
      <sheetName val="748"/>
      <sheetName val="749"/>
      <sheetName val="750"/>
      <sheetName val="751"/>
      <sheetName val="752"/>
      <sheetName val="753"/>
      <sheetName val="754"/>
      <sheetName val="755"/>
    </sheetNames>
    <sheetDataSet>
      <sheetData sheetId="0" refreshError="1">
        <row r="15">
          <cell r="AA15">
            <v>0.125</v>
          </cell>
        </row>
        <row r="16">
          <cell r="AA16">
            <v>0.125</v>
          </cell>
        </row>
        <row r="17">
          <cell r="AA17">
            <v>0.125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ed format summary"/>
      <sheetName val="Lloyd summary"/>
      <sheetName val="TOTAL PROJECT RECAP"/>
      <sheetName val="Program Summary"/>
      <sheetName val="Design Fees"/>
      <sheetName val="Budget options"/>
      <sheetName val="Resort Infrastructure"/>
      <sheetName val="MH1 RECAP"/>
      <sheetName val="MH1 DETAIL"/>
      <sheetName val="MH1 KING"/>
      <sheetName val="MH1 KING SIT"/>
      <sheetName val="MH1 END KING"/>
      <sheetName val="MH1 HC KING"/>
      <sheetName val="MH1 DBL"/>
      <sheetName val="MH1 GOV"/>
      <sheetName val="MH2 RECAP"/>
      <sheetName val="MH2 DETAIL"/>
      <sheetName val="MH2 KING"/>
      <sheetName val="MH2 KING SIT"/>
      <sheetName val="MH2 END KING"/>
      <sheetName val="MH2 HC KING"/>
      <sheetName val="MH2 DBL"/>
      <sheetName val="MH2 GOV"/>
      <sheetName val="MH3 RECAP"/>
      <sheetName val="MH3 DETAIL"/>
      <sheetName val="MH3 KING"/>
      <sheetName val="MH3 KING SIT"/>
      <sheetName val="MH3 END KING"/>
      <sheetName val="MH3 HC KING"/>
      <sheetName val="MH3 DBL"/>
      <sheetName val="MH3 GOV"/>
      <sheetName val="BH1 RECAP"/>
      <sheetName val="BH1 DETAIL"/>
      <sheetName val="BH1 KING"/>
      <sheetName val="BH1 KING SIT"/>
      <sheetName val="BH1 END KING"/>
      <sheetName val="BH1 HC KING"/>
      <sheetName val="BH1 DBLE"/>
      <sheetName val="BH1 GOV"/>
      <sheetName val="BH REV. KING 102600"/>
      <sheetName val="BH2 RECAP"/>
      <sheetName val="BH2 DETAIL"/>
      <sheetName val="BH2 KING"/>
      <sheetName val="BH2 KING SIT"/>
      <sheetName val="BH2 END KING"/>
      <sheetName val="BH2 HC KING"/>
      <sheetName val="BH2 DBLE"/>
      <sheetName val="BH2 GOV"/>
      <sheetName val="BH3 RECAP"/>
      <sheetName val="BH3 DETAIL"/>
      <sheetName val="BH3 KING"/>
      <sheetName val="BH3 KING SIT"/>
      <sheetName val="BH3 END KING"/>
      <sheetName val="BH3 HC KING"/>
      <sheetName val="BH3 DBLE"/>
      <sheetName val="BH3 END DBLE"/>
      <sheetName val="BH3 GOV"/>
      <sheetName val="BH4 RECAP"/>
      <sheetName val="BH4 DETAIL"/>
      <sheetName val="BH4 KING"/>
      <sheetName val="BH4 KING SIT"/>
      <sheetName val="BH4 END KING"/>
      <sheetName val="BH4 HC KING"/>
      <sheetName val="BH4 DBLE"/>
      <sheetName val="BH4 END DBLE"/>
      <sheetName val="BH4 GOV"/>
      <sheetName val="VA 8BLDG RECAP"/>
      <sheetName val="VA RECAP"/>
      <sheetName val="VA DETAIL"/>
      <sheetName val="VA KING"/>
      <sheetName val="VA DBLE"/>
      <sheetName val="VB 8BLDG RECAP"/>
      <sheetName val="VB RECAP"/>
      <sheetName val="VB DETAIL"/>
      <sheetName val="VB KING"/>
      <sheetName val="VB DBLE"/>
      <sheetName val="PM RECAP"/>
      <sheetName val="PM DETAIL"/>
      <sheetName val="PM MASTER"/>
      <sheetName val="PM DBLE"/>
      <sheetName val="PM LIVING RM"/>
      <sheetName val="PM DINING RM"/>
      <sheetName val="PM PANTRY"/>
      <sheetName val="GH RECAP"/>
      <sheetName val="GH DETAIL"/>
      <sheetName val="RECEP RECAP"/>
      <sheetName val="RECEP DETAIL"/>
      <sheetName val="RECEP"/>
      <sheetName val="PAVILION"/>
      <sheetName val="SERVICE"/>
      <sheetName val="MTG &amp; CONF CTR"/>
      <sheetName val="POOL GRILLE RECAP"/>
      <sheetName val="PG DETAIL"/>
      <sheetName val="PG DINING &amp; BAR"/>
      <sheetName val="PG RESTRMS"/>
      <sheetName val="PG BOH"/>
      <sheetName val="BEACH CTR RECAP"/>
      <sheetName val="BEACH CTR DETAIL"/>
      <sheetName val="RETAIL RECAP"/>
      <sheetName val="RETAIL DETAIL"/>
      <sheetName val="BEACH STORAGE RECAP"/>
      <sheetName val="BEACH STORAGE DETAIL"/>
      <sheetName val="BEACH MAINT RECAP"/>
      <sheetName val="BEACH MAINT DETAIL"/>
      <sheetName val="HOUSEKPG RECAP"/>
      <sheetName val="HOUSEKPG DETAIL"/>
      <sheetName val="TENNIS RECAP"/>
      <sheetName val="TENNIS DETAIL"/>
      <sheetName val="LAUNDRY RECAP"/>
      <sheetName val="LAUNDRY DETAIL"/>
      <sheetName val="CHILD RECAP"/>
      <sheetName val="CHILD DETAIL"/>
      <sheetName val="SPA RECAP"/>
      <sheetName val="SPA DETAIL"/>
      <sheetName val="SPA PUBLIC"/>
      <sheetName val="SPA RESTRMS"/>
      <sheetName val="SPA BOH"/>
      <sheetName val="CASINO RECAP"/>
      <sheetName val="CASINO DETAIL"/>
      <sheetName val="CASINO PUBLIC"/>
      <sheetName val="CASINO RESTRMS"/>
      <sheetName val="CASINO BOH"/>
      <sheetName val="CASINO ADMIN"/>
      <sheetName val="SITEWK RECAP"/>
      <sheetName val="SITEWK DETAIL"/>
      <sheetName val="SERV YARD RECAP"/>
      <sheetName val="SERV YARD DETAIL"/>
      <sheetName val="GOLF RECAP"/>
      <sheetName val="GOLF DETAIL"/>
      <sheetName val="MEDICAL RECAP"/>
      <sheetName val="MEDICAL DETAIL"/>
      <sheetName val="PROGRAM COST IMPACT 020501"/>
      <sheetName val="HDC FF&amp;E"/>
      <sheetName val="Kitchen equipment"/>
      <sheetName val="Laundry Equipment"/>
      <sheetName val="Direct General conditions"/>
      <sheetName val="State Side general cond"/>
      <sheetName val="GC's cm agency"/>
      <sheetName val="Remedial"/>
      <sheetName val="Grow in"/>
      <sheetName val="Infrastructure &amp; Amenities"/>
    </sheetNames>
    <sheetDataSet>
      <sheetData sheetId="0" refreshError="1"/>
      <sheetData sheetId="1" refreshError="1"/>
      <sheetData sheetId="2"/>
      <sheetData sheetId="3"/>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refreshError="1"/>
      <sheetData sheetId="137"/>
      <sheetData sheetId="138"/>
      <sheetData sheetId="139" refreshError="1"/>
      <sheetData sheetId="140"/>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3-300"/>
    </sheetNames>
    <sheetDataSet>
      <sheetData sheetId="0"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Growth - Meck Co."/>
      <sheetName val="Expense Summary"/>
      <sheetName val="Historical"/>
      <sheetName val="Water_Sewer"/>
      <sheetName val="Trends"/>
      <sheetName val="Underwriting"/>
      <sheetName val="3 mth Rent Roll"/>
      <sheetName val="Initial Capital"/>
      <sheetName val="Exterior Repairs Table"/>
      <sheetName val="Interior Improvements"/>
      <sheetName val="Capital Exp provided by Austin"/>
      <sheetName val="Sales"/>
      <sheetName val="Rent Analysis"/>
      <sheetName val="Rent Comps"/>
      <sheetName val="Market Study Summary"/>
      <sheetName val="Tax Quote"/>
      <sheetName val="tax estimate"/>
      <sheetName val="Static Proforma"/>
      <sheetName val="Year 1 Proforma"/>
      <sheetName val="Asset Summary"/>
      <sheetName val="Historical Comparison"/>
      <sheetName val="Summary &amp; Unit Mix"/>
      <sheetName val="Yr 1 Income"/>
      <sheetName val="Income &amp; Expense Assumptions"/>
      <sheetName val="Historicals"/>
      <sheetName val="REIS Farnorthwest"/>
      <sheetName val="Promote Detail"/>
      <sheetName val="Expense Comps"/>
      <sheetName val="Rent Roll"/>
      <sheetName val="Alexander Place yr 1 Rent Sched"/>
      <sheetName val="Other Income Summary"/>
      <sheetName val="Sun Key Year 1 Leasing"/>
      <sheetName val="Sales Comps"/>
      <sheetName val="IRR Calc"/>
      <sheetName val="Return Sensitivity"/>
      <sheetName val="Rent Comp Analysis"/>
      <sheetName val="Compute Page"/>
      <sheetName val="Studio $"/>
      <sheetName val="Studio $PSF"/>
      <sheetName val="1 BDRM $"/>
      <sheetName val="1 BDRM $PSF"/>
      <sheetName val="2 BDRM $"/>
      <sheetName val="2 BDRM $PSF"/>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 and Ind.CG."/>
    </sheetNames>
    <sheetDataSet>
      <sheetData sheetId="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s>
    <sheetDataSet>
      <sheetData sheetId="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yrProforma (1-6 mths)"/>
      <sheetName val="10yrProForma (7-12 mths)"/>
      <sheetName val="Semi Annual"/>
      <sheetName val="Equity calculations"/>
      <sheetName val="Mezz calculations"/>
      <sheetName val="10yrProForma"/>
      <sheetName val="SADeal"/>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
    </sheetNames>
    <sheetDataSet>
      <sheetData sheetId="0"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Revised Eyechart"/>
      <sheetName val="Kimpton Eyechart"/>
      <sheetName val="Cash Flow_Final"/>
      <sheetName val="Upside Eyechart"/>
      <sheetName val="Upside Waterfall"/>
      <sheetName val="Revised Waterfall"/>
      <sheetName val="Kimpton Waterfall"/>
      <sheetName val="Kimpton Proforma"/>
      <sheetName val="Upside Proforma"/>
      <sheetName val="Revised Proforma"/>
      <sheetName val="stats"/>
      <sheetName val="Historical"/>
      <sheetName val="Status Quo_Base"/>
      <sheetName val="Status Quo_Downside"/>
      <sheetName val="Kimpt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9 BUDGET"/>
    </sheetNames>
    <sheetDataSet>
      <sheetData sheetId="0"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M1 Cover Page"/>
      <sheetName val="Weekly Hours Check"/>
      <sheetName val="Clewiston"/>
      <sheetName val="Lakeland"/>
      <sheetName val="St._Petersburg"/>
      <sheetName val="Daystar"/>
      <sheetName val="Park"/>
      <sheetName val="Wayfair"/>
      <sheetName val="Tonganoxie"/>
      <sheetName val="Orchard"/>
      <sheetName val="Maple"/>
      <sheetName val="Talahi"/>
      <sheetName val="Glennon"/>
      <sheetName val="Sunrise"/>
      <sheetName val="Clewiston-Nurs"/>
      <sheetName val="Lakeland-Nurs"/>
      <sheetName val="St. Petersburg-Nurs"/>
      <sheetName val="Daystar-Nurs"/>
      <sheetName val="Park-Nurs"/>
      <sheetName val="Wayfair-Nurs"/>
      <sheetName val="Tonganoxie-Nurs"/>
      <sheetName val="Orchard-Nurs"/>
      <sheetName val="Maple-Nurs"/>
      <sheetName val="Talahi-Nurs"/>
      <sheetName val="Glennon-Nurs"/>
      <sheetName val="Sunrise-Nurs"/>
      <sheetName val="Avera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 val="Setup"/>
      <sheetName val="5 Star"/>
      <sheetName val="Map"/>
      <sheetName val="Cash Outflow Projection"/>
      <sheetName val="South Tampa_PF_BANK"/>
      <sheetName val="South Tampa_PF_SZ updates"/>
      <sheetName val="South Tampa_PF"/>
      <sheetName val="Non-Payroll Exp. Inputs"/>
      <sheetName val="Staffing &amp; Payroll Budget"/>
      <sheetName val="Sheet3"/>
      <sheetName val="Woodbridge"/>
      <sheetName val="Detailed Nursgin Budget"/>
      <sheetName val="Woodbridge-Nurs"/>
      <sheetName val="Mapped Detail"/>
      <sheetName val="Mapped Financials"/>
      <sheetName val="Woodbridge PF"/>
      <sheetName val="Comparison Facility"/>
      <sheetName val="Staffing Budget"/>
      <sheetName val="MCA 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KE_OFF"/>
    </sheetNames>
    <sheetDataSet>
      <sheetData sheetId="0"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ACCR-INT"/>
      <sheetName val="1707"/>
      <sheetName val="AET INT ACC"/>
      <sheetName val="JBC INT ACC"/>
      <sheetName val="JDB INT ACC"/>
      <sheetName val="H5 INT ACC"/>
      <sheetName val="0550-0701"/>
      <sheetName val="0550-0702"/>
      <sheetName val="0550-0703"/>
      <sheetName val="0550-0704"/>
      <sheetName val="0550-0705"/>
      <sheetName val="0550-0706"/>
      <sheetName val="0550-0707(1)"/>
      <sheetName val="0550-0707"/>
      <sheetName val="0550-0708"/>
      <sheetName val="0550-0709"/>
      <sheetName val="0550-0710"/>
      <sheetName val="0550-0711"/>
      <sheetName val="0550-0712"/>
      <sheetName val="0550-0713"/>
      <sheetName val="745"/>
      <sheetName val="748"/>
      <sheetName val="0550-0714"/>
      <sheetName val="0550-0715"/>
      <sheetName val="0550-0716"/>
      <sheetName val="0550-0719"/>
    </sheetNames>
    <sheetDataSet>
      <sheetData sheetId="0" refreshError="1">
        <row r="5">
          <cell r="AA5">
            <v>0.125</v>
          </cell>
        </row>
        <row r="6">
          <cell r="AA6">
            <v>0.125</v>
          </cell>
        </row>
        <row r="7">
          <cell r="AA7">
            <v>0.125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Deal Summary"/>
      <sheetName val="Investment Summary"/>
      <sheetName val="Sensitivity Analysis"/>
      <sheetName val="Occ &amp; Rate Projections"/>
      <sheetName val="Competitive Set"/>
      <sheetName val="Operating Stats"/>
      <sheetName val="Proforma Calc"/>
      <sheetName val="Historicals"/>
      <sheetName val="T12"/>
      <sheetName val="Proforma"/>
      <sheetName val="PIP"/>
      <sheetName val="Property CF's"/>
      <sheetName val="Investment CF's"/>
      <sheetName val="RE Cash Flows"/>
      <sheetName val="BP Cash Flows"/>
      <sheetName val="Debt"/>
      <sheetName val="Comparison"/>
      <sheetName val="Sheet1"/>
      <sheetName val="Comparison POR"/>
      <sheetName val="Comparison PAR"/>
      <sheetName val="Met'03-'04"/>
      <sheetName val="Lex'03-'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GEN"/>
      <sheetName val="SUMMARY"/>
      <sheetName val="ACQUISITION"/>
      <sheetName val="SOURCE &amp; USE"/>
      <sheetName val="OPERATING BUDGET"/>
      <sheetName val="RENT - Calvert"/>
      <sheetName val="RENT - Taylor"/>
      <sheetName val="Stabilized Cash Flows"/>
      <sheetName val="10 Year - Proforma"/>
      <sheetName val="10 Year - Analysis"/>
      <sheetName val="RENT ROLL"/>
      <sheetName val="RENT INCREASE PLAN"/>
      <sheetName val="dep%"/>
      <sheetName val="Taxable Income"/>
      <sheetName val="RENT UP"/>
      <sheetName val="DEPREC (2)"/>
      <sheetName val="STRUCTURE"/>
      <sheetName val="INVESTOR"/>
      <sheetName val="MAX LOAN"/>
      <sheetName val="PY-Cash Flow"/>
      <sheetName val="AMORT1"/>
      <sheetName val="Reserves"/>
      <sheetName val="DEPREC"/>
      <sheetName val="FUNDED EXPENSES"/>
      <sheetName val="MORT REDUCT"/>
      <sheetName val="SAIRR"/>
      <sheetName val="AMORT2"/>
      <sheetName val="BENEFITS B"/>
      <sheetName val="704B"/>
      <sheetName val="ASSETS"/>
      <sheetName val="DEDUCT"/>
      <sheetName val="MINGAIN"/>
      <sheetName val="MINGAIN2"/>
      <sheetName val="REALLOC"/>
      <sheetName val="CASH FLOW"/>
      <sheetName val="SALES"/>
      <sheetName val="RENTALS"/>
      <sheetName val="G&amp;A"/>
      <sheetName val="FINANCING"/>
      <sheetName val="AMORT-PERM"/>
      <sheetName val="LOAN SCHEDULE"/>
      <sheetName val="LOAN - SOLD UNITS"/>
      <sheetName val="Detail Sales"/>
      <sheetName val="Concessions"/>
      <sheetName val="Unit mix"/>
      <sheetName val="LipStick"/>
      <sheetName val="Tenant Mix"/>
      <sheetName val="ASSUMPTIONS"/>
      <sheetName val="GEN:DEPRE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CKIndex-DO NOT DELETE OR EDIT"/>
      <sheetName val="FLY-SPEC SUBMITTAL"/>
      <sheetName val="SPEC SUBMISSION NARRATIVE"/>
      <sheetName val="Marketing for SPEC SUBMISSION"/>
      <sheetName val="Lot Budget"/>
      <sheetName val="Budget Lot 713"/>
      <sheetName val="Summary"/>
      <sheetName val="Project Budget"/>
      <sheetName val="RP Schedule-B"/>
      <sheetName val="FIN REPORTING-COVENANTS"/>
      <sheetName val="CONTACT 1"/>
      <sheetName val="CONTACT 2"/>
      <sheetName val="CONTACT 3 - If needed"/>
      <sheetName val="Budget Lot 715"/>
      <sheetName val="Budget Lot 718"/>
      <sheetName val="Tables"/>
    </sheetNames>
    <sheetDataSet>
      <sheetData sheetId="0">
        <row r="3">
          <cell r="C3" t="str">
            <v>SELECT</v>
          </cell>
          <cell r="AM3" t="str">
            <v>SELECT</v>
          </cell>
          <cell r="AU3" t="str">
            <v xml:space="preserve">SELECT </v>
          </cell>
        </row>
        <row r="4">
          <cell r="AM4" t="str">
            <v>Corporation</v>
          </cell>
          <cell r="AU4" t="str">
            <v>FLY SHEET</v>
          </cell>
        </row>
        <row r="5">
          <cell r="AM5" t="str">
            <v>Sole Proprietorship</v>
          </cell>
          <cell r="AU5" t="str">
            <v>SPEC SUBMISSION FOR APPROVAL</v>
          </cell>
        </row>
        <row r="6">
          <cell r="AM6" t="str">
            <v>Partnership</v>
          </cell>
        </row>
        <row r="7">
          <cell r="AM7" t="str">
            <v>DBA</v>
          </cell>
        </row>
        <row r="8">
          <cell r="AM8" t="str">
            <v>LLC</v>
          </cell>
        </row>
        <row r="9">
          <cell r="AM9" t="str">
            <v>Other</v>
          </cell>
        </row>
      </sheetData>
      <sheetData sheetId="1">
        <row r="5">
          <cell r="H5" t="str">
            <v>Co-Borrowers: Edge Land 12, LLC; Edge Land 14, LLC; Edge Land 15, LLC; Edge Land 16, LLC; and Wasatch Land Company</v>
          </cell>
        </row>
      </sheetData>
      <sheetData sheetId="2"/>
      <sheetData sheetId="3"/>
      <sheetData sheetId="4"/>
      <sheetData sheetId="5">
        <row r="36">
          <cell r="F36">
            <v>484000</v>
          </cell>
        </row>
      </sheetData>
      <sheetData sheetId="6"/>
      <sheetData sheetId="7"/>
      <sheetData sheetId="8"/>
      <sheetData sheetId="9"/>
      <sheetData sheetId="10"/>
      <sheetData sheetId="11"/>
      <sheetData sheetId="12"/>
      <sheetData sheetId="13">
        <row r="36">
          <cell r="F36">
            <v>447000</v>
          </cell>
        </row>
      </sheetData>
      <sheetData sheetId="14">
        <row r="36">
          <cell r="F36">
            <v>468000</v>
          </cell>
        </row>
      </sheetData>
      <sheetData sheetId="15"/>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ed Staffing Schedule"/>
      <sheetName val="2014 Assumptions"/>
    </sheetNames>
    <sheetDataSet>
      <sheetData sheetId="0"/>
      <sheetData sheetId="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5A"/>
    </sheetNames>
    <sheetDataSet>
      <sheetData sheetId="0"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ule1"/>
      <sheetName val="Financial Summary"/>
      <sheetName val="Operating Assumptions"/>
      <sheetName val="Cash Flows (Quarterly)"/>
      <sheetName val="Historical &amp; Proj Ops (Calc)"/>
      <sheetName val="Historical &amp; Proj Ops (Monthly)"/>
      <sheetName val="Historical &amp; Proj Ops (Annual)"/>
      <sheetName val="Sources &amp; Uses"/>
      <sheetName val="Projected Ops (Report Only)"/>
      <sheetName val="Assump"/>
      <sheetName val="Actual Operations"/>
      <sheetName val="Capital Budget"/>
      <sheetName val="Cash Flows (Monthly)"/>
      <sheetName val="Property Info"/>
      <sheetName val="Escrows"/>
      <sheetName val="Debt"/>
      <sheetName val="JV Waterfall Tier 1"/>
      <sheetName val="JV Waterfall Tier 2"/>
      <sheetName val="JV Waterfall Tier 4"/>
      <sheetName val="JV Waterfall Tier 3"/>
      <sheetName val="JV Admin"/>
      <sheetName val="JV Waterfall Results"/>
      <sheetName val="Reversion"/>
      <sheetName val="PROJ OP"/>
      <sheetName val="PROJ OPS (underwriting)"/>
      <sheetName val="JV Waterfall Tier 5"/>
      <sheetName val="JV Waterfall Tier 6"/>
      <sheetName val="JV Waterfall Tier 7"/>
      <sheetName val="JV Waterfall Tier 8"/>
      <sheetName val="JV Waterfall Tier 9"/>
      <sheetName val="JV Waterfall Tier 10"/>
      <sheetName val="JV Waterfall Tier 11"/>
      <sheetName val="JV Waterfall Tier 12"/>
      <sheetName val="JV Waterfall Tier 13"/>
      <sheetName val="JV Waterfall Tier 14"/>
      <sheetName val="JV Waterfall Tier 15"/>
      <sheetName val="JV Waterfall Tier 16"/>
      <sheetName val="JV Waterfall Tier 17"/>
      <sheetName val="JV Waterfall Tier 18"/>
      <sheetName val="JV Waterfall Tier 19"/>
      <sheetName val="JV Waterfall Tier 20"/>
      <sheetName val="Adm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Historic"/>
      <sheetName val="Comps"/>
      <sheetName val="Supply"/>
      <sheetName val="Growth"/>
      <sheetName val="Pene"/>
      <sheetName val="ADR"/>
      <sheetName val="DCF (2)"/>
      <sheetName val="a"/>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s>
    <sheetDataSet>
      <sheetData sheetId="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First"/>
      <sheetName val="Summary"/>
      <sheetName val="Revenue"/>
      <sheetName val="Expenses"/>
      <sheetName val="Monthly CF"/>
      <sheetName val="Annual CF"/>
      <sheetName val="Debt"/>
      <sheetName val="Construction Budget"/>
      <sheetName val="Waterfall"/>
      <sheetName val="Check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SCHDL"/>
      <sheetName val="EXP"/>
    </sheetNames>
    <sheetDataSet>
      <sheetData sheetId="0" refreshError="1">
        <row r="61">
          <cell r="C61">
            <v>61504</v>
          </cell>
        </row>
      </sheetData>
      <sheetData sheetId="1" refreshError="1">
        <row r="7">
          <cell r="AB7">
            <v>93703.672920000012</v>
          </cell>
        </row>
      </sheetData>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Cover"/>
      <sheetName val="Equity Cover"/>
      <sheetName val="Sources &amp; Uses"/>
      <sheetName val="IRR Calculations"/>
      <sheetName val="Proceeds (2)"/>
      <sheetName val="Resale (3)"/>
      <sheetName val="Sheet1 (2)"/>
      <sheetName val="Sheet2 (2)"/>
      <sheetName val="main"/>
      <sheetName val="Debt"/>
      <sheetName val="Unit Mix"/>
      <sheetName val="CapX"/>
      <sheetName val="Budget"/>
      <sheetName val="first year"/>
      <sheetName val="Payroll"/>
      <sheetName val="Insurance"/>
      <sheetName val="3 year proceeds"/>
      <sheetName val="3 year resale"/>
      <sheetName val="3 year IRR"/>
      <sheetName val="3 year EXPLAN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Rent Roll"/>
      <sheetName val="Prompt"/>
      <sheetName val="detail"/>
      <sheetName val="sum"/>
      <sheetName val="line"/>
      <sheetName val="Apartment Rent Roll"/>
      <sheetName val="Source Cash Flows"/>
      <sheetName val="Lease-Up, DSCR Forecast"/>
      <sheetName val="UW"/>
      <sheetName val="Quote Grid"/>
      <sheetName val="Loan Terms"/>
      <sheetName val="Expense Comps"/>
      <sheetName val="SCF-2"/>
      <sheetName val="Input Model"/>
    </sheetNames>
    <sheetDataSet>
      <sheetData sheetId="0">
        <row r="2">
          <cell r="B2" t="str">
            <v>District North</v>
          </cell>
          <cell r="DT2" t="str">
            <v>Liz Diamond</v>
          </cell>
        </row>
        <row r="3">
          <cell r="DT3" t="str">
            <v>Cassie Ford</v>
          </cell>
        </row>
        <row r="4">
          <cell r="DT4" t="str">
            <v>Travis Jones</v>
          </cell>
        </row>
        <row r="5">
          <cell r="DT5" t="str">
            <v>Steven Long</v>
          </cell>
        </row>
        <row r="6">
          <cell r="DT6" t="str">
            <v>Ruby Mercado</v>
          </cell>
        </row>
        <row r="7">
          <cell r="DT7" t="str">
            <v>Christopher Philipps</v>
          </cell>
        </row>
        <row r="8">
          <cell r="DT8" t="str">
            <v>TJ Piper</v>
          </cell>
        </row>
        <row r="411">
          <cell r="A411" t="str">
            <v>(Please select from list)</v>
          </cell>
        </row>
        <row r="412">
          <cell r="A412" t="str">
            <v>AL</v>
          </cell>
        </row>
        <row r="413">
          <cell r="A413" t="str">
            <v>AK</v>
          </cell>
        </row>
        <row r="414">
          <cell r="A414" t="str">
            <v>AZ</v>
          </cell>
        </row>
        <row r="415">
          <cell r="A415" t="str">
            <v>AR</v>
          </cell>
        </row>
        <row r="416">
          <cell r="A416" t="str">
            <v>CA</v>
          </cell>
        </row>
        <row r="417">
          <cell r="A417" t="str">
            <v>CO</v>
          </cell>
        </row>
        <row r="418">
          <cell r="A418" t="str">
            <v>CT</v>
          </cell>
        </row>
        <row r="419">
          <cell r="A419" t="str">
            <v>DC</v>
          </cell>
        </row>
        <row r="420">
          <cell r="A420" t="str">
            <v>DE</v>
          </cell>
        </row>
        <row r="421">
          <cell r="A421" t="str">
            <v>FL</v>
          </cell>
        </row>
        <row r="422">
          <cell r="A422" t="str">
            <v>GA</v>
          </cell>
        </row>
        <row r="423">
          <cell r="A423" t="str">
            <v>HI</v>
          </cell>
        </row>
        <row r="424">
          <cell r="A424" t="str">
            <v>ID</v>
          </cell>
        </row>
        <row r="425">
          <cell r="A425" t="str">
            <v>IL</v>
          </cell>
        </row>
        <row r="426">
          <cell r="A426" t="str">
            <v>IN</v>
          </cell>
        </row>
        <row r="427">
          <cell r="A427" t="str">
            <v>IA</v>
          </cell>
        </row>
        <row r="428">
          <cell r="A428" t="str">
            <v>KS</v>
          </cell>
        </row>
        <row r="429">
          <cell r="A429" t="str">
            <v>KY</v>
          </cell>
        </row>
        <row r="430">
          <cell r="A430" t="str">
            <v>LA</v>
          </cell>
        </row>
        <row r="431">
          <cell r="A431" t="str">
            <v>ME</v>
          </cell>
        </row>
        <row r="432">
          <cell r="A432" t="str">
            <v>MD</v>
          </cell>
        </row>
        <row r="433">
          <cell r="A433" t="str">
            <v>MA</v>
          </cell>
        </row>
        <row r="434">
          <cell r="A434" t="str">
            <v>MI</v>
          </cell>
        </row>
        <row r="435">
          <cell r="A435" t="str">
            <v>MN</v>
          </cell>
        </row>
        <row r="436">
          <cell r="A436" t="str">
            <v>MS</v>
          </cell>
        </row>
        <row r="437">
          <cell r="A437" t="str">
            <v>MO</v>
          </cell>
        </row>
        <row r="438">
          <cell r="A438" t="str">
            <v>MT</v>
          </cell>
        </row>
        <row r="439">
          <cell r="A439" t="str">
            <v>NE</v>
          </cell>
        </row>
        <row r="440">
          <cell r="A440" t="str">
            <v>NV</v>
          </cell>
        </row>
        <row r="441">
          <cell r="A441" t="str">
            <v>NH</v>
          </cell>
        </row>
        <row r="442">
          <cell r="A442" t="str">
            <v>NJ</v>
          </cell>
        </row>
        <row r="443">
          <cell r="A443" t="str">
            <v>NM</v>
          </cell>
        </row>
        <row r="444">
          <cell r="A444" t="str">
            <v>NY</v>
          </cell>
        </row>
        <row r="445">
          <cell r="A445" t="str">
            <v>NC</v>
          </cell>
        </row>
        <row r="446">
          <cell r="A446" t="str">
            <v>ND</v>
          </cell>
        </row>
        <row r="447">
          <cell r="A447" t="str">
            <v>OH</v>
          </cell>
        </row>
        <row r="448">
          <cell r="A448" t="str">
            <v>OK</v>
          </cell>
        </row>
        <row r="449">
          <cell r="A449" t="str">
            <v>OR</v>
          </cell>
        </row>
        <row r="450">
          <cell r="A450" t="str">
            <v>PA</v>
          </cell>
        </row>
        <row r="451">
          <cell r="A451" t="str">
            <v>RI</v>
          </cell>
        </row>
        <row r="452">
          <cell r="A452" t="str">
            <v>SC</v>
          </cell>
        </row>
        <row r="453">
          <cell r="A453" t="str">
            <v>SD</v>
          </cell>
        </row>
        <row r="454">
          <cell r="A454" t="str">
            <v>TN</v>
          </cell>
        </row>
        <row r="455">
          <cell r="A455" t="str">
            <v>TX</v>
          </cell>
        </row>
        <row r="456">
          <cell r="A456" t="str">
            <v>UT</v>
          </cell>
        </row>
        <row r="457">
          <cell r="A457" t="str">
            <v>VT</v>
          </cell>
        </row>
        <row r="458">
          <cell r="A458" t="str">
            <v>VA</v>
          </cell>
        </row>
        <row r="459">
          <cell r="A459" t="str">
            <v>WA</v>
          </cell>
        </row>
        <row r="460">
          <cell r="A460" t="str">
            <v>WV</v>
          </cell>
        </row>
        <row r="461">
          <cell r="A461" t="str">
            <v>WI</v>
          </cell>
        </row>
        <row r="462">
          <cell r="A462" t="str">
            <v>WY</v>
          </cell>
        </row>
        <row r="463">
          <cell r="A463" t="str">
            <v>VI</v>
          </cell>
        </row>
        <row r="464">
          <cell r="A464" t="str">
            <v>PR</v>
          </cell>
        </row>
      </sheetData>
      <sheetData sheetId="1">
        <row r="2">
          <cell r="D2">
            <v>43297</v>
          </cell>
        </row>
        <row r="157">
          <cell r="C157">
            <v>148</v>
          </cell>
        </row>
      </sheetData>
      <sheetData sheetId="2"/>
      <sheetData sheetId="3"/>
      <sheetData sheetId="4"/>
      <sheetData sheetId="5"/>
      <sheetData sheetId="6"/>
      <sheetData sheetId="7">
        <row r="3">
          <cell r="D3">
            <v>2015</v>
          </cell>
        </row>
      </sheetData>
      <sheetData sheetId="8">
        <row r="45">
          <cell r="AI45">
            <v>164199.32432432432</v>
          </cell>
        </row>
      </sheetData>
      <sheetData sheetId="9"/>
      <sheetData sheetId="10"/>
      <sheetData sheetId="11"/>
      <sheetData sheetId="12"/>
      <sheetData sheetId="13"/>
      <sheetData sheetId="14"/>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s>
    <sheetDataSet>
      <sheetData sheetId="0"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Highlights"/>
      <sheetName val="Deal Summary"/>
      <sheetName val="Comp Sales"/>
      <sheetName val="Capex"/>
      <sheetName val="Investment Summary"/>
      <sheetName val="SF FS Product by Brand"/>
      <sheetName val="Occ &amp; Rate Projections"/>
      <sheetName val="Segmentation-Projections"/>
      <sheetName val="Jesters Conversion Analysis"/>
      <sheetName val="Meeting Space"/>
      <sheetName val="comptables"/>
      <sheetName val="Competitive Set"/>
      <sheetName val="Operating Stats"/>
      <sheetName val="Proforma Calc"/>
      <sheetName val="Starbucks"/>
      <sheetName val="Argent Bridge"/>
      <sheetName val="Rooms Yr 1"/>
      <sheetName val="SegmentationProjectforRevBridge"/>
      <sheetName val="Rev Bridge"/>
      <sheetName val="Historicals"/>
      <sheetName val="T12"/>
      <sheetName val="Proforma"/>
      <sheetName val="Property CF's"/>
      <sheetName val="Investment CF's"/>
      <sheetName val="RE Cash Flows"/>
      <sheetName val="BP Cash Flows"/>
      <sheetName val="Debt"/>
      <sheetName val="Leases"/>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 sheetId="25"/>
      <sheetData sheetId="26"/>
      <sheetData sheetId="27"/>
      <sheetData sheetId="28"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orma"/>
      <sheetName val="IMPru"/>
      <sheetName val="Hist-Proj.Capex"/>
      <sheetName val="tractanalysis"/>
      <sheetName val="comptables"/>
      <sheetName val="RPA"/>
      <sheetName val="OPHIST PRINT ONLY"/>
      <sheetName val="OPHIST INPUTONLY"/>
      <sheetName val="Cost Cuts"/>
      <sheetName val="Rooms"/>
      <sheetName val="F&amp;B"/>
      <sheetName val="Telephone"/>
      <sheetName val="Other"/>
      <sheetName val="A&amp;G"/>
      <sheetName val="Marketing"/>
      <sheetName val="POM-Energy-Fixed"/>
      <sheetName val="Inputs"/>
      <sheetName val="Payroll Analysis"/>
      <sheetName val="Questionare"/>
      <sheetName val="Configuration"/>
      <sheetName val="Data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6">
          <cell r="B16">
            <v>0.03</v>
          </cell>
        </row>
        <row r="26">
          <cell r="B26">
            <v>0.04</v>
          </cell>
        </row>
      </sheetData>
      <sheetData sheetId="17" refreshError="1"/>
      <sheetData sheetId="18" refreshError="1"/>
      <sheetData sheetId="19" refreshError="1">
        <row r="1">
          <cell r="B1" t="str">
            <v>Courtyard By Marriott Crystal City</v>
          </cell>
        </row>
      </sheetData>
      <sheetData sheetId="20"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ort Sched"/>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 Transaction"/>
      <sheetName val="#REF"/>
      <sheetName val="Txtma"/>
    </sheetNames>
    <sheetDataSet>
      <sheetData sheetId="0" refreshError="1"/>
      <sheetData sheetId="1" refreshError="1"/>
      <sheetData sheetId="2"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ic"/>
    </sheetNames>
    <sheetDataSet>
      <sheetData sheetId="0"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DE Download"/>
    </sheetNames>
    <sheetDataSet>
      <sheetData sheetId="0"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RevPerLine vs FCST"/>
      <sheetName val="RevPerLine vs Plan"/>
      <sheetName val="Chart"/>
      <sheetName val="OldChart"/>
    </sheetNames>
    <sheetDataSet>
      <sheetData sheetId="0"/>
      <sheetData sheetId="1"/>
      <sheetData sheetId="2"/>
      <sheetData sheetId="3"/>
      <sheetData sheetId="4"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U Summary"/>
      <sheetName val="Property Summary"/>
      <sheetName val="Rents &amp; RE Taxes"/>
      <sheetName val="Sale Prices"/>
      <sheetName val="Rent vs. Buy"/>
      <sheetName val="Rehab Rents"/>
      <sheetName val="Rehab"/>
      <sheetName val="Purchase Price"/>
      <sheetName val="Loan Sizing"/>
      <sheetName val="Operating History"/>
      <sheetName val="Operations"/>
      <sheetName val="Hard &amp; Soft Costs"/>
      <sheetName val="Total Critical Path"/>
      <sheetName val="Y1 Rev Projections"/>
      <sheetName val="Y1 Calculations"/>
      <sheetName val="Y2 Rev Projections"/>
      <sheetName val="Y2 Calculations"/>
      <sheetName val="Y3 Rev Projections"/>
      <sheetName val="Y3 Calculations"/>
      <sheetName val="New Debt"/>
    </sheetNames>
    <sheetDataSet>
      <sheetData sheetId="0"/>
      <sheetData sheetId="1"/>
      <sheetData sheetId="2" refreshError="1"/>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ETS"/>
      <sheetName val="ASSETS (2)"/>
      <sheetName val="COM"/>
      <sheetName val="COC"/>
      <sheetName val="TIS"/>
      <sheetName val="RLE"/>
      <sheetName val="7000 ACC LANDSCAPE"/>
      <sheetName val="7000 ACCT12-97  1-98"/>
      <sheetName val="drop downs"/>
      <sheetName val="ASSETS_(2)1"/>
      <sheetName val="7000_ACC_LANDSCAPE1"/>
      <sheetName val="7000_ACCT12-97__1-981"/>
      <sheetName val="drop_downs1"/>
      <sheetName val="ASSETS_(2)"/>
      <sheetName val="7000_ACC_LANDSCAPE"/>
      <sheetName val="7000_ACCT12-97__1-98"/>
      <sheetName val="drop_downs"/>
      <sheetName val="Exit Strategy"/>
      <sheetName val="Dump"/>
      <sheetName val="Input2"/>
      <sheetName val="SU"/>
      <sheetName val="HE Origination"/>
      <sheetName val="Debt Summary  11"/>
      <sheetName val="JUL98"/>
      <sheetName val="CF Yr1"/>
      <sheetName val="Repl.Cst.+Ins."/>
      <sheetName val="Rent Roll"/>
      <sheetName val="Op Exp &amp; Cap Ex"/>
      <sheetName val="assump"/>
      <sheetName val="Monthly"/>
      <sheetName val="rates"/>
      <sheetName val="TCTTOC"/>
      <sheetName val="Set-up"/>
      <sheetName val="Property Info"/>
      <sheetName val="110910 RR"/>
      <sheetName val="Investor Splits"/>
      <sheetName val="OA-Email"/>
      <sheetName val="JUL98.XLS"/>
      <sheetName val="Debt Sum"/>
      <sheetName val="Programs and Zipcodes"/>
      <sheetName val="Sheet1"/>
      <sheetName val="RSCHDL"/>
      <sheetName val="EXP"/>
      <sheetName val="Assumptions"/>
      <sheetName val="Pro Forma"/>
      <sheetName val="Codesheet"/>
      <sheetName val="0520-10"/>
      <sheetName val="0540-10"/>
      <sheetName val="0640-14"/>
      <sheetName val="0550-24"/>
      <sheetName val="OPER. ACCRLS."/>
      <sheetName val="0500-10"/>
      <sheetName val="0500-18"/>
      <sheetName val="0500-20"/>
      <sheetName val="0502-10"/>
      <sheetName val="0502-14"/>
      <sheetName val="0502-18"/>
      <sheetName val="0502-22"/>
      <sheetName val="0502-24"/>
      <sheetName val="Prkng Trade"/>
      <sheetName val="0505-11"/>
      <sheetName val="0505-14"/>
      <sheetName val="0505-16"/>
      <sheetName val="0510-16"/>
      <sheetName val="0510-18"/>
      <sheetName val="0510-20"/>
      <sheetName val="0510-22"/>
      <sheetName val="0510-24"/>
      <sheetName val="0515-10"/>
      <sheetName val="0515-11"/>
      <sheetName val="0515-11b"/>
      <sheetName val="0515-12"/>
      <sheetName val="0515-14"/>
      <sheetName val="0525-12"/>
      <sheetName val="0525-14"/>
      <sheetName val="0525-18"/>
      <sheetName val="0530-10"/>
      <sheetName val="0530-12"/>
      <sheetName val="0530-14"/>
      <sheetName val="0530-20"/>
      <sheetName val="0535-10"/>
      <sheetName val="0535-12"/>
      <sheetName val="0535-16"/>
      <sheetName val="staxqtr (2)"/>
      <sheetName val="staxqtr (3)"/>
      <sheetName val="0540-18"/>
      <sheetName val="octxqtr(2)"/>
      <sheetName val="octxqtr(3)"/>
      <sheetName val="0540-26"/>
      <sheetName val="0540-28"/>
      <sheetName val="0540-30"/>
      <sheetName val="prktxqtr(2)"/>
      <sheetName val="prktxqtr(3)"/>
      <sheetName val="0545-10"/>
      <sheetName val="0550-12"/>
      <sheetName val="0550-20,22"/>
      <sheetName val="0550-24,26"/>
      <sheetName val="0550-28,30"/>
      <sheetName val="0555-10,12"/>
      <sheetName val="0555-14,16"/>
      <sheetName val="0555-26"/>
      <sheetName val="0565-10"/>
      <sheetName val="0565-14"/>
      <sheetName val="0570-10"/>
      <sheetName val="0570-12"/>
      <sheetName val="0575-10"/>
      <sheetName val="0575-14"/>
      <sheetName val="0575-18"/>
      <sheetName val="0585-10,12"/>
      <sheetName val="0585-14,16"/>
      <sheetName val="0590-10,12"/>
      <sheetName val="0592-10,12"/>
      <sheetName val="0595-10,12"/>
      <sheetName val="0600-10,12"/>
      <sheetName val="0605-10,12"/>
      <sheetName val="0610-10,12"/>
      <sheetName val="0615-10,12"/>
      <sheetName val="0625-10"/>
      <sheetName val="0625-12"/>
      <sheetName val="0625-14"/>
      <sheetName val="0625-18"/>
      <sheetName val="0502-16"/>
      <sheetName val="FOX"/>
      <sheetName val="LIESEGANG"/>
      <sheetName val="LASALLE"/>
      <sheetName val="AMPCO"/>
      <sheetName val="0550-20"/>
      <sheetName val="0550-28"/>
      <sheetName val="0555-10"/>
      <sheetName val="0555-14"/>
      <sheetName val="Cashflow"/>
      <sheetName val="Debt Assumptions"/>
      <sheetName val="Sheet2"/>
      <sheetName val="CBRE Cashflow"/>
      <sheetName val="Reserves"/>
      <sheetName val="Narrative"/>
      <sheetName val="Demographic"/>
      <sheetName val="Alhambra Retail Parcel Analysis"/>
      <sheetName val="Covhurdle 1"/>
      <sheetName val="Model - Input Page"/>
      <sheetName val="ASSETS_(2)2"/>
      <sheetName val="7000_ACC_LANDSCAPE2"/>
      <sheetName val="7000_ACCT12-97__1-982"/>
      <sheetName val="drop_downs2"/>
      <sheetName val="Exit_Strategy"/>
      <sheetName val="HE_Origination"/>
      <sheetName val="Debt_Summary__11"/>
      <sheetName val="CF_Yr1"/>
      <sheetName val="Repl_Cst_+Ins_"/>
      <sheetName val="Rent_Roll"/>
      <sheetName val="Op_Exp_&amp;_Cap_Ex"/>
      <sheetName val="Property_Info"/>
      <sheetName val="110910_RR"/>
      <sheetName val="Investor_Splits"/>
      <sheetName val="JUL98_XLS"/>
      <sheetName val="Debt_Sum"/>
      <sheetName val="Programs_and_Zipcodes"/>
      <sheetName val="Pro_Forma"/>
      <sheetName val="OPER__ACCRLS_"/>
      <sheetName val="Prkng_Trade"/>
      <sheetName val="staxqtr_(2)"/>
      <sheetName val="staxqtr_(3)"/>
      <sheetName val="Debt_Assumptions"/>
      <sheetName val="CBRE_Cashflow"/>
      <sheetName val="Alhambra_Retail_Parcel_Analysis"/>
      <sheetName val="Covhurdle_1"/>
      <sheetName val="Model_-_Input_Page"/>
      <sheetName val="Purchase Price"/>
      <sheetName val="Summary"/>
      <sheetName val="sum"/>
      <sheetName val="Prompt"/>
      <sheetName val="Setup"/>
      <sheetName val="Life CMBS Overview"/>
      <sheetName val="Life CMBS Amort Schedule"/>
      <sheetName val="Deal Overview"/>
      <sheetName val="Detailed Sources &amp; Uses"/>
      <sheetName val="Operating Stmt Entry"/>
      <sheetName val="Op Entry Categories"/>
      <sheetName val="T-12 Months"/>
      <sheetName val="Collections Analysis"/>
      <sheetName val="RE Taxes"/>
      <sheetName val="Rent Roll Summary"/>
      <sheetName val="SR Housing Rent Roll"/>
      <sheetName val="Skilled Nursing NCF Percentage"/>
      <sheetName val="Unit Occupancy by Acuity"/>
      <sheetName val="NIC Map Data"/>
      <sheetName val="Expense Comps"/>
      <sheetName val="Loan Sizer"/>
      <sheetName val="Market Comp Tables"/>
      <sheetName val="Proforma"/>
      <sheetName val="Primary Loan Sizing"/>
      <sheetName val="Alt Loan Sizing 1"/>
      <sheetName val="Alt Loan Sizing 2"/>
      <sheetName val="Alt Loan Sizing 3"/>
      <sheetName val="Cash Flow"/>
      <sheetName val="Alt Cash Flow"/>
      <sheetName val="SARM Principal Payment"/>
      <sheetName val="Agency Amort Schedule"/>
      <sheetName val="Proforma Rollup"/>
      <sheetName val="Affordability Test Data"/>
      <sheetName val="Agency Quote"/>
      <sheetName val="Agency Presentation"/>
      <sheetName val="DUS Gateway Data"/>
      <sheetName val="DUS Gateway Data Rules"/>
      <sheetName val="FREDDIE I&amp;E"/>
      <sheetName val="FREDDIE SENIORS I&amp;E"/>
      <sheetName val="Agency Metrics"/>
      <sheetName val="Aff - Full S&amp;U and Subdebt"/>
      <sheetName val="Aff - Bond Rate Stack"/>
      <sheetName val="UW - PNOT"/>
      <sheetName val="UW - Immediate Repairs"/>
      <sheetName val="Supplemental Existing Mtg Data"/>
      <sheetName val="Supplemental Quick Analysis"/>
      <sheetName val="Supplemental Value Creation"/>
      <sheetName val="Supplemental Loan Request"/>
      <sheetName val="Supplemental - New Loan Test"/>
      <sheetName val="Supplemental Cash Flows"/>
      <sheetName val="Supplemental Amort Schedule"/>
      <sheetName val="Supplemental SARM Prin Pmt"/>
      <sheetName val="FNMA RR Template"/>
      <sheetName val="Dropdowns"/>
      <sheetName val="Table 1"/>
      <sheetName val="Summary CF"/>
      <sheetName val="budget"/>
      <sheetName val="Rent Rolls"/>
      <sheetName val="Loan Data"/>
      <sheetName val="Historicals"/>
      <sheetName val="Property_Loan Specs "/>
      <sheetName val="Tenant Sales"/>
      <sheetName val="Demographics"/>
      <sheetName val="Venture IRR"/>
      <sheetName val="LEASING VELOCITY REPORT"/>
      <sheetName val=" BUILDING COSTS"/>
      <sheetName val="CASH FLOW BUDGET "/>
      <sheetName val="Data_Validation_List"/>
      <sheetName val="4662Mapping"/>
      <sheetName val="LST Map"/>
      <sheetName val="Admin"/>
      <sheetName val="Loan_Summary"/>
      <sheetName val="Amort"/>
      <sheetName val="AG_Sizing_Options"/>
      <sheetName val="AG_Quote_Print"/>
      <sheetName val="AG_Sources_Uses"/>
      <sheetName val="Refinance Analysis"/>
      <sheetName val="Closing_Summary"/>
      <sheetName val="Data_Input"/>
      <sheetName val="UW_Detail"/>
      <sheetName val="UW_Summary"/>
      <sheetName val="BS_Sizing Options"/>
      <sheetName val="Construction_Draw"/>
      <sheetName val="Lease_Up"/>
      <sheetName val="Const_Summary"/>
      <sheetName val="Collections"/>
      <sheetName val="Tax_Benefit"/>
      <sheetName val="Commercial_Analysis"/>
      <sheetName val="CAM_Tables"/>
      <sheetName val="Standard_Exit"/>
      <sheetName val="NY_Tables"/>
      <sheetName val="Alt_Exit"/>
      <sheetName val="Amort_IO_Tool"/>
      <sheetName val="BS_Narrative_Tables"/>
      <sheetName val="BS_UW_Guidelines"/>
      <sheetName val="BS_Exposure"/>
      <sheetName val="Rent_Comps_FM"/>
      <sheetName val="Rent_Comps"/>
      <sheetName val="Expense_Comps"/>
      <sheetName val="Replacement_Reserves"/>
      <sheetName val="Sales_Comps"/>
      <sheetName val="Sponsor_Financials"/>
      <sheetName val="AG_Exposure"/>
      <sheetName val="Fannie_Summary"/>
      <sheetName val="REO"/>
      <sheetName val="AG_Narrative_Tables"/>
      <sheetName val="I&amp;E"/>
      <sheetName val="DRR Inputs"/>
      <sheetName val="Salesforce"/>
      <sheetName val="Emails"/>
      <sheetName val="Due Diligence"/>
      <sheetName val="LST Inputs"/>
      <sheetName val="Application"/>
      <sheetName val="Cover"/>
      <sheetName val="Photos"/>
      <sheetName val="Photos (cont)"/>
      <sheetName val="Freddie_Summary"/>
      <sheetName val="Transaction Summary"/>
      <sheetName val="Borr Struct Org"/>
      <sheetName val="Mortgage Credit"/>
      <sheetName val="Borrower"/>
      <sheetName val="Market"/>
      <sheetName val="Property"/>
      <sheetName val="Appraisal"/>
      <sheetName val="Rent Comps Summary"/>
      <sheetName val="3rd Party Reports"/>
      <sheetName val="Cashflow Footnotes"/>
      <sheetName val="Exhibits"/>
      <sheetName val="Refi Test"/>
      <sheetName val="C&amp;D_Rent_Roll_&amp;_Fannie_DSCRs"/>
      <sheetName val="Cashflow Summary"/>
      <sheetName val="Jan"/>
      <sheetName val="Settings_Parameters"/>
      <sheetName val="MOD HUD 6.30.19"/>
      <sheetName val="HUD 6.30.19"/>
      <sheetName val="MOD HUD 5.30.19"/>
      <sheetName val="AIA Schedule"/>
      <sheetName val="Equity 12.31.14"/>
      <sheetName val="Links"/>
      <sheetName val="Summary_CF"/>
      <sheetName val="ASSETS_(2)3"/>
      <sheetName val="7000_ACC_LANDSCAPE3"/>
      <sheetName val="7000_ACCT12-97__1-983"/>
      <sheetName val="drop_downs3"/>
      <sheetName val="Exit_Strategy1"/>
      <sheetName val="HE_Origination1"/>
      <sheetName val="Debt_Summary__111"/>
      <sheetName val="CF_Yr11"/>
      <sheetName val="Repl_Cst_+Ins_1"/>
      <sheetName val="Rent_Roll1"/>
      <sheetName val="Op_Exp_&amp;_Cap_Ex1"/>
      <sheetName val="Property_Info1"/>
      <sheetName val="110910_RR1"/>
      <sheetName val="Investor_Splits1"/>
      <sheetName val="JUL98_XLS1"/>
      <sheetName val="Debt_Sum1"/>
      <sheetName val="Programs_and_Zipcodes1"/>
      <sheetName val="Pro_Forma1"/>
      <sheetName val="OPER__ACCRLS_1"/>
      <sheetName val="Prkng_Trade1"/>
      <sheetName val="staxqtr_(2)1"/>
      <sheetName val="staxqtr_(3)1"/>
      <sheetName val="Debt_Assumptions1"/>
      <sheetName val="CBRE_Cashflow1"/>
      <sheetName val="Alhambra_Retail_Parcel_Analysi1"/>
      <sheetName val="Covhurdle_11"/>
      <sheetName val="Model_-_Input_Page1"/>
      <sheetName val="Purchase_Price"/>
      <sheetName val="Life_CMBS_Overview"/>
      <sheetName val="Life_CMBS_Amort_Schedule"/>
      <sheetName val="Deal_Overview"/>
      <sheetName val="Detailed_Sources_&amp;_Uses"/>
      <sheetName val="Operating_Stmt_Entry"/>
      <sheetName val="Op_Entry_Categories"/>
      <sheetName val="T-12_Months"/>
      <sheetName val="Collections_Analysis"/>
      <sheetName val="RE_Taxes"/>
      <sheetName val="Rent_Roll_Summary"/>
      <sheetName val="SR_Housing_Rent_Roll"/>
      <sheetName val="Skilled_Nursing_NCF_Percentage"/>
      <sheetName val="Unit_Occupancy_by_Acuity"/>
      <sheetName val="NIC_Map_Data"/>
      <sheetName val="Expense_Comps1"/>
      <sheetName val="Loan_Sizer"/>
      <sheetName val="Market_Comp_Tables"/>
      <sheetName val="Primary_Loan_Sizing"/>
      <sheetName val="Alt_Loan_Sizing_1"/>
      <sheetName val="Alt_Loan_Sizing_2"/>
      <sheetName val="Alt_Loan_Sizing_3"/>
      <sheetName val="Cash_Flow"/>
      <sheetName val="Alt_Cash_Flow"/>
      <sheetName val="SARM_Principal_Payment"/>
      <sheetName val="Agency_Amort_Schedule"/>
      <sheetName val="Proforma_Rollup"/>
      <sheetName val="Affordability_Test_Data"/>
      <sheetName val="Agency_Quote"/>
      <sheetName val="Agency_Presentation"/>
      <sheetName val="DUS_Gateway_Data"/>
      <sheetName val="DUS_Gateway_Data_Rules"/>
      <sheetName val="FREDDIE_I&amp;E"/>
      <sheetName val="FREDDIE_SENIORS_I&amp;E"/>
      <sheetName val="Agency_Metrics"/>
      <sheetName val="Aff_-_Full_S&amp;U_and_Subdebt"/>
      <sheetName val="Aff_-_Bond_Rate_Stack"/>
      <sheetName val="UW_-_PNOT"/>
      <sheetName val="UW_-_Immediate_Repairs"/>
      <sheetName val="Supplemental_Existing_Mtg_Data"/>
      <sheetName val="Supplemental_Quick_Analysis"/>
      <sheetName val="Supplemental_Value_Creation"/>
      <sheetName val="Supplemental_Loan_Request"/>
      <sheetName val="Supplemental_-_New_Loan_Test"/>
      <sheetName val="Supplemental_Cash_Flows"/>
      <sheetName val="Supplemental_Amort_Schedule"/>
      <sheetName val="Supplemental_SARM_Prin_Pmt"/>
      <sheetName val="FNMA_RR_Template"/>
      <sheetName val="Table_1"/>
      <sheetName val="Rent_Rolls"/>
      <sheetName val="Loan_Data"/>
      <sheetName val="Property_Loan_Specs_"/>
      <sheetName val="Tenant_Sales"/>
      <sheetName val="Venture_IRR"/>
      <sheetName val="LEASING_VELOCITY_REPORT"/>
      <sheetName val="_BUILDING_COSTS"/>
      <sheetName val="CASH_FLOW_BUDGET_"/>
      <sheetName val="LST_Map"/>
      <sheetName val="Refinance_Analysis"/>
      <sheetName val="BS_Sizing_Options"/>
      <sheetName val="DRR_Inputs"/>
      <sheetName val="Due_Diligence"/>
      <sheetName val="LST_Inputs"/>
      <sheetName val="Photos_(cont)"/>
      <sheetName val="Transaction_Summary"/>
      <sheetName val="Borr_Struct_Org"/>
      <sheetName val="Mortgage_Credit"/>
      <sheetName val="Rent_Comps_Summary"/>
      <sheetName val="3rd_Party_Reports"/>
      <sheetName val="Cashflow_Footnotes"/>
      <sheetName val="Refi_Test"/>
      <sheetName val="Cashflow_Summary"/>
      <sheetName val="Historic Market"/>
      <sheetName val="Project"/>
      <sheetName val="Projected CF"/>
      <sheetName val="Market Report"/>
      <sheetName val="Projected Occupancy"/>
      <sheetName val="Projected Rate"/>
      <sheetName val="2008 BudgetWorksheet"/>
      <sheetName val="INPUTS"/>
      <sheetName val="Sources &amp; Uses"/>
      <sheetName val="Residential Pro Forma"/>
      <sheetName val="Bilan TVA"/>
      <sheetName val="AMF-by investor_OLD"/>
      <sheetName val="AMF Base 6-30"/>
      <sheetName val="1. Package Details"/>
      <sheetName val="Translation"/>
      <sheetName val="PF CF"/>
      <sheetName val="Capitalization"/>
      <sheetName val="Forecast %"/>
      <sheetName val="Descri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refreshError="1"/>
      <sheetData sheetId="223" refreshError="1"/>
      <sheetData sheetId="224" refreshError="1"/>
      <sheetData sheetId="225"/>
      <sheetData sheetId="226"/>
      <sheetData sheetId="227"/>
      <sheetData sheetId="228"/>
      <sheetData sheetId="229"/>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ketTrend"/>
      <sheetName val="Comp Grid"/>
      <sheetName val="Charts"/>
      <sheetName val="Summary"/>
      <sheetName val="Metropole"/>
      <sheetName val="36 Sixty"/>
      <sheetName val="Gables Upper Kirby"/>
      <sheetName val="BelAir"/>
      <sheetName val="Bayou on the Bend"/>
      <sheetName val="7 Riverway"/>
      <sheetName val="City Vista"/>
      <sheetName val="1200 Post Oak"/>
      <sheetName val="Camden Plaza"/>
      <sheetName val="Park at River Oaks"/>
      <sheetName val="Dominion Post Oak"/>
      <sheetName val="Calculation Page"/>
      <sheetName val="Floorplan Comparis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ed Budget Review"/>
      <sheetName val="Fouraker Budget Review"/>
      <sheetName val="Kensington Budget Review"/>
      <sheetName val="Oak Haven Budget Review"/>
      <sheetName val="Sea Breeze Budget Review"/>
      <sheetName val="Sandgate Budget Review"/>
      <sheetName val="Prelim 2019 Budget Data"/>
      <sheetName val="SG Projection_2019"/>
      <sheetName val="HK&amp;L"/>
      <sheetName val="Consolidated Budget Pivot"/>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bined Properties"/>
      <sheetName val="Unencumbered Properties"/>
      <sheetName val="Countrywide Properties"/>
      <sheetName val="As If Unencumbered"/>
      <sheetName val="Marketing"/>
    </sheetNames>
    <sheetDataSet>
      <sheetData sheetId="0"/>
      <sheetData sheetId="1" refreshError="1"/>
      <sheetData sheetId="2" refreshError="1"/>
      <sheetData sheetId="3" refreshError="1"/>
      <sheetData sheetId="4"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raw Schedule"/>
      <sheetName val="Interest Calculator"/>
      <sheetName val=" Profitability"/>
      <sheetName val="Condo Valuation"/>
      <sheetName val="Office Valuation"/>
      <sheetName val="Retail Valuation"/>
      <sheetName val="Hotel Valuation"/>
      <sheetName val="LIBOR Curve"/>
    </sheetNames>
    <sheetDataSet>
      <sheetData sheetId="0"/>
      <sheetData sheetId="1"/>
      <sheetData sheetId="2"/>
      <sheetData sheetId="3"/>
      <sheetData sheetId="4"/>
      <sheetData sheetId="5"/>
      <sheetData sheetId="6"/>
      <sheetData sheetId="7"/>
      <sheetData sheetId="8"/>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
      <sheetName val="Loan Schedule"/>
    </sheetNames>
    <sheetDataSet>
      <sheetData sheetId="0" refreshError="1"/>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TER RATES"/>
    </sheetNames>
    <sheetDataSet>
      <sheetData sheetId="0"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 Detail"/>
      <sheetName val="Main"/>
      <sheetName val="Sheet1"/>
      <sheetName val="Variance"/>
      <sheetName val="Quote Sheet"/>
      <sheetName val="Fannie Mae Stress Tests"/>
    </sheetNames>
    <sheetDataSet>
      <sheetData sheetId="0"/>
      <sheetData sheetId="1"/>
      <sheetData sheetId="2"/>
      <sheetData sheetId="3"/>
      <sheetData sheetId="4"/>
      <sheetData sheetId="5"/>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hibit A"/>
    </sheetNames>
    <sheetDataSet>
      <sheetData sheetId="0"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AGE"/>
    </sheetNames>
    <sheetDataSet>
      <sheetData sheetId="0"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derwriting"/>
      <sheetName val="Income &amp; Expense Assumptions"/>
      <sheetName val="Year 1 Proforma"/>
      <sheetName val="Historical Comparison"/>
      <sheetName val="5-Year Capital"/>
      <sheetName val="Closing Cost Shedule"/>
      <sheetName val="Amortization Calculations"/>
      <sheetName val="Rent Roll"/>
      <sheetName val="Comps"/>
      <sheetName val="MISC"/>
    </sheetNames>
    <sheetDataSet>
      <sheetData sheetId="0" refreshError="1"/>
      <sheetData sheetId="1" refreshError="1"/>
      <sheetData sheetId="2"/>
      <sheetData sheetId="3"/>
      <sheetData sheetId="4"/>
      <sheetData sheetId="5"/>
      <sheetData sheetId="6"/>
      <sheetData sheetId="7"/>
      <sheetData sheetId="8"/>
      <sheetData sheetId="9"/>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kridge Summary"/>
      <sheetName val="Hard Cost Recommendation"/>
      <sheetName val="Summary"/>
      <sheetName val="NCREIF F&amp;C"/>
      <sheetName val="F&amp;C Chrt"/>
      <sheetName val="Inputs-Global"/>
      <sheetName val="Inputs-Inc"/>
      <sheetName val="Inputs-Exp"/>
      <sheetName val="Dev Bgt"/>
      <sheetName val="Oper Bgt"/>
      <sheetName val="Cash Dist"/>
      <sheetName val="Resid Val"/>
      <sheetName val="Tranches"/>
      <sheetName val="Invst Bal"/>
      <sheetName val="IRR"/>
      <sheetName val="Land Loan"/>
      <sheetName val="Exp Calcs"/>
      <sheetName val="Notes, Calcs"/>
      <sheetName val="Unit Rtn"/>
      <sheetName val="Cover"/>
      <sheetName val="Resid Val - Inv"/>
      <sheetName val="Summary - Investor"/>
      <sheetName val="Fund Sum with Mezz"/>
      <sheetName val="GE Output"/>
      <sheetName val="Gain Load"/>
      <sheetName val="Waterfall Load"/>
      <sheetName val="Essbase"/>
      <sheetName val="Sheet1"/>
      <sheetName val="Sheet2"/>
      <sheetName val="Profma Dwnld Tst"/>
      <sheetName val="Compatibility Report"/>
      <sheetName val="Sheet3"/>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7-TAXES-MH"/>
    </sheetNames>
    <sheetDataSet>
      <sheetData sheetId="0"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terson (2)"/>
    </sheetNames>
    <sheetDataSet>
      <sheetData sheetId="0"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Summary"/>
    </sheetNames>
    <sheetDataSet>
      <sheetData sheetId="0"/>
      <sheetData sheetId="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SC"/>
      <sheetName val="SCOTT"/>
      <sheetName val="Summary"/>
      <sheetName val="Rent Roll"/>
      <sheetName val="Rent Steps"/>
      <sheetName val="Recoveries"/>
      <sheetName val="Historical"/>
      <sheetName val="Levered CF"/>
      <sheetName val="Debt Balance"/>
      <sheetName val="Tenant Monthly"/>
      <sheetName val="Waterfall"/>
      <sheetName val="ESRI_MAPINFO_SHEET"/>
    </sheetNames>
    <sheetDataSet>
      <sheetData sheetId="0">
        <row r="11">
          <cell r="B11">
            <v>255429</v>
          </cell>
        </row>
        <row r="19">
          <cell r="B19">
            <v>108</v>
          </cell>
        </row>
        <row r="32">
          <cell r="H32">
            <v>60</v>
          </cell>
        </row>
      </sheetData>
      <sheetData sheetId="1"/>
      <sheetData sheetId="2" refreshError="1"/>
      <sheetData sheetId="3">
        <row r="24">
          <cell r="J24">
            <v>5239801.1821459681</v>
          </cell>
        </row>
      </sheetData>
      <sheetData sheetId="4">
        <row r="61">
          <cell r="F61">
            <v>255430</v>
          </cell>
        </row>
      </sheetData>
      <sheetData sheetId="5" refreshError="1"/>
      <sheetData sheetId="6" refreshError="1"/>
      <sheetData sheetId="7" refreshError="1"/>
      <sheetData sheetId="8">
        <row r="8">
          <cell r="DU8">
            <v>5195368.71</v>
          </cell>
        </row>
      </sheetData>
      <sheetData sheetId="9" refreshError="1"/>
      <sheetData sheetId="10" refreshError="1"/>
      <sheetData sheetId="11" refreshError="1"/>
      <sheetData sheetId="12"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Snapshot Template"/>
    </sheetNames>
    <sheetDataSet>
      <sheetData sheetId="0" refreshError="1"/>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summsht"/>
    </sheetNames>
    <sheetDataSet>
      <sheetData sheetId="0">
        <row r="60">
          <cell r="F60">
            <v>0.2</v>
          </cell>
        </row>
        <row r="135">
          <cell r="E135">
            <v>5.3792676242975117E-2</v>
          </cell>
        </row>
        <row r="136">
          <cell r="E136">
            <v>6.5681770075035173E-2</v>
          </cell>
        </row>
        <row r="137">
          <cell r="E137">
            <v>7.9037589924664753E-2</v>
          </cell>
        </row>
        <row r="138">
          <cell r="E138">
            <v>9.3672789192370182E-2</v>
          </cell>
        </row>
        <row r="139">
          <cell r="E139">
            <v>0.10935888548657445</v>
          </cell>
        </row>
        <row r="140">
          <cell r="E140">
            <v>0.12586561470778773</v>
          </cell>
        </row>
        <row r="141">
          <cell r="E141">
            <v>0.14298917762938032</v>
          </cell>
        </row>
      </sheetData>
      <sheetData sheetId="1"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rst Year"/>
    </sheetNames>
    <sheetDataSet>
      <sheetData sheetId="0"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r Inc &amp; Exp Analysis"/>
      <sheetName val="Subject Data"/>
      <sheetName val="Occupancy"/>
      <sheetName val="Tax Assessment"/>
      <sheetName val="Market Analysis"/>
      <sheetName val="Office Bldg Sales Summary"/>
      <sheetName val="OAR's"/>
      <sheetName val="Office Bldg Rent Comp Summary"/>
      <sheetName val="Market Leasing Assumptions"/>
      <sheetName val="Investors"/>
      <sheetName val="BRIKACF"/>
      <sheetName val="Value As-Is"/>
    </sheetNames>
    <sheetDataSet>
      <sheetData sheetId="0" refreshError="1">
        <row r="30">
          <cell r="F30" t="str">
            <v xml:space="preserve">BOMA - City Analysis1996 </v>
          </cell>
        </row>
        <row r="31">
          <cell r="F31" t="str">
            <v xml:space="preserve">Atlanta, Georgia - All Suburban </v>
          </cell>
        </row>
        <row r="32">
          <cell r="F32" t="str">
            <v>(178 Buildings Surveyed)</v>
          </cell>
        </row>
        <row r="34">
          <cell r="F34" t="str">
            <v>Resulting Expense</v>
          </cell>
          <cell r="G34" t="str">
            <v>Average(s)</v>
          </cell>
        </row>
        <row r="35">
          <cell r="E35" t="str">
            <v>Real Estate Taxes</v>
          </cell>
          <cell r="F35">
            <v>1268297.7999999998</v>
          </cell>
          <cell r="G35">
            <v>1.4</v>
          </cell>
        </row>
        <row r="36">
          <cell r="E36" t="str">
            <v>Utilities</v>
          </cell>
          <cell r="F36">
            <v>1558194.44</v>
          </cell>
          <cell r="G36">
            <v>1.72</v>
          </cell>
        </row>
        <row r="37">
          <cell r="E37" t="str">
            <v>Insurance</v>
          </cell>
          <cell r="F37">
            <v>108711.23999999999</v>
          </cell>
          <cell r="G37">
            <v>0.12</v>
          </cell>
        </row>
        <row r="38">
          <cell r="E38" t="str">
            <v>Repairs and Maintenance</v>
          </cell>
          <cell r="F38">
            <v>625089.63</v>
          </cell>
          <cell r="G38">
            <v>0.69</v>
          </cell>
        </row>
        <row r="39">
          <cell r="E39" t="str">
            <v>Maintenance Payroll</v>
          </cell>
          <cell r="F39">
            <v>289896.64</v>
          </cell>
          <cell r="G39">
            <v>0.32</v>
          </cell>
        </row>
        <row r="40">
          <cell r="E40" t="str">
            <v>Janitorial/Cleaning</v>
          </cell>
          <cell r="F40">
            <v>887808.46</v>
          </cell>
          <cell r="G40">
            <v>0.98</v>
          </cell>
        </row>
        <row r="41">
          <cell r="E41" t="str">
            <v>Management Fees</v>
          </cell>
          <cell r="F41">
            <v>416726.42000000004</v>
          </cell>
          <cell r="G41">
            <v>0.46</v>
          </cell>
        </row>
        <row r="42">
          <cell r="E42" t="str">
            <v>Administration</v>
          </cell>
          <cell r="F42">
            <v>579793.28</v>
          </cell>
          <cell r="G42">
            <v>0.64</v>
          </cell>
        </row>
        <row r="43">
          <cell r="E43" t="str">
            <v>Promotion &amp; Marketing</v>
          </cell>
          <cell r="F43">
            <v>81533.429999999993</v>
          </cell>
          <cell r="G43">
            <v>0.09</v>
          </cell>
        </row>
        <row r="44">
          <cell r="F44">
            <v>5816051.3399999989</v>
          </cell>
          <cell r="G44">
            <v>6.42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l Rosa Plaza"/>
    </sheetNames>
    <sheetDataSet>
      <sheetData sheetId="0"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8 Operating Budget"/>
      <sheetName val="1998 Budget (Revised 1.21.98)"/>
      <sheetName val="Pre-98 Reserve Status"/>
      <sheetName val="Rsv. Mthly Draw"/>
      <sheetName val="Debt Service"/>
      <sheetName val="Comm. Totals"/>
      <sheetName val="Comm. Monthly"/>
      <sheetName val="TI Totals"/>
      <sheetName val="TI Monthly"/>
      <sheetName val="Proj. Rent Roll"/>
      <sheetName val="Proj. Rent Roll (2)"/>
      <sheetName val="Rehab. Budget"/>
      <sheetName val="CAM98"/>
      <sheetName val="CAM98ABREV"/>
      <sheetName val="1998"/>
      <sheetName val="1998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s"/>
      <sheetName val="Select Product"/>
      <sheetName val="Instructions"/>
      <sheetName val="Input Sheet"/>
      <sheetName val="Seller Summary"/>
      <sheetName val="Narrative"/>
      <sheetName val="Small Loans"/>
      <sheetName val="Quote Scenario #2"/>
      <sheetName val="TAH &amp; Bonds"/>
      <sheetName val="Exception Requests"/>
      <sheetName val="Rent Roll"/>
      <sheetName val="Commercial Rent Roll"/>
      <sheetName val="I&amp;E"/>
      <sheetName val="Collections"/>
      <sheetName val="Quote Sheet-1st mtg"/>
      <sheetName val="Quote Sheet-split HLL"/>
      <sheetName val="FMAC Brief Part A"/>
      <sheetName val="FMAC Brief with 2nd Mtg Part A"/>
      <sheetName val="FMAC Brief Part B"/>
      <sheetName val="FMAC Brief CE Summary"/>
      <sheetName val="FMAC Brief Part A-CME"/>
      <sheetName val="Sizing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F OFFICE"/>
      <sheetName val="BUDGET "/>
      <sheetName val="Summary"/>
      <sheetName val="Assumptions"/>
      <sheetName val="Cover Page"/>
      <sheetName val="capacts"/>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rating Statement"/>
      <sheetName val="Rent Roll"/>
      <sheetName val="Module1"/>
      <sheetName val="Macro1"/>
      <sheetName val="Module2"/>
      <sheetName val="Module3"/>
    </sheetNames>
    <sheetDataSet>
      <sheetData sheetId="0"/>
      <sheetData sheetId="1"/>
      <sheetData sheetId="2" refreshError="1"/>
      <sheetData sheetId="3" refreshError="1"/>
      <sheetData sheetId="4" refreshError="1"/>
      <sheetData sheetId="5"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view"/>
      <sheetName val="Data Sheet 1"/>
      <sheetName val="Links"/>
      <sheetName val="Control"/>
      <sheetName val="Rent Roll"/>
      <sheetName val="Rent 1"/>
      <sheetName val="Rent 2"/>
      <sheetName val="Rent 3"/>
      <sheetName val="Rent 4"/>
      <sheetName val="Rent 5"/>
      <sheetName val="Rent 6"/>
      <sheetName val="Rent 7"/>
      <sheetName val="Rent 8"/>
      <sheetName val="Mkt Rent Analysis"/>
      <sheetName val="SCG Summary"/>
      <sheetName val="SCG SummaryTemplate"/>
      <sheetName val="AdjGrid-Template"/>
      <sheetName val="OAR Comparison-T"/>
      <sheetName val="Regression Analysis"/>
      <sheetName val="Regression-T"/>
      <sheetName val="LSAG-Template"/>
      <sheetName val="Module4"/>
      <sheetName val="Module8"/>
      <sheetName val="Module1"/>
    </sheetNames>
    <sheetDataSet>
      <sheetData sheetId="0" refreshError="1">
        <row r="73">
          <cell r="C73">
            <v>1990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Flow"/>
    </sheetNames>
    <sheetDataSet>
      <sheetData sheetId="0"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 Exp Detail"/>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9 BUDGET"/>
    </sheetNames>
    <sheetDataSet>
      <sheetData sheetId="0"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
      <sheetName val="EB"/>
      <sheetName val="C-1"/>
      <sheetName val="C-B"/>
      <sheetName val="C-C"/>
      <sheetName val="D-A"/>
      <sheetName val="D-B"/>
      <sheetName val="DC"/>
      <sheetName val="E-A"/>
      <sheetName val="EG"/>
      <sheetName val="EI"/>
      <sheetName val="FA"/>
      <sheetName val="FB"/>
      <sheetName val="IS10 - IIIL9602"/>
      <sheetName val="IS11-IIIL9603"/>
      <sheetName val="IS12-IIIl9617"/>
      <sheetName val="IS13-IIIL9616"/>
      <sheetName val="IS14-IIIl9701"/>
      <sheetName val="PS11-IIIl9612"/>
      <sheetName val="E-B"/>
      <sheetName val="E-G"/>
      <sheetName val="E-I"/>
      <sheetName val="F-A"/>
      <sheetName val="F-B"/>
      <sheetName val="IS13-IIIL9610"/>
    </sheetNames>
    <sheetDataSet>
      <sheetData sheetId="0" refreshError="1">
        <row r="4">
          <cell r="A4" t="str">
            <v>EXHIBIT C - A</v>
          </cell>
        </row>
        <row r="5">
          <cell r="A5" t="str">
            <v>National Industrial Markets</v>
          </cell>
        </row>
        <row r="6">
          <cell r="A6" t="str">
            <v>(97-124)</v>
          </cell>
        </row>
        <row r="8">
          <cell r="A8" t="str">
            <v xml:space="preserve">1996 Total Supply  </v>
          </cell>
          <cell r="F8" t="str">
            <v>1996 Absorption</v>
          </cell>
          <cell r="I8" t="str">
            <v xml:space="preserve"> 1996 Construction</v>
          </cell>
          <cell r="N8" t="str">
            <v xml:space="preserve">1996 Vacancy  </v>
          </cell>
        </row>
        <row r="9">
          <cell r="D9" t="str">
            <v>Million</v>
          </cell>
          <cell r="H9" t="str">
            <v xml:space="preserve">Million </v>
          </cell>
          <cell r="L9" t="str">
            <v>Million</v>
          </cell>
          <cell r="P9" t="str">
            <v xml:space="preserve">Million   </v>
          </cell>
        </row>
        <row r="10">
          <cell r="A10" t="str">
            <v xml:space="preserve">Rank </v>
          </cell>
          <cell r="C10" t="str">
            <v xml:space="preserve">     City</v>
          </cell>
          <cell r="D10" t="str">
            <v>sf</v>
          </cell>
          <cell r="F10" t="str">
            <v xml:space="preserve">Rank  </v>
          </cell>
          <cell r="H10" t="str">
            <v xml:space="preserve">sf  </v>
          </cell>
          <cell r="J10" t="str">
            <v xml:space="preserve">Rank  </v>
          </cell>
          <cell r="L10" t="str">
            <v>sf</v>
          </cell>
          <cell r="N10" t="str">
            <v xml:space="preserve">Rank  </v>
          </cell>
          <cell r="P10" t="str">
            <v xml:space="preserve">sf  </v>
          </cell>
          <cell r="Q10" t="str">
            <v xml:space="preserve">  %</v>
          </cell>
        </row>
        <row r="12">
          <cell r="A12">
            <v>1</v>
          </cell>
          <cell r="C12" t="str">
            <v>Los Angeles</v>
          </cell>
          <cell r="D12">
            <v>1280.152846</v>
          </cell>
          <cell r="F12">
            <v>2</v>
          </cell>
          <cell r="H12">
            <v>18.739049000000001</v>
          </cell>
          <cell r="J12">
            <v>7</v>
          </cell>
          <cell r="L12">
            <v>4.2058439999999999</v>
          </cell>
          <cell r="N12">
            <v>28</v>
          </cell>
          <cell r="P12">
            <v>87.071288999999993</v>
          </cell>
          <cell r="Q12">
            <v>6.8016322638398449E-2</v>
          </cell>
        </row>
        <row r="13">
          <cell r="A13">
            <v>2</v>
          </cell>
          <cell r="C13" t="str">
            <v>Chicago</v>
          </cell>
          <cell r="D13">
            <v>858.81399999999996</v>
          </cell>
          <cell r="F13">
            <v>1</v>
          </cell>
          <cell r="H13">
            <v>26.47</v>
          </cell>
          <cell r="J13">
            <v>2</v>
          </cell>
          <cell r="L13">
            <v>11.093</v>
          </cell>
          <cell r="N13">
            <v>29</v>
          </cell>
          <cell r="P13">
            <v>58.478000000000002</v>
          </cell>
          <cell r="Q13">
            <v>6.8091577454489571E-2</v>
          </cell>
        </row>
        <row r="14">
          <cell r="A14">
            <v>3</v>
          </cell>
          <cell r="C14" t="str">
            <v>New York</v>
          </cell>
          <cell r="D14">
            <v>516.79005700000005</v>
          </cell>
          <cell r="F14">
            <v>35</v>
          </cell>
          <cell r="H14">
            <v>1.558487</v>
          </cell>
          <cell r="J14">
            <v>46</v>
          </cell>
          <cell r="L14">
            <v>0.1</v>
          </cell>
          <cell r="N14">
            <v>45</v>
          </cell>
          <cell r="P14">
            <v>62.438377000000003</v>
          </cell>
          <cell r="Q14">
            <v>0.12081961747185858</v>
          </cell>
        </row>
        <row r="15">
          <cell r="A15">
            <v>4</v>
          </cell>
          <cell r="C15" t="str">
            <v>Atlanta</v>
          </cell>
          <cell r="D15">
            <v>323.16712999999999</v>
          </cell>
          <cell r="F15">
            <v>3</v>
          </cell>
          <cell r="H15">
            <v>16.959489000000001</v>
          </cell>
          <cell r="J15">
            <v>1</v>
          </cell>
          <cell r="L15">
            <v>13.114493</v>
          </cell>
          <cell r="N15">
            <v>48</v>
          </cell>
          <cell r="P15">
            <v>42.188585000000003</v>
          </cell>
          <cell r="Q15">
            <v>0.1305472651256333</v>
          </cell>
        </row>
        <row r="16">
          <cell r="A16">
            <v>5</v>
          </cell>
          <cell r="C16" t="str">
            <v>Cleveland</v>
          </cell>
          <cell r="D16">
            <v>303.05</v>
          </cell>
          <cell r="F16">
            <v>4</v>
          </cell>
          <cell r="H16">
            <v>12.214</v>
          </cell>
          <cell r="J16">
            <v>10</v>
          </cell>
          <cell r="L16">
            <v>3.3250000000000002</v>
          </cell>
          <cell r="N16">
            <v>32</v>
          </cell>
          <cell r="P16">
            <v>21.135999999999999</v>
          </cell>
          <cell r="Q16">
            <v>6.9744266622669526E-2</v>
          </cell>
        </row>
        <row r="17">
          <cell r="A17">
            <v>6</v>
          </cell>
          <cell r="C17" t="str">
            <v>Central N.J.</v>
          </cell>
          <cell r="D17">
            <v>256.62599999999998</v>
          </cell>
          <cell r="F17">
            <v>7</v>
          </cell>
          <cell r="H17">
            <v>9.0256930000000004</v>
          </cell>
          <cell r="J17">
            <v>21</v>
          </cell>
          <cell r="L17">
            <v>1.9</v>
          </cell>
          <cell r="N17">
            <v>36</v>
          </cell>
          <cell r="P17">
            <v>19.081071000000001</v>
          </cell>
          <cell r="Q17">
            <v>7.4353615767693074E-2</v>
          </cell>
        </row>
        <row r="18">
          <cell r="A18">
            <v>7</v>
          </cell>
          <cell r="C18" t="str">
            <v>Dallas</v>
          </cell>
          <cell r="D18">
            <v>252</v>
          </cell>
          <cell r="F18">
            <v>10</v>
          </cell>
          <cell r="H18">
            <v>5.2249999999999996</v>
          </cell>
          <cell r="J18">
            <v>4</v>
          </cell>
          <cell r="L18">
            <v>5.5</v>
          </cell>
          <cell r="N18">
            <v>16</v>
          </cell>
          <cell r="P18">
            <v>12.6</v>
          </cell>
          <cell r="Q18">
            <v>4.9999999999999996E-2</v>
          </cell>
        </row>
        <row r="19">
          <cell r="A19">
            <v>8</v>
          </cell>
          <cell r="C19" t="str">
            <v>Philadelphia</v>
          </cell>
          <cell r="D19">
            <v>250.4</v>
          </cell>
          <cell r="F19">
            <v>47</v>
          </cell>
          <cell r="H19">
            <v>-1.564775</v>
          </cell>
          <cell r="J19">
            <v>30</v>
          </cell>
          <cell r="L19">
            <v>0.75</v>
          </cell>
          <cell r="N19">
            <v>43</v>
          </cell>
          <cell r="P19">
            <v>28.839774999999999</v>
          </cell>
          <cell r="Q19">
            <v>0.11517482028753993</v>
          </cell>
        </row>
        <row r="20">
          <cell r="A20">
            <v>9</v>
          </cell>
          <cell r="C20" t="str">
            <v>Houston</v>
          </cell>
          <cell r="D20">
            <v>244</v>
          </cell>
          <cell r="F20">
            <v>18</v>
          </cell>
          <cell r="H20">
            <v>4</v>
          </cell>
          <cell r="J20">
            <v>13</v>
          </cell>
          <cell r="L20">
            <v>3</v>
          </cell>
          <cell r="N20">
            <v>42</v>
          </cell>
          <cell r="P20">
            <v>26</v>
          </cell>
          <cell r="Q20">
            <v>0.10655737704918032</v>
          </cell>
        </row>
        <row r="21">
          <cell r="A21">
            <v>10</v>
          </cell>
          <cell r="C21" t="str">
            <v>Detroit</v>
          </cell>
          <cell r="D21">
            <v>206.19930400000001</v>
          </cell>
          <cell r="F21">
            <v>8</v>
          </cell>
          <cell r="H21">
            <v>7.592822</v>
          </cell>
          <cell r="J21">
            <v>18</v>
          </cell>
          <cell r="L21">
            <v>2</v>
          </cell>
          <cell r="N21">
            <v>26</v>
          </cell>
          <cell r="P21">
            <v>13.76239</v>
          </cell>
          <cell r="Q21">
            <v>6.6743144778025051E-2</v>
          </cell>
        </row>
        <row r="22">
          <cell r="A22">
            <v>11</v>
          </cell>
          <cell r="C22" t="str">
            <v>St. Louis</v>
          </cell>
          <cell r="D22">
            <v>202.43600000000001</v>
          </cell>
          <cell r="F22">
            <v>31</v>
          </cell>
          <cell r="H22">
            <v>2.242</v>
          </cell>
          <cell r="J22">
            <v>26</v>
          </cell>
          <cell r="L22">
            <v>1.244</v>
          </cell>
          <cell r="N22">
            <v>6</v>
          </cell>
          <cell r="P22">
            <v>6.0380000000000003</v>
          </cell>
          <cell r="Q22">
            <v>2.9826710664111127E-2</v>
          </cell>
        </row>
        <row r="23">
          <cell r="A23">
            <v>12</v>
          </cell>
          <cell r="C23" t="str">
            <v>Milwaukee</v>
          </cell>
          <cell r="D23">
            <v>200.5</v>
          </cell>
          <cell r="F23">
            <v>25</v>
          </cell>
          <cell r="H23">
            <v>2.7443110000000002</v>
          </cell>
          <cell r="J23">
            <v>37</v>
          </cell>
          <cell r="L23">
            <v>0.52</v>
          </cell>
          <cell r="N23">
            <v>11</v>
          </cell>
          <cell r="P23">
            <v>8.0756890000000006</v>
          </cell>
          <cell r="Q23">
            <v>4.0277750623441397E-2</v>
          </cell>
        </row>
        <row r="24">
          <cell r="A24">
            <v>13</v>
          </cell>
          <cell r="C24" t="str">
            <v>Minneapolis</v>
          </cell>
          <cell r="D24">
            <v>193.958</v>
          </cell>
          <cell r="F24">
            <v>6</v>
          </cell>
          <cell r="H24">
            <v>9.7383199999999999</v>
          </cell>
          <cell r="J24">
            <v>15</v>
          </cell>
          <cell r="L24">
            <v>2.2000000000000002</v>
          </cell>
          <cell r="N24">
            <v>22</v>
          </cell>
          <cell r="P24">
            <v>11.63748</v>
          </cell>
          <cell r="Q24">
            <v>0.06</v>
          </cell>
        </row>
        <row r="25">
          <cell r="A25">
            <v>14</v>
          </cell>
          <cell r="C25" t="str">
            <v>Cincinnati</v>
          </cell>
          <cell r="D25">
            <v>189.3</v>
          </cell>
          <cell r="F25">
            <v>13</v>
          </cell>
          <cell r="H25">
            <v>4.7</v>
          </cell>
          <cell r="J25">
            <v>6</v>
          </cell>
          <cell r="L25">
            <v>4.4000000000000004</v>
          </cell>
          <cell r="N25">
            <v>3</v>
          </cell>
          <cell r="P25">
            <v>3.85</v>
          </cell>
          <cell r="Q25">
            <v>2.0338087691494981E-2</v>
          </cell>
        </row>
        <row r="26">
          <cell r="A26">
            <v>15</v>
          </cell>
          <cell r="C26" t="str">
            <v>San Jose</v>
          </cell>
          <cell r="D26">
            <v>184.44128000000001</v>
          </cell>
          <cell r="H26" t="str">
            <v>N/A</v>
          </cell>
          <cell r="J26">
            <v>38</v>
          </cell>
          <cell r="L26">
            <v>0.5</v>
          </cell>
          <cell r="N26">
            <v>5</v>
          </cell>
          <cell r="P26">
            <v>5.276707</v>
          </cell>
          <cell r="Q26">
            <v>2.8609143246023882E-2</v>
          </cell>
        </row>
        <row r="27">
          <cell r="A27">
            <v>16</v>
          </cell>
          <cell r="C27" t="str">
            <v>Phoenix</v>
          </cell>
          <cell r="D27">
            <v>174.5</v>
          </cell>
          <cell r="F27">
            <v>9</v>
          </cell>
          <cell r="H27">
            <v>7.43</v>
          </cell>
          <cell r="J27">
            <v>3</v>
          </cell>
          <cell r="L27">
            <v>7.0810000000000004</v>
          </cell>
          <cell r="N27">
            <v>35</v>
          </cell>
          <cell r="P27">
            <v>12.837999999999999</v>
          </cell>
          <cell r="Q27">
            <v>7.3570200573065903E-2</v>
          </cell>
        </row>
        <row r="28">
          <cell r="A28">
            <v>17</v>
          </cell>
          <cell r="C28" t="str">
            <v>Indianapolis</v>
          </cell>
          <cell r="D28">
            <v>172.696</v>
          </cell>
          <cell r="F28">
            <v>40</v>
          </cell>
          <cell r="H28">
            <v>0.91</v>
          </cell>
          <cell r="J28">
            <v>27</v>
          </cell>
          <cell r="L28">
            <v>1.2</v>
          </cell>
          <cell r="N28">
            <v>31</v>
          </cell>
          <cell r="P28">
            <v>11.904999999999999</v>
          </cell>
          <cell r="Q28">
            <v>6.8936165284662065E-2</v>
          </cell>
        </row>
        <row r="29">
          <cell r="A29">
            <v>18</v>
          </cell>
          <cell r="C29" t="str">
            <v>Kansas City</v>
          </cell>
          <cell r="D29">
            <v>166.755</v>
          </cell>
          <cell r="F29">
            <v>29</v>
          </cell>
          <cell r="H29">
            <v>2.4653499999999999</v>
          </cell>
          <cell r="J29">
            <v>29</v>
          </cell>
          <cell r="L29">
            <v>0.8</v>
          </cell>
          <cell r="N29">
            <v>7</v>
          </cell>
          <cell r="P29">
            <v>5.00265</v>
          </cell>
          <cell r="Q29">
            <v>3.0000000000000002E-2</v>
          </cell>
        </row>
        <row r="30">
          <cell r="A30">
            <v>19</v>
          </cell>
          <cell r="C30" t="str">
            <v>Nashville</v>
          </cell>
          <cell r="D30">
            <v>166.03100000000001</v>
          </cell>
          <cell r="F30">
            <v>28</v>
          </cell>
          <cell r="H30">
            <v>2.6040000000000001</v>
          </cell>
          <cell r="J30">
            <v>16</v>
          </cell>
          <cell r="L30">
            <v>2.1480000000000001</v>
          </cell>
          <cell r="N30">
            <v>1</v>
          </cell>
          <cell r="P30">
            <v>1.7</v>
          </cell>
          <cell r="Q30">
            <v>1.0239051743349133E-2</v>
          </cell>
        </row>
        <row r="31">
          <cell r="A31">
            <v>20</v>
          </cell>
          <cell r="C31" t="str">
            <v>Miami</v>
          </cell>
          <cell r="D31">
            <v>152.44999999999999</v>
          </cell>
          <cell r="F31">
            <v>21</v>
          </cell>
          <cell r="H31">
            <v>3.11</v>
          </cell>
          <cell r="J31">
            <v>23</v>
          </cell>
          <cell r="L31">
            <v>1.5349999999999999</v>
          </cell>
          <cell r="N31">
            <v>19</v>
          </cell>
          <cell r="P31">
            <v>8.19</v>
          </cell>
          <cell r="Q31">
            <v>5.3722531977697607E-2</v>
          </cell>
        </row>
        <row r="32">
          <cell r="A32">
            <v>21</v>
          </cell>
          <cell r="C32" t="str">
            <v>Denver</v>
          </cell>
          <cell r="D32">
            <v>145.6474</v>
          </cell>
          <cell r="F32">
            <v>15</v>
          </cell>
          <cell r="H32">
            <v>4.4443000000000001</v>
          </cell>
          <cell r="J32">
            <v>33</v>
          </cell>
          <cell r="L32">
            <v>0.67</v>
          </cell>
          <cell r="N32">
            <v>14</v>
          </cell>
          <cell r="P32">
            <v>6.7553000000000001</v>
          </cell>
          <cell r="Q32">
            <v>4.6381191837272753E-2</v>
          </cell>
        </row>
        <row r="33">
          <cell r="A33">
            <v>22</v>
          </cell>
          <cell r="C33" t="str">
            <v>Seattle</v>
          </cell>
          <cell r="D33">
            <v>144.47467</v>
          </cell>
          <cell r="F33">
            <v>14</v>
          </cell>
          <cell r="H33">
            <v>4.5049999999999999</v>
          </cell>
          <cell r="J33">
            <v>12</v>
          </cell>
          <cell r="L33">
            <v>3.1761499999999998</v>
          </cell>
          <cell r="N33">
            <v>15</v>
          </cell>
          <cell r="P33">
            <v>6.8138889999999996</v>
          </cell>
          <cell r="Q33">
            <v>4.7163208609509191E-2</v>
          </cell>
        </row>
        <row r="34">
          <cell r="A34">
            <v>23</v>
          </cell>
          <cell r="C34" t="str">
            <v>Baltimore</v>
          </cell>
          <cell r="D34">
            <v>139.4</v>
          </cell>
          <cell r="F34">
            <v>19</v>
          </cell>
          <cell r="H34">
            <v>3.8</v>
          </cell>
          <cell r="J34">
            <v>9</v>
          </cell>
          <cell r="L34">
            <v>3.35</v>
          </cell>
          <cell r="N34">
            <v>47</v>
          </cell>
          <cell r="P34">
            <v>17.100000000000001</v>
          </cell>
          <cell r="Q34">
            <v>0.12266857962697275</v>
          </cell>
        </row>
        <row r="35">
          <cell r="A35">
            <v>24</v>
          </cell>
          <cell r="C35" t="str">
            <v>Columbus</v>
          </cell>
          <cell r="D35">
            <v>139</v>
          </cell>
          <cell r="F35">
            <v>12</v>
          </cell>
          <cell r="H35">
            <v>4.8499999999999996</v>
          </cell>
          <cell r="J35">
            <v>14</v>
          </cell>
          <cell r="L35">
            <v>2.7</v>
          </cell>
          <cell r="N35">
            <v>24</v>
          </cell>
          <cell r="P35">
            <v>9.15</v>
          </cell>
          <cell r="Q35">
            <v>6.5827338129496399E-2</v>
          </cell>
        </row>
        <row r="36">
          <cell r="A36">
            <v>25</v>
          </cell>
          <cell r="C36" t="str">
            <v>Portland</v>
          </cell>
          <cell r="D36">
            <v>135.45400000000001</v>
          </cell>
          <cell r="F36">
            <v>22</v>
          </cell>
          <cell r="H36">
            <v>3.109</v>
          </cell>
          <cell r="J36">
            <v>11</v>
          </cell>
          <cell r="L36">
            <v>3.2530000000000001</v>
          </cell>
          <cell r="N36">
            <v>9</v>
          </cell>
          <cell r="P36">
            <v>5.3369821000000002</v>
          </cell>
          <cell r="Q36">
            <v>3.9400697653816055E-2</v>
          </cell>
        </row>
        <row r="37">
          <cell r="A37">
            <v>26</v>
          </cell>
          <cell r="C37" t="str">
            <v>Wash. DC/N Va</v>
          </cell>
          <cell r="D37">
            <v>129.59</v>
          </cell>
          <cell r="F37">
            <v>17</v>
          </cell>
          <cell r="H37">
            <v>4.0529999999999999</v>
          </cell>
          <cell r="J37">
            <v>22</v>
          </cell>
          <cell r="L37">
            <v>1.698</v>
          </cell>
          <cell r="N37">
            <v>44</v>
          </cell>
          <cell r="P37">
            <v>15.380863999999999</v>
          </cell>
          <cell r="Q37">
            <v>0.11868866424878462</v>
          </cell>
        </row>
        <row r="38">
          <cell r="A38">
            <v>27</v>
          </cell>
          <cell r="C38" t="str">
            <v>Memphis</v>
          </cell>
          <cell r="D38">
            <v>123.626</v>
          </cell>
          <cell r="F38">
            <v>16</v>
          </cell>
          <cell r="H38">
            <v>4.1849999999999996</v>
          </cell>
          <cell r="J38">
            <v>8</v>
          </cell>
          <cell r="L38">
            <v>3.47</v>
          </cell>
          <cell r="N38">
            <v>38</v>
          </cell>
          <cell r="P38">
            <v>10.840999999999999</v>
          </cell>
          <cell r="Q38">
            <v>8.7691909468881946E-2</v>
          </cell>
        </row>
        <row r="39">
          <cell r="A39">
            <v>28</v>
          </cell>
          <cell r="C39" t="str">
            <v>Sacramento</v>
          </cell>
          <cell r="D39">
            <v>110</v>
          </cell>
          <cell r="F39">
            <v>27</v>
          </cell>
          <cell r="H39">
            <v>2.7</v>
          </cell>
          <cell r="L39" t="str">
            <v xml:space="preserve">NA </v>
          </cell>
          <cell r="N39">
            <v>37</v>
          </cell>
          <cell r="P39">
            <v>8.8000000000000007</v>
          </cell>
          <cell r="Q39">
            <v>0.08</v>
          </cell>
        </row>
        <row r="40">
          <cell r="A40">
            <v>29</v>
          </cell>
          <cell r="C40" t="str">
            <v>Oakland</v>
          </cell>
          <cell r="D40">
            <v>98.941691000000006</v>
          </cell>
          <cell r="F40">
            <v>11</v>
          </cell>
          <cell r="H40">
            <v>5.03</v>
          </cell>
          <cell r="J40">
            <v>40</v>
          </cell>
          <cell r="L40">
            <v>0.41899999999999998</v>
          </cell>
          <cell r="N40">
            <v>49</v>
          </cell>
          <cell r="P40">
            <v>13.314</v>
          </cell>
          <cell r="Q40">
            <v>0.13456410402365165</v>
          </cell>
        </row>
        <row r="41">
          <cell r="A41">
            <v>30</v>
          </cell>
          <cell r="C41" t="str">
            <v>Buffalo</v>
          </cell>
          <cell r="D41">
            <v>95.769499999999994</v>
          </cell>
          <cell r="F41">
            <v>46</v>
          </cell>
          <cell r="H41">
            <v>-0.523752</v>
          </cell>
          <cell r="J41">
            <v>28</v>
          </cell>
          <cell r="L41">
            <v>0.95</v>
          </cell>
          <cell r="N41">
            <v>33</v>
          </cell>
          <cell r="P41">
            <v>6.7909179999999996</v>
          </cell>
          <cell r="Q41">
            <v>7.0908984593215998E-2</v>
          </cell>
        </row>
        <row r="42">
          <cell r="A42">
            <v>31</v>
          </cell>
          <cell r="C42" t="str">
            <v>Harrisburg</v>
          </cell>
          <cell r="D42">
            <v>93</v>
          </cell>
          <cell r="F42">
            <v>20</v>
          </cell>
          <cell r="H42">
            <v>3.6749999999999998</v>
          </cell>
          <cell r="J42">
            <v>17</v>
          </cell>
          <cell r="L42">
            <v>2</v>
          </cell>
          <cell r="N42">
            <v>2</v>
          </cell>
          <cell r="P42">
            <v>1.75</v>
          </cell>
          <cell r="Q42">
            <v>1.8817204301075269E-2</v>
          </cell>
        </row>
        <row r="43">
          <cell r="A43">
            <v>32</v>
          </cell>
          <cell r="C43" t="str">
            <v>Fort Worth</v>
          </cell>
          <cell r="D43">
            <v>92.311000000000007</v>
          </cell>
          <cell r="F43">
            <v>26</v>
          </cell>
          <cell r="H43">
            <v>2.7229999999999999</v>
          </cell>
          <cell r="J43">
            <v>5</v>
          </cell>
          <cell r="L43">
            <v>4.5</v>
          </cell>
          <cell r="N43">
            <v>21</v>
          </cell>
          <cell r="P43">
            <v>5.452</v>
          </cell>
          <cell r="Q43">
            <v>5.906121697305846E-2</v>
          </cell>
        </row>
        <row r="44">
          <cell r="A44">
            <v>33</v>
          </cell>
          <cell r="C44" t="str">
            <v>Birmingham</v>
          </cell>
          <cell r="D44">
            <v>85.102000000000004</v>
          </cell>
          <cell r="F44">
            <v>5</v>
          </cell>
          <cell r="H44">
            <v>12.186999999999999</v>
          </cell>
          <cell r="L44" t="str">
            <v xml:space="preserve">NA </v>
          </cell>
          <cell r="N44">
            <v>4</v>
          </cell>
          <cell r="P44">
            <v>2.2114449999999999</v>
          </cell>
          <cell r="Q44">
            <v>2.5985817019576505E-2</v>
          </cell>
        </row>
        <row r="45">
          <cell r="A45">
            <v>34</v>
          </cell>
          <cell r="C45" t="str">
            <v>Salt Lake City</v>
          </cell>
          <cell r="D45">
            <v>81.442999999999998</v>
          </cell>
          <cell r="F45">
            <v>24</v>
          </cell>
          <cell r="H45">
            <v>2.8889999999999998</v>
          </cell>
          <cell r="J45">
            <v>25</v>
          </cell>
          <cell r="L45">
            <v>1.3280000000000001</v>
          </cell>
          <cell r="N45">
            <v>13</v>
          </cell>
          <cell r="P45">
            <v>3.5990000000000002</v>
          </cell>
          <cell r="Q45">
            <v>4.4190415382537485E-2</v>
          </cell>
        </row>
        <row r="46">
          <cell r="A46">
            <v>35</v>
          </cell>
          <cell r="C46" t="str">
            <v>New Jersy-South</v>
          </cell>
          <cell r="D46">
            <v>80.580275</v>
          </cell>
          <cell r="F46">
            <v>41</v>
          </cell>
          <cell r="H46">
            <v>0.81867900000000005</v>
          </cell>
          <cell r="J46">
            <v>39</v>
          </cell>
          <cell r="L46">
            <v>0.47499999999999998</v>
          </cell>
          <cell r="N46">
            <v>12</v>
          </cell>
          <cell r="P46">
            <v>3.2635010000000002</v>
          </cell>
          <cell r="Q46">
            <v>4.0499998293627069E-2</v>
          </cell>
        </row>
        <row r="47">
          <cell r="A47">
            <v>36</v>
          </cell>
          <cell r="C47" t="str">
            <v>San Diego</v>
          </cell>
          <cell r="D47">
            <v>80.566999999999993</v>
          </cell>
          <cell r="F47">
            <v>23</v>
          </cell>
          <cell r="H47">
            <v>2.899</v>
          </cell>
          <cell r="J47">
            <v>31</v>
          </cell>
          <cell r="L47">
            <v>0.70899999999999996</v>
          </cell>
          <cell r="N47">
            <v>39</v>
          </cell>
          <cell r="P47">
            <v>7.4009999999999998</v>
          </cell>
          <cell r="Q47">
            <v>9.1861432099991314E-2</v>
          </cell>
        </row>
        <row r="48">
          <cell r="A48">
            <v>37</v>
          </cell>
          <cell r="C48" t="str">
            <v>Grand Rapids</v>
          </cell>
          <cell r="D48">
            <v>75</v>
          </cell>
          <cell r="F48">
            <v>32</v>
          </cell>
          <cell r="H48">
            <v>2.0550000000000002</v>
          </cell>
          <cell r="J48">
            <v>24</v>
          </cell>
          <cell r="L48">
            <v>1.5</v>
          </cell>
          <cell r="N48">
            <v>10</v>
          </cell>
          <cell r="P48">
            <v>3</v>
          </cell>
          <cell r="Q48">
            <v>0.04</v>
          </cell>
        </row>
        <row r="49">
          <cell r="A49">
            <v>38</v>
          </cell>
          <cell r="C49" t="str">
            <v>Toledo</v>
          </cell>
          <cell r="D49">
            <v>74.183300000000003</v>
          </cell>
          <cell r="F49">
            <v>38</v>
          </cell>
          <cell r="H49">
            <v>1.3295999999999999</v>
          </cell>
          <cell r="J49">
            <v>19</v>
          </cell>
          <cell r="L49">
            <v>2</v>
          </cell>
          <cell r="N49">
            <v>8</v>
          </cell>
          <cell r="P49">
            <v>2.9049999999999998</v>
          </cell>
          <cell r="Q49">
            <v>3.9159756980344629E-2</v>
          </cell>
        </row>
        <row r="50">
          <cell r="A50">
            <v>39</v>
          </cell>
          <cell r="C50" t="str">
            <v>Oklahoma City</v>
          </cell>
          <cell r="D50">
            <v>66.5</v>
          </cell>
          <cell r="F50">
            <v>39</v>
          </cell>
          <cell r="H50">
            <v>1.3</v>
          </cell>
          <cell r="J50">
            <v>41</v>
          </cell>
          <cell r="L50">
            <v>0.4</v>
          </cell>
          <cell r="N50">
            <v>18</v>
          </cell>
          <cell r="P50">
            <v>3.5</v>
          </cell>
          <cell r="Q50">
            <v>5.2631578947368418E-2</v>
          </cell>
        </row>
        <row r="51">
          <cell r="A51">
            <v>40</v>
          </cell>
          <cell r="C51" t="str">
            <v>Orlando</v>
          </cell>
          <cell r="D51">
            <v>65.968999999999994</v>
          </cell>
          <cell r="F51">
            <v>34</v>
          </cell>
          <cell r="H51">
            <v>1.569</v>
          </cell>
          <cell r="J51">
            <v>43</v>
          </cell>
          <cell r="L51">
            <v>0.35</v>
          </cell>
          <cell r="N51">
            <v>30</v>
          </cell>
          <cell r="P51">
            <v>4.5</v>
          </cell>
          <cell r="Q51">
            <v>6.82138580242235E-2</v>
          </cell>
        </row>
        <row r="52">
          <cell r="A52">
            <v>41</v>
          </cell>
          <cell r="C52" t="str">
            <v>Greenville</v>
          </cell>
          <cell r="D52">
            <v>65</v>
          </cell>
          <cell r="F52">
            <v>44</v>
          </cell>
          <cell r="H52">
            <v>0.31</v>
          </cell>
          <cell r="J52">
            <v>20</v>
          </cell>
          <cell r="L52">
            <v>2</v>
          </cell>
          <cell r="N52">
            <v>17</v>
          </cell>
          <cell r="P52">
            <v>3.25</v>
          </cell>
          <cell r="Q52">
            <v>0.05</v>
          </cell>
        </row>
        <row r="53">
          <cell r="A53">
            <v>42</v>
          </cell>
          <cell r="C53" t="str">
            <v>Tampa</v>
          </cell>
          <cell r="D53">
            <v>61.387999999999998</v>
          </cell>
          <cell r="F53">
            <v>37</v>
          </cell>
          <cell r="H53">
            <v>1.345515</v>
          </cell>
          <cell r="J53">
            <v>35</v>
          </cell>
          <cell r="L53">
            <v>0.54218</v>
          </cell>
          <cell r="N53">
            <v>25</v>
          </cell>
          <cell r="P53">
            <v>4.0965730000000002</v>
          </cell>
          <cell r="Q53">
            <v>6.673247214439304E-2</v>
          </cell>
        </row>
        <row r="54">
          <cell r="A54">
            <v>43</v>
          </cell>
          <cell r="C54" t="str">
            <v>Norfolk</v>
          </cell>
          <cell r="D54">
            <v>59.528561000000003</v>
          </cell>
          <cell r="H54" t="str">
            <v xml:space="preserve">NA </v>
          </cell>
          <cell r="J54">
            <v>34</v>
          </cell>
          <cell r="L54">
            <v>0.64800000000000002</v>
          </cell>
          <cell r="N54">
            <v>40</v>
          </cell>
          <cell r="P54">
            <v>5.4943900000000001</v>
          </cell>
          <cell r="Q54">
            <v>9.2298384299932937E-2</v>
          </cell>
        </row>
        <row r="55">
          <cell r="A55">
            <v>44</v>
          </cell>
          <cell r="C55" t="str">
            <v>San Antonio</v>
          </cell>
          <cell r="D55">
            <v>57.939</v>
          </cell>
          <cell r="F55">
            <v>43</v>
          </cell>
          <cell r="H55">
            <v>0.435</v>
          </cell>
          <cell r="J55">
            <v>32</v>
          </cell>
          <cell r="L55">
            <v>0.70499999999999996</v>
          </cell>
          <cell r="N55">
            <v>23</v>
          </cell>
          <cell r="P55">
            <v>3.6340319999999999</v>
          </cell>
          <cell r="Q55">
            <v>6.2721690053331947E-2</v>
          </cell>
        </row>
        <row r="56">
          <cell r="A56">
            <v>45</v>
          </cell>
          <cell r="C56" t="str">
            <v>Tulsa</v>
          </cell>
          <cell r="D56">
            <v>52.325000000000003</v>
          </cell>
          <cell r="F56">
            <v>33</v>
          </cell>
          <cell r="H56">
            <v>1.623</v>
          </cell>
          <cell r="J56">
            <v>45</v>
          </cell>
          <cell r="L56">
            <v>0.32800000000000001</v>
          </cell>
          <cell r="N56">
            <v>27</v>
          </cell>
          <cell r="P56">
            <v>3.51938</v>
          </cell>
          <cell r="Q56">
            <v>6.7260009555661721E-2</v>
          </cell>
        </row>
        <row r="57">
          <cell r="A57">
            <v>46</v>
          </cell>
          <cell r="C57" t="str">
            <v>New Orleans</v>
          </cell>
          <cell r="D57">
            <v>51.972000000000001</v>
          </cell>
          <cell r="F57">
            <v>48</v>
          </cell>
          <cell r="H57">
            <v>-1.8919999999999999</v>
          </cell>
          <cell r="J57">
            <v>44</v>
          </cell>
          <cell r="L57">
            <v>0.35</v>
          </cell>
          <cell r="N57">
            <v>41</v>
          </cell>
          <cell r="P57">
            <v>5.484089</v>
          </cell>
          <cell r="Q57">
            <v>0.10552006849842223</v>
          </cell>
        </row>
        <row r="58">
          <cell r="A58">
            <v>47</v>
          </cell>
          <cell r="C58" t="str">
            <v>Akron</v>
          </cell>
          <cell r="D58">
            <v>49.9</v>
          </cell>
          <cell r="F58">
            <v>45</v>
          </cell>
          <cell r="H58">
            <v>-0.372</v>
          </cell>
          <cell r="J58">
            <v>47</v>
          </cell>
          <cell r="L58">
            <v>0.08</v>
          </cell>
          <cell r="N58">
            <v>20</v>
          </cell>
          <cell r="P58">
            <v>2.6840000000000002</v>
          </cell>
          <cell r="Q58">
            <v>5.3787575150300609E-2</v>
          </cell>
        </row>
        <row r="59">
          <cell r="A59">
            <v>48</v>
          </cell>
          <cell r="C59" t="str">
            <v>Gary-Hammond</v>
          </cell>
          <cell r="D59">
            <v>48.35</v>
          </cell>
          <cell r="F59">
            <v>30</v>
          </cell>
          <cell r="H59">
            <v>2.25</v>
          </cell>
          <cell r="J59">
            <v>42</v>
          </cell>
          <cell r="L59">
            <v>0.375</v>
          </cell>
          <cell r="N59">
            <v>46</v>
          </cell>
          <cell r="P59">
            <v>5.9</v>
          </cell>
          <cell r="Q59">
            <v>0.1220268872802482</v>
          </cell>
        </row>
        <row r="60">
          <cell r="A60">
            <v>49</v>
          </cell>
          <cell r="C60" t="str">
            <v>Stockton</v>
          </cell>
          <cell r="D60">
            <v>48.05</v>
          </cell>
          <cell r="F60">
            <v>36</v>
          </cell>
          <cell r="H60">
            <v>1.53</v>
          </cell>
          <cell r="J60">
            <v>36</v>
          </cell>
          <cell r="L60">
            <v>0.52700000000000002</v>
          </cell>
          <cell r="N60">
            <v>34</v>
          </cell>
          <cell r="P60">
            <v>3.504</v>
          </cell>
          <cell r="Q60">
            <v>7.2924037460978156E-2</v>
          </cell>
        </row>
        <row r="61">
          <cell r="A61">
            <v>50</v>
          </cell>
          <cell r="C61" t="str">
            <v>Boston</v>
          </cell>
          <cell r="D61">
            <v>47.5</v>
          </cell>
          <cell r="F61">
            <v>42</v>
          </cell>
          <cell r="H61">
            <v>0.73899999999999999</v>
          </cell>
          <cell r="L61" t="str">
            <v xml:space="preserve">NA </v>
          </cell>
          <cell r="N61">
            <v>50</v>
          </cell>
          <cell r="P61">
            <v>8.1</v>
          </cell>
          <cell r="Q61">
            <v>0.17052631578947366</v>
          </cell>
        </row>
        <row r="63">
          <cell r="C63" t="str">
            <v>U.S. Average</v>
          </cell>
          <cell r="D63">
            <v>80.841843999999995</v>
          </cell>
          <cell r="H63">
            <v>2.09</v>
          </cell>
          <cell r="L63">
            <v>1.0640000000000001</v>
          </cell>
          <cell r="P63">
            <v>5.7070270000000001</v>
          </cell>
          <cell r="Q63">
            <v>7.0594963172784631E-2</v>
          </cell>
        </row>
        <row r="65">
          <cell r="A65" t="str">
            <v>Source:</v>
          </cell>
          <cell r="C65" t="str">
            <v>1997 Comparative Statistics of Industrial and Office Real Estate Markets,</v>
          </cell>
        </row>
        <row r="66">
          <cell r="C66" t="str">
            <v>published by the Society of Industrial and Office Realtors</v>
          </cell>
        </row>
      </sheetData>
      <sheetData sheetId="1" refreshError="1">
        <row r="3">
          <cell r="A3" t="str">
            <v>EXHIBIT E-B</v>
          </cell>
        </row>
        <row r="4">
          <cell r="A4" t="str">
            <v>Rent Roll</v>
          </cell>
        </row>
        <row r="5">
          <cell r="A5" t="str">
            <v>Turnberry Lakes I</v>
          </cell>
        </row>
        <row r="6">
          <cell r="A6" t="str">
            <v>(97-124)</v>
          </cell>
        </row>
        <row r="8">
          <cell r="E8" t="str">
            <v>SF</v>
          </cell>
          <cell r="F8" t="str">
            <v>%</v>
          </cell>
          <cell r="J8" t="str">
            <v>Base Rent (psf)</v>
          </cell>
        </row>
        <row r="9">
          <cell r="D9" t="str">
            <v>GLA</v>
          </cell>
          <cell r="E9" t="str">
            <v>Office</v>
          </cell>
          <cell r="F9" t="str">
            <v>Office</v>
          </cell>
          <cell r="G9" t="str">
            <v>Lease Term</v>
          </cell>
          <cell r="I9" t="str">
            <v>Face</v>
          </cell>
          <cell r="J9" t="str">
            <v>Step</v>
          </cell>
          <cell r="K9" t="str">
            <v>Mos.</v>
          </cell>
          <cell r="L9" t="str">
            <v>Eff.</v>
          </cell>
          <cell r="M9" t="str">
            <v>Expense Treatment</v>
          </cell>
        </row>
        <row r="10">
          <cell r="A10" t="str">
            <v>Suite</v>
          </cell>
          <cell r="B10" t="str">
            <v xml:space="preserve">          Tenant Name</v>
          </cell>
          <cell r="D10" t="str">
            <v>(sf)</v>
          </cell>
          <cell r="E10" t="str">
            <v>Space</v>
          </cell>
          <cell r="F10" t="str">
            <v>Space</v>
          </cell>
          <cell r="G10" t="str">
            <v>Commen.</v>
          </cell>
          <cell r="H10" t="str">
            <v>Expire</v>
          </cell>
          <cell r="I10" t="str">
            <v>Rate</v>
          </cell>
          <cell r="J10" t="str">
            <v>Date</v>
          </cell>
          <cell r="K10" t="str">
            <v>Free</v>
          </cell>
          <cell r="L10" t="str">
            <v>Rate</v>
          </cell>
          <cell r="M10" t="str">
            <v>CAM</v>
          </cell>
          <cell r="N10" t="str">
            <v>Ins.</v>
          </cell>
          <cell r="O10" t="str">
            <v>Taxes</v>
          </cell>
        </row>
        <row r="11">
          <cell r="A11" t="str">
            <v>1600 West Central Avenue - single tenant</v>
          </cell>
        </row>
        <row r="12">
          <cell r="A12">
            <v>100</v>
          </cell>
          <cell r="B12" t="str">
            <v>Sony Electronics</v>
          </cell>
          <cell r="D12">
            <v>360709</v>
          </cell>
          <cell r="E12">
            <v>18035.45</v>
          </cell>
          <cell r="F12">
            <v>0.05</v>
          </cell>
          <cell r="G12">
            <v>34425</v>
          </cell>
          <cell r="H12">
            <v>39994</v>
          </cell>
          <cell r="I12">
            <v>3.83</v>
          </cell>
          <cell r="J12" t="str">
            <v xml:space="preserve"> </v>
          </cell>
          <cell r="K12">
            <v>3</v>
          </cell>
          <cell r="L12">
            <v>4.5</v>
          </cell>
          <cell r="M12" t="str">
            <v>Net</v>
          </cell>
          <cell r="N12" t="str">
            <v>Net</v>
          </cell>
          <cell r="O12" t="str">
            <v>Net</v>
          </cell>
        </row>
        <row r="13">
          <cell r="I13">
            <v>4.5</v>
          </cell>
          <cell r="J13">
            <v>36342</v>
          </cell>
        </row>
        <row r="14">
          <cell r="I14">
            <v>5.37</v>
          </cell>
          <cell r="J14">
            <v>38169</v>
          </cell>
        </row>
        <row r="16">
          <cell r="A16" t="str">
            <v>TOTAL LEASED AREA</v>
          </cell>
          <cell r="D16">
            <v>360709</v>
          </cell>
          <cell r="E16">
            <v>1</v>
          </cell>
          <cell r="G16" t="str">
            <v xml:space="preserve"> </v>
          </cell>
        </row>
        <row r="17">
          <cell r="A17" t="str">
            <v xml:space="preserve"> </v>
          </cell>
          <cell r="F17" t="str">
            <v xml:space="preserve"> </v>
          </cell>
        </row>
        <row r="18">
          <cell r="A18" t="str">
            <v>TOTAL VACANT</v>
          </cell>
          <cell r="D18">
            <v>0</v>
          </cell>
          <cell r="E18">
            <v>0</v>
          </cell>
        </row>
        <row r="19">
          <cell r="A19" t="str">
            <v>GROSS LEASABLE AREA</v>
          </cell>
          <cell r="D19">
            <v>360709</v>
          </cell>
          <cell r="E19">
            <v>1</v>
          </cell>
        </row>
        <row r="21">
          <cell r="A21" t="str">
            <v>200 North Gary Drive - single tenant</v>
          </cell>
        </row>
        <row r="22">
          <cell r="A22">
            <v>200</v>
          </cell>
          <cell r="B22" t="str">
            <v>Exhibitgroup, Incorporated</v>
          </cell>
          <cell r="D22">
            <v>475559</v>
          </cell>
          <cell r="E22">
            <v>39946.956000000006</v>
          </cell>
          <cell r="F22">
            <v>8.4000000000000005E-2</v>
          </cell>
          <cell r="G22">
            <v>34516</v>
          </cell>
          <cell r="H22">
            <v>38198</v>
          </cell>
          <cell r="I22">
            <v>3.07</v>
          </cell>
          <cell r="J22" t="str">
            <v xml:space="preserve"> </v>
          </cell>
          <cell r="K22">
            <v>1</v>
          </cell>
          <cell r="L22">
            <v>3.25</v>
          </cell>
          <cell r="M22" t="str">
            <v>Net</v>
          </cell>
          <cell r="N22" t="str">
            <v>Net</v>
          </cell>
          <cell r="O22" t="str">
            <v>Net</v>
          </cell>
        </row>
        <row r="23">
          <cell r="I23">
            <v>3.48</v>
          </cell>
          <cell r="J23">
            <v>36373</v>
          </cell>
        </row>
        <row r="25">
          <cell r="A25" t="str">
            <v>TOTAL LEASED AREA</v>
          </cell>
          <cell r="D25">
            <v>475559</v>
          </cell>
          <cell r="E25">
            <v>1</v>
          </cell>
          <cell r="G25" t="str">
            <v xml:space="preserve"> </v>
          </cell>
        </row>
        <row r="26">
          <cell r="A26" t="str">
            <v>TOTAL VACANT</v>
          </cell>
          <cell r="D26">
            <v>0</v>
          </cell>
          <cell r="E26">
            <v>0</v>
          </cell>
        </row>
        <row r="27">
          <cell r="A27" t="str">
            <v>GROSS LEASABLE AREA</v>
          </cell>
          <cell r="D27">
            <v>475559</v>
          </cell>
          <cell r="E27">
            <v>1</v>
          </cell>
        </row>
        <row r="29">
          <cell r="A29" t="str">
            <v>6424 Muirfield Court - multi tenant</v>
          </cell>
        </row>
        <row r="30">
          <cell r="A30" t="str">
            <v>300</v>
          </cell>
          <cell r="B30" t="str">
            <v>Marriott International Incorporated</v>
          </cell>
          <cell r="D30">
            <v>120403</v>
          </cell>
          <cell r="E30">
            <v>6983.3740000000007</v>
          </cell>
          <cell r="F30">
            <v>5.8000000000000003E-2</v>
          </cell>
          <cell r="G30">
            <v>34394</v>
          </cell>
          <cell r="H30">
            <v>38137</v>
          </cell>
          <cell r="I30">
            <v>3.54</v>
          </cell>
          <cell r="J30" t="str">
            <v xml:space="preserve"> </v>
          </cell>
          <cell r="K30">
            <v>6</v>
          </cell>
          <cell r="L30">
            <v>3.65</v>
          </cell>
          <cell r="M30" t="str">
            <v>Net</v>
          </cell>
          <cell r="N30" t="str">
            <v>Net</v>
          </cell>
          <cell r="O30" t="str">
            <v>Net</v>
          </cell>
        </row>
        <row r="31">
          <cell r="I31">
            <v>4.13</v>
          </cell>
          <cell r="J31">
            <v>36220</v>
          </cell>
        </row>
        <row r="33">
          <cell r="A33" t="str">
            <v>400</v>
          </cell>
          <cell r="B33" t="str">
            <v>Wings Industries, Incorporated</v>
          </cell>
          <cell r="D33">
            <v>72505</v>
          </cell>
          <cell r="E33">
            <v>2030.14</v>
          </cell>
          <cell r="F33">
            <v>2.8000000000000001E-2</v>
          </cell>
          <cell r="G33">
            <v>34516</v>
          </cell>
          <cell r="H33">
            <v>38198</v>
          </cell>
          <cell r="I33">
            <v>3.92</v>
          </cell>
          <cell r="J33" t="str">
            <v xml:space="preserve"> </v>
          </cell>
          <cell r="K33">
            <v>1</v>
          </cell>
          <cell r="L33">
            <v>4.18</v>
          </cell>
          <cell r="M33" t="str">
            <v>Net</v>
          </cell>
          <cell r="N33" t="str">
            <v>Net</v>
          </cell>
          <cell r="O33" t="str">
            <v>Net</v>
          </cell>
        </row>
        <row r="34">
          <cell r="I34">
            <v>4.5</v>
          </cell>
          <cell r="J34">
            <v>36373</v>
          </cell>
        </row>
        <row r="36">
          <cell r="A36">
            <v>500</v>
          </cell>
          <cell r="B36" t="str">
            <v>M.S. Distributing</v>
          </cell>
          <cell r="D36">
            <v>48547</v>
          </cell>
          <cell r="E36">
            <v>9709.4</v>
          </cell>
          <cell r="F36">
            <v>0.2</v>
          </cell>
          <cell r="G36">
            <v>34547</v>
          </cell>
          <cell r="H36">
            <v>37376</v>
          </cell>
          <cell r="I36">
            <v>4.46</v>
          </cell>
          <cell r="J36" t="str">
            <v xml:space="preserve"> </v>
          </cell>
          <cell r="K36">
            <v>4</v>
          </cell>
          <cell r="L36">
            <v>4.4400000000000004</v>
          </cell>
          <cell r="M36" t="str">
            <v>Net</v>
          </cell>
          <cell r="N36" t="str">
            <v>Net</v>
          </cell>
          <cell r="O36" t="str">
            <v>Net</v>
          </cell>
        </row>
        <row r="37">
          <cell r="I37">
            <v>5.13</v>
          </cell>
          <cell r="J37">
            <v>36495</v>
          </cell>
        </row>
        <row r="39">
          <cell r="A39" t="str">
            <v>TOTAL LEASED AREA</v>
          </cell>
          <cell r="D39">
            <v>241455</v>
          </cell>
          <cell r="E39">
            <v>1</v>
          </cell>
          <cell r="G39" t="str">
            <v xml:space="preserve"> </v>
          </cell>
        </row>
        <row r="40">
          <cell r="A40" t="str">
            <v>TOTAL VACANT</v>
          </cell>
          <cell r="D40">
            <v>0</v>
          </cell>
          <cell r="E40">
            <v>0</v>
          </cell>
        </row>
        <row r="41">
          <cell r="A41" t="str">
            <v>GROSS LEASABLE AREA</v>
          </cell>
          <cell r="D41">
            <v>241455</v>
          </cell>
        </row>
        <row r="42">
          <cell r="A42" t="str">
            <v>All Buildings</v>
          </cell>
        </row>
        <row r="43">
          <cell r="A43" t="str">
            <v>TOTAL LEASED AREA</v>
          </cell>
          <cell r="D43">
            <v>1077723</v>
          </cell>
          <cell r="E43">
            <v>1</v>
          </cell>
        </row>
        <row r="44">
          <cell r="A44" t="str">
            <v>TOTAL VACANT</v>
          </cell>
          <cell r="D44">
            <v>0</v>
          </cell>
          <cell r="E44">
            <v>0</v>
          </cell>
        </row>
        <row r="45">
          <cell r="A45" t="str">
            <v>GROSS LEASABLE AREA</v>
          </cell>
          <cell r="D45">
            <v>1077723</v>
          </cell>
          <cell r="E45">
            <v>1</v>
          </cell>
        </row>
        <row r="47">
          <cell r="A47" t="str">
            <v>The information presented on this rent roll was compiled for this appraisal only.  It should not be relied upon for any other purpose.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u_Returns"/>
    </sheetNames>
    <sheetDataSet>
      <sheetData sheetId="0"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Years 1-3 by Month (New)"/>
      <sheetName val="Rate Modeling"/>
      <sheetName val="Rate Modeling Input"/>
      <sheetName val="Years 1-3 Annual"/>
      <sheetName val="Mix - Payroll"/>
      <sheetName val="Expenses"/>
      <sheetName val="Analysis"/>
      <sheetName val="Graphs"/>
      <sheetName val="Budget"/>
      <sheetName val="Budget Upload"/>
      <sheetName val="State Code"/>
      <sheetName val="Underwriting Upload "/>
      <sheetName val="Tax Rates"/>
      <sheetName val="Reconciliation to BD UW"/>
      <sheetName val="Bud Upload"/>
      <sheetName val="Proj Upload"/>
      <sheetName val="Area Map with Compar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1 (2)"/>
      <sheetName val="Sheet2"/>
      <sheetName val="Sheet3"/>
      <sheetName val="Rent Roll &amp; Recurring Charges_1"/>
    </sheetNames>
    <definedNames>
      <definedName name="Header_Row" refersTo="#REF!"/>
    </definedNames>
    <sheetDataSet>
      <sheetData sheetId="0" refreshError="1"/>
      <sheetData sheetId="1" refreshError="1"/>
      <sheetData sheetId="2" refreshError="1"/>
      <sheetData sheetId="3" refreshError="1"/>
      <sheetData sheetId="4"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mnthly"/>
      <sheetName val="notes"/>
      <sheetName val="plan"/>
      <sheetName val="value14"/>
      <sheetName val="value20yrs"/>
      <sheetName val="tierplan"/>
      <sheetName val="tiermnthly"/>
      <sheetName val="20yr cash flow"/>
      <sheetName val="Stacked Mortgage Chart"/>
      <sheetName val="Input"/>
      <sheetName val="Summary"/>
      <sheetName val="Charts"/>
      <sheetName val="C02-Book to Tax - Net"/>
      <sheetName val="Parking Allocations"/>
      <sheetName val="DPW 18 &amp; 19"/>
      <sheetName val="TPS BAC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umm"/>
      <sheetName val="Incm"/>
      <sheetName val="CF"/>
      <sheetName val="HPW"/>
      <sheetName val="Asset"/>
      <sheetName val="LDA"/>
      <sheetName val="SPCS"/>
      <sheetName val="SPCSRept"/>
      <sheetName val="Cons"/>
      <sheetName val="Sell"/>
      <sheetName val="Mktng"/>
      <sheetName val="Mac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ecSummary"/>
    </sheetNames>
    <sheetDataSet>
      <sheetData sheetId="0"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ProForma"/>
      <sheetName val="Taxes"/>
      <sheetName val="D&amp;T PAGE 1 Title Page"/>
      <sheetName val="D&amp;T PG 2 Tax Projection"/>
      <sheetName val="D&amp;T Tax Analysis"/>
    </sheetNames>
    <sheetDataSet>
      <sheetData sheetId="0"/>
      <sheetData sheetId="1"/>
      <sheetData sheetId="2"/>
      <sheetData sheetId="3"/>
      <sheetData sheetId="4"/>
      <sheetData sheetId="5"/>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Rent Roll"/>
      <sheetName val="Prompt"/>
      <sheetName val="detail"/>
      <sheetName val="sum"/>
      <sheetName val="line"/>
      <sheetName val="Loan Terms"/>
      <sheetName val="SCF-2"/>
      <sheetName val="Sheet2"/>
      <sheetName val="Source Cash Flows"/>
      <sheetName val="Input Model"/>
      <sheetName val="UW"/>
      <sheetName val="Taxes (Refi)"/>
      <sheetName val="Tax"/>
      <sheetName val="Value"/>
      <sheetName val="YLDMNT"/>
      <sheetName val="Existing Debt"/>
      <sheetName val="Grid"/>
      <sheetName val="Trends"/>
      <sheetName val="Sources and Uses"/>
    </sheetNames>
    <sheetDataSet>
      <sheetData sheetId="0">
        <row r="2">
          <cell r="B2" t="str">
            <v>Sunset View</v>
          </cell>
        </row>
        <row r="411">
          <cell r="A411" t="str">
            <v>(Please select from list)</v>
          </cell>
        </row>
        <row r="412">
          <cell r="A412" t="str">
            <v>AL</v>
          </cell>
        </row>
        <row r="413">
          <cell r="A413" t="str">
            <v>AK</v>
          </cell>
        </row>
        <row r="414">
          <cell r="A414" t="str">
            <v>AZ</v>
          </cell>
        </row>
        <row r="415">
          <cell r="A415" t="str">
            <v>AR</v>
          </cell>
        </row>
        <row r="416">
          <cell r="A416" t="str">
            <v>CA</v>
          </cell>
        </row>
        <row r="417">
          <cell r="A417" t="str">
            <v>CO</v>
          </cell>
        </row>
        <row r="418">
          <cell r="A418" t="str">
            <v>CT</v>
          </cell>
        </row>
        <row r="419">
          <cell r="A419" t="str">
            <v>DC</v>
          </cell>
        </row>
        <row r="420">
          <cell r="A420" t="str">
            <v>DE</v>
          </cell>
        </row>
        <row r="421">
          <cell r="A421" t="str">
            <v>FL</v>
          </cell>
        </row>
        <row r="422">
          <cell r="A422" t="str">
            <v>GA</v>
          </cell>
        </row>
        <row r="423">
          <cell r="A423" t="str">
            <v>HI</v>
          </cell>
        </row>
        <row r="424">
          <cell r="A424" t="str">
            <v>ID</v>
          </cell>
        </row>
        <row r="425">
          <cell r="A425" t="str">
            <v>IL</v>
          </cell>
        </row>
        <row r="426">
          <cell r="A426" t="str">
            <v>IN</v>
          </cell>
        </row>
        <row r="427">
          <cell r="A427" t="str">
            <v>IA</v>
          </cell>
        </row>
        <row r="428">
          <cell r="A428" t="str">
            <v>KS</v>
          </cell>
        </row>
        <row r="429">
          <cell r="A429" t="str">
            <v>KY</v>
          </cell>
        </row>
        <row r="430">
          <cell r="A430" t="str">
            <v>LA</v>
          </cell>
        </row>
        <row r="431">
          <cell r="A431" t="str">
            <v>ME</v>
          </cell>
        </row>
        <row r="432">
          <cell r="A432" t="str">
            <v>MD</v>
          </cell>
        </row>
        <row r="433">
          <cell r="A433" t="str">
            <v>MA</v>
          </cell>
        </row>
        <row r="434">
          <cell r="A434" t="str">
            <v>MI</v>
          </cell>
        </row>
        <row r="435">
          <cell r="A435" t="str">
            <v>MN</v>
          </cell>
        </row>
        <row r="436">
          <cell r="A436" t="str">
            <v>MS</v>
          </cell>
        </row>
        <row r="437">
          <cell r="A437" t="str">
            <v>MO</v>
          </cell>
        </row>
        <row r="438">
          <cell r="A438" t="str">
            <v>MT</v>
          </cell>
        </row>
        <row r="439">
          <cell r="A439" t="str">
            <v>NE</v>
          </cell>
        </row>
        <row r="440">
          <cell r="A440" t="str">
            <v>NV</v>
          </cell>
        </row>
        <row r="441">
          <cell r="A441" t="str">
            <v>NH</v>
          </cell>
        </row>
        <row r="442">
          <cell r="A442" t="str">
            <v>NJ</v>
          </cell>
        </row>
        <row r="443">
          <cell r="A443" t="str">
            <v>NM</v>
          </cell>
        </row>
        <row r="444">
          <cell r="A444" t="str">
            <v>NY</v>
          </cell>
        </row>
        <row r="445">
          <cell r="A445" t="str">
            <v>NC</v>
          </cell>
        </row>
        <row r="446">
          <cell r="A446" t="str">
            <v>ND</v>
          </cell>
        </row>
        <row r="447">
          <cell r="A447" t="str">
            <v>OH</v>
          </cell>
        </row>
        <row r="448">
          <cell r="A448" t="str">
            <v>OK</v>
          </cell>
        </row>
        <row r="449">
          <cell r="A449" t="str">
            <v>OR</v>
          </cell>
        </row>
        <row r="450">
          <cell r="A450" t="str">
            <v>PA</v>
          </cell>
        </row>
        <row r="451">
          <cell r="A451" t="str">
            <v>RI</v>
          </cell>
        </row>
        <row r="452">
          <cell r="A452" t="str">
            <v>SC</v>
          </cell>
        </row>
        <row r="453">
          <cell r="A453" t="str">
            <v>SD</v>
          </cell>
        </row>
        <row r="454">
          <cell r="A454" t="str">
            <v>TN</v>
          </cell>
        </row>
        <row r="455">
          <cell r="A455" t="str">
            <v>TX</v>
          </cell>
        </row>
        <row r="456">
          <cell r="A456" t="str">
            <v>UT</v>
          </cell>
        </row>
        <row r="457">
          <cell r="A457" t="str">
            <v>VT</v>
          </cell>
        </row>
        <row r="458">
          <cell r="A458" t="str">
            <v>VA</v>
          </cell>
        </row>
        <row r="459">
          <cell r="A459" t="str">
            <v>WA</v>
          </cell>
        </row>
        <row r="460">
          <cell r="A460" t="str">
            <v>WV</v>
          </cell>
        </row>
        <row r="461">
          <cell r="A461" t="str">
            <v>WI</v>
          </cell>
        </row>
        <row r="462">
          <cell r="A462" t="str">
            <v>WY</v>
          </cell>
        </row>
        <row r="463">
          <cell r="A463" t="str">
            <v>VI</v>
          </cell>
        </row>
        <row r="464">
          <cell r="A464" t="str">
            <v>PR</v>
          </cell>
        </row>
      </sheetData>
      <sheetData sheetId="1">
        <row r="2">
          <cell r="D2">
            <v>43298</v>
          </cell>
        </row>
        <row r="249">
          <cell r="C249">
            <v>240</v>
          </cell>
        </row>
      </sheetData>
      <sheetData sheetId="2"/>
      <sheetData sheetId="3"/>
      <sheetData sheetId="4"/>
      <sheetData sheetId="5"/>
      <sheetData sheetId="6"/>
      <sheetData sheetId="7"/>
      <sheetData sheetId="8"/>
      <sheetData sheetId="9"/>
      <sheetData sheetId="10"/>
      <sheetData sheetId="11">
        <row r="1">
          <cell r="D1" t="str">
            <v>Sunset View</v>
          </cell>
        </row>
      </sheetData>
      <sheetData sheetId="12"/>
      <sheetData sheetId="13"/>
      <sheetData sheetId="14"/>
      <sheetData sheetId="15"/>
      <sheetData sheetId="16">
        <row r="14">
          <cell r="M14">
            <v>24000.787881062661</v>
          </cell>
        </row>
      </sheetData>
      <sheetData sheetId="17"/>
      <sheetData sheetId="18"/>
      <sheetData sheetId="19"/>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ck (4a)"/>
      <sheetName val="Sub Tnts (4b)"/>
      <sheetName val="10 Year Rollover"/>
      <sheetName val="VacExp (5a)"/>
      <sheetName val="Tnt Imprv (5b)"/>
      <sheetName val="Comm (5c)"/>
      <sheetName val="Other (5d)"/>
      <sheetName val="Bdlg (5e)"/>
      <sheetName val="Free Rent (5f)"/>
      <sheetName val="5-Yr Summary Lease Costs (6)"/>
      <sheetName val="5-Yr Lse Free(6a)"/>
      <sheetName val="5-Yr LseTI (6a)"/>
      <sheetName val="5-Yr Lse Comm (6a) "/>
      <sheetName val="5-Yr Bldg (6b)"/>
      <sheetName val="Rent-Off (7a)"/>
      <sheetName val="Rent-Add'l (7b)"/>
      <sheetName val="Rent-% (7c)"/>
      <sheetName val="Recoveries (7d)"/>
      <sheetName val="Submeter (7e)"/>
      <sheetName val="Contracts Sum (9a)"/>
      <sheetName val="Rel Pty Trans (10a)"/>
      <sheetName val="5-Yr. $ (11a)"/>
      <sheetName val="BOMA (12a)"/>
      <sheetName val="Comparable OP Ex"/>
      <sheetName val="Comp Graph"/>
      <sheetName val="PSF Analysis"/>
      <sheetName val="Sched 23"/>
      <sheetName val="Sched 11"/>
      <sheetName val="Sched 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sheetName val="Proposed Staffing Schedule"/>
      <sheetName val="Comp Selection Aide"/>
      <sheetName val="Abbey T12"/>
      <sheetName val="WOR"/>
      <sheetName val="Data"/>
      <sheetName val="Rebills-Income"/>
      <sheetName val="COA"/>
    </sheetNames>
    <sheetDataSet>
      <sheetData sheetId="0"/>
      <sheetData sheetId="1"/>
      <sheetData sheetId="2"/>
      <sheetData sheetId="3"/>
      <sheetData sheetId="4"/>
      <sheetData sheetId="5"/>
      <sheetData sheetId="6"/>
      <sheetData sheetId="7"/>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erty Info"/>
    </sheetNames>
    <sheetDataSet>
      <sheetData sheetId="0" refreshError="1"/>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CF"/>
    </sheetNames>
    <sheetDataSet>
      <sheetData sheetId="0" refreshError="1"/>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al Tracker "/>
      <sheetName val="Broker Contact"/>
      <sheetName val="Deal Tracker - Distribute"/>
      <sheetName val="Assumptions"/>
      <sheetName val="Asset Overview"/>
      <sheetName val="T12"/>
      <sheetName val="Proforma"/>
      <sheetName val="Rent Schedule"/>
      <sheetName val="LTL"/>
      <sheetName val="Other Income"/>
      <sheetName val="Payroll Schedule"/>
      <sheetName val="Contract Services"/>
      <sheetName val="Make Read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meline"/>
      <sheetName val="Acq. Valuation"/>
      <sheetName val="Assum."/>
      <sheetName val="Cash Flow"/>
      <sheetName val="Calc"/>
      <sheetName val="Loan Schedule"/>
      <sheetName val="Mo. Argus"/>
      <sheetName val="Argus"/>
      <sheetName val="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list"/>
      <sheetName val="PSC "/>
      <sheetName val="TIAA"/>
      <sheetName val="F&amp;F"/>
      <sheetName val="KOC"/>
      <sheetName val="PSC  (ReFi)"/>
      <sheetName val="Rent Comp"/>
      <sheetName val="Charts"/>
      <sheetName val="Sales Comps"/>
      <sheetName val="Demos"/>
      <sheetName val="Sources &amp; Uses"/>
      <sheetName val="Jan. 22 Income Report"/>
      <sheetName val="RentRoll_12.16.2021"/>
      <sheetName val="Apartment Rent Roll"/>
      <sheetName val="RecentLeases_LeaseExpirations"/>
      <sheetName val="09.2021T12M"/>
      <sheetName val="11.2021T12M"/>
      <sheetName val="Source Cash Flows"/>
      <sheetName val="Summary"/>
      <sheetName val="Fact Sheet "/>
      <sheetName val="One Pager"/>
      <sheetName val="Tax Calculations"/>
      <sheetName val="Financials"/>
      <sheetName val="Lender"/>
      <sheetName val="10-Year CF"/>
      <sheetName val="Yield Schedule"/>
      <sheetName val="Waterfall"/>
      <sheetName val="Graphs"/>
      <sheetName val="INPUT"/>
      <sheetName val="Capital Imp"/>
      <sheetName val="5-Year CF"/>
      <sheetName val="Stress Test"/>
      <sheetName val="Waterfall 5y"/>
      <sheetName val="YS 5-yr"/>
      <sheetName val="Debt Comp"/>
      <sheetName val="Amortization Schedule"/>
      <sheetName val="Amortization Schedule 5y"/>
      <sheetName val="Amortization Schedule DSCR"/>
      <sheetName val="Debt"/>
      <sheetName val="Existing Debt"/>
      <sheetName val="S&amp;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lling P&amp;L"/>
      <sheetName val="Cash Flow (Yearly w Returns)"/>
      <sheetName val="Amortization Table"/>
      <sheetName val="30 day Libor Rates"/>
      <sheetName val="Rolling 12 Thru June 08"/>
    </sheetNames>
    <sheetDataSet>
      <sheetData sheetId="0"/>
      <sheetData sheetId="1"/>
      <sheetData sheetId="2">
        <row r="6">
          <cell r="H6">
            <v>52228.133777453615</v>
          </cell>
        </row>
      </sheetData>
      <sheetData sheetId="3"/>
      <sheetData sheetId="4"/>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G 2"/>
    </sheetNames>
    <sheetDataSet>
      <sheetData sheetId="0" refreshError="1"/>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28896110481"/>
      <sheetName val="Template"/>
      <sheetName val="Sheet3"/>
      <sheetName val="ProForma"/>
      <sheetName val="Setup"/>
    </sheetNames>
    <sheetDataSet>
      <sheetData sheetId="0"/>
      <sheetData sheetId="1"/>
      <sheetData sheetId="2"/>
      <sheetData sheetId="3" refreshError="1"/>
      <sheetData sheetId="4" refreshError="1"/>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5000"/>
      <sheetName val="98 bms"/>
      <sheetName val="97bms"/>
      <sheetName val="DEPRECIATION SCHEDULE"/>
      <sheetName val="#REF"/>
    </sheetNames>
    <sheetDataSet>
      <sheetData sheetId="0"/>
      <sheetData sheetId="1"/>
      <sheetData sheetId="2"/>
      <sheetData sheetId="3" refreshError="1"/>
      <sheetData sheetId="4" refreshError="1"/>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ccupancy Analysis Ops 7 yr"/>
      <sheetName val="Rate Modeling Input"/>
      <sheetName val="Yr1 by month - then annual"/>
      <sheetName val="Mix - Payroll"/>
      <sheetName val="Expenses"/>
      <sheetName val="Analysis"/>
      <sheetName val="Underwriting Upload"/>
    </sheetNames>
    <sheetDataSet>
      <sheetData sheetId="0" refreshError="1"/>
      <sheetData sheetId="1" refreshError="1"/>
      <sheetData sheetId="2" refreshError="1">
        <row r="3">
          <cell r="F3" t="str">
            <v>To be Owned or Managed</v>
          </cell>
        </row>
        <row r="5">
          <cell r="R5" t="str">
            <v>Year</v>
          </cell>
          <cell r="S5" t="str">
            <v>Year</v>
          </cell>
          <cell r="T5" t="str">
            <v>Year</v>
          </cell>
          <cell r="U5" t="str">
            <v>Year</v>
          </cell>
          <cell r="V5" t="str">
            <v>Year</v>
          </cell>
          <cell r="W5" t="str">
            <v>Year</v>
          </cell>
          <cell r="X5" t="str">
            <v>Year</v>
          </cell>
        </row>
        <row r="6">
          <cell r="R6">
            <v>1</v>
          </cell>
          <cell r="S6">
            <v>2</v>
          </cell>
          <cell r="T6">
            <v>3</v>
          </cell>
          <cell r="U6">
            <v>4</v>
          </cell>
          <cell r="V6">
            <v>5</v>
          </cell>
          <cell r="W6">
            <v>6</v>
          </cell>
          <cell r="X6">
            <v>7</v>
          </cell>
        </row>
        <row r="8">
          <cell r="S8">
            <v>103509</v>
          </cell>
          <cell r="T8">
            <v>103509</v>
          </cell>
          <cell r="U8">
            <v>103509</v>
          </cell>
          <cell r="V8">
            <v>103509</v>
          </cell>
          <cell r="W8">
            <v>103509</v>
          </cell>
          <cell r="X8">
            <v>103509</v>
          </cell>
        </row>
        <row r="9">
          <cell r="R9">
            <v>0.85400000000000009</v>
          </cell>
          <cell r="S9">
            <v>0.85399999999999976</v>
          </cell>
          <cell r="T9">
            <v>0.85399999999999976</v>
          </cell>
          <cell r="U9">
            <v>0.85399999999999976</v>
          </cell>
          <cell r="V9">
            <v>0.85399999999999976</v>
          </cell>
          <cell r="W9">
            <v>0.85399999999999976</v>
          </cell>
          <cell r="X9">
            <v>0.85399999999999976</v>
          </cell>
        </row>
        <row r="10">
          <cell r="S10">
            <v>88396.685999999972</v>
          </cell>
          <cell r="T10">
            <v>88396.685999999972</v>
          </cell>
          <cell r="U10">
            <v>88396.685999999972</v>
          </cell>
          <cell r="V10">
            <v>88396.685999999972</v>
          </cell>
          <cell r="W10">
            <v>88396.685999999972</v>
          </cell>
          <cell r="X10">
            <v>88396.685999999972</v>
          </cell>
        </row>
        <row r="11">
          <cell r="R11">
            <v>9.6039956870610297</v>
          </cell>
          <cell r="S11">
            <v>9.7000356439316402</v>
          </cell>
          <cell r="T11">
            <v>9.8940363568102736</v>
          </cell>
          <cell r="U11">
            <v>10.190857447514581</v>
          </cell>
          <cell r="V11">
            <v>10.496583170940019</v>
          </cell>
          <cell r="W11">
            <v>10.811480666068219</v>
          </cell>
          <cell r="X11">
            <v>11.135825086050266</v>
          </cell>
        </row>
        <row r="12">
          <cell r="S12">
            <v>1.0000000000000009E-2</v>
          </cell>
          <cell r="T12">
            <v>2.0000000000000018E-2</v>
          </cell>
          <cell r="U12">
            <v>3.0000000000000027E-2</v>
          </cell>
          <cell r="V12">
            <v>3.0000000000000027E-2</v>
          </cell>
          <cell r="W12">
            <v>3.0000000000000027E-2</v>
          </cell>
          <cell r="X12">
            <v>3.0000000000000027E-2</v>
          </cell>
        </row>
        <row r="13">
          <cell r="R13">
            <v>848961.39109448821</v>
          </cell>
          <cell r="S13">
            <v>857451.00500543276</v>
          </cell>
          <cell r="T13">
            <v>874600.02510554146</v>
          </cell>
          <cell r="U13">
            <v>900838.02585870761</v>
          </cell>
          <cell r="V13">
            <v>927863.16663446883</v>
          </cell>
          <cell r="W13">
            <v>955699.06163350295</v>
          </cell>
          <cell r="X13">
            <v>984370.03348250804</v>
          </cell>
        </row>
        <row r="14">
          <cell r="R14">
            <v>6.5000000000000002E-2</v>
          </cell>
          <cell r="S14">
            <v>6.4999999999999988E-2</v>
          </cell>
          <cell r="T14">
            <v>6.4999999999999988E-2</v>
          </cell>
          <cell r="U14">
            <v>6.4999999999999988E-2</v>
          </cell>
          <cell r="V14">
            <v>6.4999999999999974E-2</v>
          </cell>
          <cell r="W14">
            <v>6.4999999999999988E-2</v>
          </cell>
          <cell r="X14">
            <v>6.4999999999999988E-2</v>
          </cell>
        </row>
        <row r="15">
          <cell r="R15">
            <v>-55182.490421141731</v>
          </cell>
          <cell r="S15">
            <v>-55734.31532535312</v>
          </cell>
          <cell r="T15">
            <v>-56849.001631860185</v>
          </cell>
          <cell r="U15">
            <v>-58554.471680815986</v>
          </cell>
          <cell r="V15">
            <v>-60311.105831240449</v>
          </cell>
          <cell r="W15">
            <v>-62120.439006177679</v>
          </cell>
          <cell r="X15">
            <v>-63984.052176363009</v>
          </cell>
        </row>
        <row r="16">
          <cell r="R16">
            <v>793778.90067334648</v>
          </cell>
          <cell r="S16">
            <v>801716.6896800797</v>
          </cell>
          <cell r="T16">
            <v>817751.0234736813</v>
          </cell>
          <cell r="U16">
            <v>842283.55417789158</v>
          </cell>
          <cell r="V16">
            <v>867552.06080322841</v>
          </cell>
          <cell r="W16">
            <v>893578.62262732524</v>
          </cell>
          <cell r="X16">
            <v>920385.98130614497</v>
          </cell>
        </row>
        <row r="17">
          <cell r="S17">
            <v>0.01</v>
          </cell>
          <cell r="T17">
            <v>0.01</v>
          </cell>
          <cell r="U17">
            <v>0.01</v>
          </cell>
          <cell r="V17">
            <v>0.01</v>
          </cell>
          <cell r="W17">
            <v>0.01</v>
          </cell>
          <cell r="X17">
            <v>0.01</v>
          </cell>
        </row>
        <row r="18">
          <cell r="R18">
            <v>-7937.7890067334729</v>
          </cell>
          <cell r="S18">
            <v>-8017.1668968007971</v>
          </cell>
          <cell r="T18">
            <v>-8177.5102347368129</v>
          </cell>
          <cell r="U18">
            <v>-8422.8355417789153</v>
          </cell>
          <cell r="V18">
            <v>-8675.5206080322841</v>
          </cell>
          <cell r="W18">
            <v>-8935.7862262732524</v>
          </cell>
          <cell r="X18">
            <v>-9203.85981306145</v>
          </cell>
        </row>
        <row r="20">
          <cell r="R20">
            <v>785841.11166661303</v>
          </cell>
          <cell r="S20">
            <v>793699.52278327895</v>
          </cell>
          <cell r="T20">
            <v>809573.51323894446</v>
          </cell>
          <cell r="U20">
            <v>833860.71863611264</v>
          </cell>
          <cell r="V20">
            <v>858876.54019519617</v>
          </cell>
          <cell r="W20">
            <v>884642.83640105196</v>
          </cell>
          <cell r="X20">
            <v>911182.12149308354</v>
          </cell>
        </row>
        <row r="21">
          <cell r="T21">
            <v>2.0000000000000018E-2</v>
          </cell>
          <cell r="U21">
            <v>2.9999999999999805E-2</v>
          </cell>
          <cell r="V21">
            <v>3.0000000000000249E-2</v>
          </cell>
          <cell r="W21">
            <v>2.9999999999999805E-2</v>
          </cell>
          <cell r="X21">
            <v>3.0000000000000027E-2</v>
          </cell>
        </row>
        <row r="22">
          <cell r="R22">
            <v>848961.39109448821</v>
          </cell>
          <cell r="S22">
            <v>857451.00500543276</v>
          </cell>
          <cell r="T22">
            <v>874600.02510554146</v>
          </cell>
          <cell r="U22">
            <v>900838.02585870761</v>
          </cell>
          <cell r="V22">
            <v>927863.16663446883</v>
          </cell>
          <cell r="W22">
            <v>955699.06163350295</v>
          </cell>
          <cell r="X22">
            <v>984370.03348250804</v>
          </cell>
        </row>
        <row r="23">
          <cell r="R23">
            <v>966197.75999999989</v>
          </cell>
          <cell r="S23">
            <v>975859.73759999988</v>
          </cell>
          <cell r="T23">
            <v>995376.93235199992</v>
          </cell>
          <cell r="U23">
            <v>1025238.24032256</v>
          </cell>
          <cell r="V23">
            <v>1055995.3875322368</v>
          </cell>
          <cell r="W23">
            <v>1087675.2491582038</v>
          </cell>
          <cell r="X23">
            <v>1120305.5066329499</v>
          </cell>
        </row>
        <row r="26">
          <cell r="R26">
            <v>809.05632914666432</v>
          </cell>
          <cell r="S26">
            <v>817.14689243813098</v>
          </cell>
          <cell r="T26">
            <v>833.48983028689361</v>
          </cell>
          <cell r="U26">
            <v>858.49452519550039</v>
          </cell>
          <cell r="V26">
            <v>884.24936095136547</v>
          </cell>
          <cell r="W26">
            <v>910.77684177990648</v>
          </cell>
          <cell r="X26">
            <v>938.10014703330364</v>
          </cell>
        </row>
        <row r="27">
          <cell r="R27">
            <v>8000.0000000000009</v>
          </cell>
          <cell r="S27">
            <v>8080.0000000000009</v>
          </cell>
          <cell r="T27">
            <v>8241.6</v>
          </cell>
          <cell r="U27">
            <v>8488.848</v>
          </cell>
          <cell r="V27">
            <v>8743.5134400000006</v>
          </cell>
          <cell r="W27">
            <v>9005.8188432000006</v>
          </cell>
          <cell r="X27">
            <v>9275.9934084960005</v>
          </cell>
        </row>
        <row r="28">
          <cell r="R28">
            <v>20431.868903331942</v>
          </cell>
          <cell r="S28">
            <v>20636.187592365251</v>
          </cell>
          <cell r="T28">
            <v>21048.911344212556</v>
          </cell>
          <cell r="U28">
            <v>21680.378684538926</v>
          </cell>
          <cell r="V28">
            <v>22330.7900450751</v>
          </cell>
          <cell r="W28">
            <v>23000.713746427351</v>
          </cell>
          <cell r="X28">
            <v>23690.735158820171</v>
          </cell>
        </row>
        <row r="29">
          <cell r="R29">
            <v>0</v>
          </cell>
          <cell r="S29">
            <v>0</v>
          </cell>
          <cell r="T29">
            <v>0</v>
          </cell>
          <cell r="U29">
            <v>0</v>
          </cell>
          <cell r="V29">
            <v>0</v>
          </cell>
          <cell r="W29">
            <v>0</v>
          </cell>
          <cell r="X29">
            <v>0</v>
          </cell>
        </row>
        <row r="30">
          <cell r="R30">
            <v>0</v>
          </cell>
          <cell r="S30">
            <v>0</v>
          </cell>
          <cell r="T30">
            <v>0</v>
          </cell>
          <cell r="U30">
            <v>0</v>
          </cell>
          <cell r="V30">
            <v>0</v>
          </cell>
          <cell r="W30">
            <v>0</v>
          </cell>
          <cell r="X30">
            <v>0</v>
          </cell>
        </row>
        <row r="31">
          <cell r="R31">
            <v>0</v>
          </cell>
          <cell r="S31">
            <v>0</v>
          </cell>
          <cell r="T31">
            <v>0</v>
          </cell>
          <cell r="U31">
            <v>0</v>
          </cell>
          <cell r="V31">
            <v>0</v>
          </cell>
          <cell r="W31">
            <v>0</v>
          </cell>
          <cell r="X31">
            <v>0</v>
          </cell>
        </row>
        <row r="32">
          <cell r="R32">
            <v>0</v>
          </cell>
          <cell r="S32">
            <v>0</v>
          </cell>
          <cell r="T32">
            <v>0</v>
          </cell>
          <cell r="U32">
            <v>0</v>
          </cell>
          <cell r="V32">
            <v>0</v>
          </cell>
          <cell r="W32">
            <v>0</v>
          </cell>
          <cell r="X32">
            <v>0</v>
          </cell>
        </row>
        <row r="33">
          <cell r="R33">
            <v>29240.925232478596</v>
          </cell>
          <cell r="S33">
            <v>29533.334484803381</v>
          </cell>
          <cell r="T33">
            <v>30124.001174499448</v>
          </cell>
          <cell r="U33">
            <v>31027.721209734424</v>
          </cell>
          <cell r="V33">
            <v>31958.552846026469</v>
          </cell>
          <cell r="W33">
            <v>32917.309431407259</v>
          </cell>
          <cell r="X33">
            <v>33904.828714349474</v>
          </cell>
        </row>
        <row r="35">
          <cell r="R35">
            <v>815082.03689909168</v>
          </cell>
          <cell r="S35">
            <v>823232.85726808233</v>
          </cell>
          <cell r="T35">
            <v>839697.51441344386</v>
          </cell>
          <cell r="U35">
            <v>864888.43984584708</v>
          </cell>
          <cell r="V35">
            <v>890835.09304122266</v>
          </cell>
          <cell r="W35">
            <v>917560.14583245921</v>
          </cell>
          <cell r="X35">
            <v>945086.95020743296</v>
          </cell>
        </row>
        <row r="36">
          <cell r="S36">
            <v>9.9999999999995648E-3</v>
          </cell>
          <cell r="T36">
            <v>1.9999999999999796E-2</v>
          </cell>
          <cell r="U36">
            <v>2.9999999999999805E-2</v>
          </cell>
          <cell r="V36">
            <v>3.0000000000000249E-2</v>
          </cell>
          <cell r="W36">
            <v>2.9999999999999805E-2</v>
          </cell>
          <cell r="X36">
            <v>3.0000000000000027E-2</v>
          </cell>
        </row>
        <row r="37">
          <cell r="R37">
            <v>-202329.83677356879</v>
          </cell>
          <cell r="S37">
            <v>-210079.82550217587</v>
          </cell>
          <cell r="T37">
            <v>-216432.39390998689</v>
          </cell>
          <cell r="U37">
            <v>-223414.5532153922</v>
          </cell>
          <cell r="V37">
            <v>-229874.989811854</v>
          </cell>
          <cell r="W37">
            <v>-236771.23950620962</v>
          </cell>
          <cell r="X37">
            <v>-243874.37669139588</v>
          </cell>
        </row>
        <row r="39">
          <cell r="R39">
            <v>612752.20012552291</v>
          </cell>
          <cell r="S39">
            <v>613153.03176590649</v>
          </cell>
          <cell r="T39">
            <v>623265.12050345703</v>
          </cell>
          <cell r="U39">
            <v>641473.88663045492</v>
          </cell>
          <cell r="V39">
            <v>660960.10322936869</v>
          </cell>
          <cell r="W39">
            <v>680788.90632624959</v>
          </cell>
          <cell r="X39">
            <v>701212.57351603708</v>
          </cell>
        </row>
      </sheetData>
      <sheetData sheetId="3" refreshError="1"/>
      <sheetData sheetId="4" refreshError="1"/>
      <sheetData sheetId="5" refreshError="1"/>
      <sheetData sheetId="6" refreshError="1"/>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ate"/>
      <sheetName val="MFI Rent Thresholds"/>
      <sheetName val="Rural Tracts"/>
      <sheetName val="Temp"/>
      <sheetName val="states"/>
    </sheetNames>
    <sheetDataSet>
      <sheetData sheetId="0" refreshError="1"/>
      <sheetData sheetId="1" refreshError="1"/>
      <sheetData sheetId="2" refreshError="1"/>
      <sheetData sheetId="3" refreshError="1"/>
      <sheetData sheetId="4" refreshError="1"/>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Years 1-3 by Month (New)"/>
      <sheetName val="Rate Modeling"/>
      <sheetName val="Rate Modeling Input"/>
      <sheetName val="Years 1-7 Annual"/>
      <sheetName val="Mix - Payroll"/>
      <sheetName val="Expenses"/>
      <sheetName val="Analysis"/>
      <sheetName val="Graphs"/>
      <sheetName val="PCA Form"/>
      <sheetName val="Budget Upload"/>
      <sheetName val="State Code"/>
      <sheetName val="Underwriting Upload "/>
      <sheetName val="Tax Rates"/>
      <sheetName val="Reconciliation to BD UW"/>
      <sheetName val="Bud Upload"/>
      <sheetName val="Proj Uplo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t="str">
            <v>AL</v>
          </cell>
        </row>
        <row r="3">
          <cell r="A3" t="str">
            <v>AK</v>
          </cell>
        </row>
        <row r="4">
          <cell r="A4" t="str">
            <v>AZ</v>
          </cell>
        </row>
        <row r="5">
          <cell r="A5" t="str">
            <v>AK</v>
          </cell>
        </row>
        <row r="6">
          <cell r="A6" t="str">
            <v>CA</v>
          </cell>
        </row>
        <row r="7">
          <cell r="A7" t="str">
            <v>CO</v>
          </cell>
        </row>
        <row r="8">
          <cell r="A8" t="str">
            <v>CT</v>
          </cell>
        </row>
        <row r="9">
          <cell r="A9" t="str">
            <v>DE</v>
          </cell>
        </row>
        <row r="10">
          <cell r="A10" t="str">
            <v>DC</v>
          </cell>
        </row>
        <row r="11">
          <cell r="A11" t="str">
            <v>FL</v>
          </cell>
        </row>
        <row r="12">
          <cell r="A12" t="str">
            <v>GA</v>
          </cell>
        </row>
        <row r="13">
          <cell r="A13" t="str">
            <v>HI</v>
          </cell>
        </row>
        <row r="14">
          <cell r="A14" t="str">
            <v>ID</v>
          </cell>
        </row>
        <row r="15">
          <cell r="A15" t="str">
            <v>IL</v>
          </cell>
        </row>
        <row r="16">
          <cell r="A16" t="str">
            <v>IN</v>
          </cell>
        </row>
        <row r="17">
          <cell r="A17" t="str">
            <v>IA</v>
          </cell>
        </row>
        <row r="18">
          <cell r="A18" t="str">
            <v>KS</v>
          </cell>
        </row>
        <row r="19">
          <cell r="A19" t="str">
            <v>KY</v>
          </cell>
        </row>
        <row r="20">
          <cell r="A20" t="str">
            <v>LA</v>
          </cell>
        </row>
        <row r="21">
          <cell r="A21" t="str">
            <v>ME</v>
          </cell>
        </row>
        <row r="22">
          <cell r="A22" t="str">
            <v>MD</v>
          </cell>
        </row>
        <row r="23">
          <cell r="A23" t="str">
            <v>MA</v>
          </cell>
        </row>
        <row r="24">
          <cell r="A24" t="str">
            <v>MI</v>
          </cell>
        </row>
        <row r="25">
          <cell r="A25" t="str">
            <v>MN</v>
          </cell>
        </row>
        <row r="26">
          <cell r="A26" t="str">
            <v>MS</v>
          </cell>
        </row>
        <row r="27">
          <cell r="A27" t="str">
            <v>MO</v>
          </cell>
        </row>
        <row r="28">
          <cell r="A28" t="str">
            <v>MT</v>
          </cell>
        </row>
        <row r="29">
          <cell r="A29" t="str">
            <v>NE</v>
          </cell>
        </row>
        <row r="30">
          <cell r="A30" t="str">
            <v>NV</v>
          </cell>
        </row>
        <row r="31">
          <cell r="A31" t="str">
            <v>NH</v>
          </cell>
        </row>
        <row r="32">
          <cell r="A32" t="str">
            <v>NJ</v>
          </cell>
        </row>
        <row r="33">
          <cell r="A33" t="str">
            <v>NM</v>
          </cell>
        </row>
        <row r="34">
          <cell r="A34" t="str">
            <v>NY</v>
          </cell>
        </row>
        <row r="35">
          <cell r="A35" t="str">
            <v>NC</v>
          </cell>
        </row>
        <row r="36">
          <cell r="A36" t="str">
            <v>ND</v>
          </cell>
        </row>
        <row r="37">
          <cell r="A37" t="str">
            <v>OH</v>
          </cell>
        </row>
        <row r="38">
          <cell r="A38" t="str">
            <v>OK</v>
          </cell>
        </row>
        <row r="39">
          <cell r="A39" t="str">
            <v>OR</v>
          </cell>
        </row>
        <row r="40">
          <cell r="A40" t="str">
            <v>PA</v>
          </cell>
        </row>
        <row r="41">
          <cell r="A41" t="str">
            <v>RI</v>
          </cell>
        </row>
        <row r="42">
          <cell r="A42" t="str">
            <v>SC</v>
          </cell>
        </row>
        <row r="43">
          <cell r="A43" t="str">
            <v>SD</v>
          </cell>
        </row>
        <row r="44">
          <cell r="A44" t="str">
            <v>TN</v>
          </cell>
        </row>
        <row r="45">
          <cell r="A45" t="str">
            <v>TX</v>
          </cell>
        </row>
        <row r="46">
          <cell r="A46" t="str">
            <v>UT</v>
          </cell>
        </row>
        <row r="47">
          <cell r="A47" t="str">
            <v>VT</v>
          </cell>
        </row>
        <row r="48">
          <cell r="A48" t="str">
            <v>VA</v>
          </cell>
        </row>
        <row r="49">
          <cell r="A49" t="str">
            <v>WA</v>
          </cell>
        </row>
        <row r="50">
          <cell r="A50" t="str">
            <v>WV</v>
          </cell>
        </row>
        <row r="51">
          <cell r="A51" t="str">
            <v>WI</v>
          </cell>
        </row>
        <row r="52">
          <cell r="A52" t="str">
            <v>WY</v>
          </cell>
        </row>
      </sheetData>
      <sheetData sheetId="14" refreshError="1"/>
      <sheetData sheetId="15" refreshError="1"/>
      <sheetData sheetId="16" refreshError="1"/>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amp;U"/>
      <sheetName val="Interest Calculator"/>
      <sheetName val="Draw Schedule"/>
    </sheetNames>
    <sheetDataSet>
      <sheetData sheetId="0"/>
      <sheetData sheetId="1"/>
      <sheetData sheetId="2"/>
      <sheetData sheetId="3"/>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s>
    <sheetDataSet>
      <sheetData sheetId="0" refreshError="1"/>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Inc"/>
      <sheetName val="Main"/>
      <sheetName val="Cover"/>
      <sheetName val="Sum"/>
      <sheetName val="New Sum"/>
      <sheetName val="Sum - Assumption"/>
      <sheetName val="Cash-Cap"/>
      <sheetName val="Oper"/>
      <sheetName val="Graphs"/>
      <sheetName val="Unit Mix"/>
      <sheetName val="ActualCap"/>
      <sheetName val="Inv UW"/>
      <sheetName val="Oper UW"/>
      <sheetName val="Detail"/>
      <sheetName val="Inputs Exp"/>
      <sheetName val="Pkg Sum"/>
      <sheetName val="Pkg Hist"/>
      <sheetName val="Pkg Fin"/>
      <sheetName val="Pkg Unit"/>
      <sheetName val="Pkg Graphs"/>
      <sheetName val="Pkg Oper"/>
      <sheetName val="Proforma Y1"/>
      <sheetName val="Notes"/>
      <sheetName val="Tax"/>
      <sheetName val="Pkg Comp"/>
      <sheetName val="Pkg UW"/>
      <sheetName val="Sale Comps"/>
      <sheetName val="ROE"/>
      <sheetName val="Inv PF"/>
      <sheetName val="Oper PF"/>
      <sheetName val="Pkg PF"/>
      <sheetName val="Inv Loan"/>
      <sheetName val="Oper Loan"/>
      <sheetName val="Pkg Loan"/>
      <sheetName val="Factors"/>
      <sheetName val="PROTO"/>
    </sheetNames>
    <sheetDataSet>
      <sheetData sheetId="0">
        <row r="101">
          <cell r="D101">
            <v>388</v>
          </cell>
          <cell r="G101">
            <v>293943</v>
          </cell>
        </row>
      </sheetData>
      <sheetData sheetId="1">
        <row r="21">
          <cell r="B21">
            <v>1969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Location Setup"/>
      <sheetName val="Parameters"/>
      <sheetName val="Setup- Hidden"/>
      <sheetName val="Pro Forma Summary"/>
      <sheetName val="Brinton Woods DC"/>
      <sheetName val="Brinton Woods Rock Creek"/>
      <sheetName val="Revenue Input"/>
      <sheetName val="Staffing Input"/>
      <sheetName val="Benefits Input"/>
      <sheetName val="Expense Input"/>
      <sheetName val="Mapped Financials"/>
      <sheetName val="Comparison Facility"/>
      <sheetName val="MCA Rate"/>
      <sheetName val="Bed Tax Calculations"/>
      <sheetName val="Bed Tax by Facility"/>
      <sheetName val="Error Check"/>
      <sheetName val="PF Checklist"/>
      <sheetName val="PF Notes"/>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de Area"/>
    </sheetNames>
    <sheetDataSet>
      <sheetData sheetId="0" refreshError="1">
        <row r="3">
          <cell r="C3" t="str">
            <v>Population and Income Estimates</v>
          </cell>
        </row>
        <row r="6">
          <cell r="F6" t="str">
            <v>Three Mile</v>
          </cell>
          <cell r="I6" t="str">
            <v>Five Mile</v>
          </cell>
          <cell r="L6" t="str">
            <v>Ten Mile</v>
          </cell>
          <cell r="O6" t="str">
            <v>Houston</v>
          </cell>
          <cell r="R6" t="str">
            <v>State of</v>
          </cell>
        </row>
        <row r="7">
          <cell r="C7" t="str">
            <v>Description</v>
          </cell>
          <cell r="F7" t="str">
            <v>Radius</v>
          </cell>
          <cell r="I7" t="str">
            <v>Radius</v>
          </cell>
          <cell r="L7" t="str">
            <v>Radius</v>
          </cell>
          <cell r="O7" t="str">
            <v>MSA</v>
          </cell>
          <cell r="R7" t="str">
            <v>Texas</v>
          </cell>
        </row>
        <row r="10">
          <cell r="C10" t="str">
            <v>Population Statistics</v>
          </cell>
        </row>
        <row r="12">
          <cell r="C12" t="str">
            <v>Under 20</v>
          </cell>
          <cell r="F12">
            <v>0.27599999999999997</v>
          </cell>
          <cell r="I12">
            <v>0.2676</v>
          </cell>
          <cell r="L12">
            <v>0.29920000000000002</v>
          </cell>
          <cell r="O12">
            <v>0.33629999999999999</v>
          </cell>
          <cell r="R12">
            <v>0.33510000000000001</v>
          </cell>
        </row>
        <row r="13">
          <cell r="C13" t="str">
            <v>21-29</v>
          </cell>
          <cell r="F13">
            <v>0.1154</v>
          </cell>
          <cell r="I13">
            <v>0.12909999999999999</v>
          </cell>
          <cell r="L13">
            <v>0.13539999999999999</v>
          </cell>
          <cell r="O13">
            <v>0.12039999999999999</v>
          </cell>
          <cell r="R13">
            <v>0.12580000000000002</v>
          </cell>
        </row>
        <row r="14">
          <cell r="C14" t="str">
            <v>30-39</v>
          </cell>
          <cell r="F14">
            <v>0.17609999999999998</v>
          </cell>
          <cell r="I14">
            <v>0.18230000000000002</v>
          </cell>
          <cell r="L14">
            <v>0.18009999999999998</v>
          </cell>
          <cell r="O14">
            <v>0.1807</v>
          </cell>
          <cell r="R14">
            <v>0.16210000000000002</v>
          </cell>
        </row>
        <row r="15">
          <cell r="C15" t="str">
            <v>40-49</v>
          </cell>
          <cell r="F15">
            <v>0.1416</v>
          </cell>
          <cell r="I15">
            <v>0.15310000000000001</v>
          </cell>
          <cell r="L15">
            <v>0.15049999999999999</v>
          </cell>
          <cell r="O15">
            <v>0.16439999999999999</v>
          </cell>
          <cell r="R15">
            <v>0.1469</v>
          </cell>
        </row>
        <row r="16">
          <cell r="C16" t="str">
            <v>50-59</v>
          </cell>
          <cell r="F16">
            <v>9.64E-2</v>
          </cell>
          <cell r="I16">
            <v>9.6500000000000002E-2</v>
          </cell>
          <cell r="L16">
            <v>9.1899999999999996E-2</v>
          </cell>
          <cell r="O16">
            <v>8.9700000000000002E-2</v>
          </cell>
          <cell r="R16">
            <v>9.2799999999999994E-2</v>
          </cell>
        </row>
        <row r="17">
          <cell r="C17" t="str">
            <v>60 and over</v>
          </cell>
          <cell r="F17">
            <v>0.19450000000000001</v>
          </cell>
          <cell r="I17">
            <v>0.1714</v>
          </cell>
          <cell r="L17">
            <v>0.1429</v>
          </cell>
          <cell r="O17">
            <v>0.1087</v>
          </cell>
          <cell r="R17">
            <v>0.13719999999999999</v>
          </cell>
        </row>
        <row r="19">
          <cell r="C19" t="str">
            <v>1980 Population:</v>
          </cell>
          <cell r="F19">
            <v>109967</v>
          </cell>
          <cell r="I19">
            <v>339336</v>
          </cell>
          <cell r="L19">
            <v>1212307</v>
          </cell>
          <cell r="O19">
            <v>2754304</v>
          </cell>
          <cell r="R19">
            <v>14229194</v>
          </cell>
        </row>
        <row r="20">
          <cell r="C20" t="str">
            <v>1990 Population:</v>
          </cell>
          <cell r="F20">
            <v>98581</v>
          </cell>
          <cell r="I20">
            <v>314293</v>
          </cell>
          <cell r="L20">
            <v>1182098</v>
          </cell>
          <cell r="O20">
            <v>3322025</v>
          </cell>
          <cell r="R20">
            <v>16986510</v>
          </cell>
        </row>
        <row r="21">
          <cell r="C21" t="str">
            <v>1997 Population:</v>
          </cell>
          <cell r="F21">
            <v>93916</v>
          </cell>
          <cell r="I21">
            <v>306097</v>
          </cell>
          <cell r="L21">
            <v>1185132</v>
          </cell>
          <cell r="O21">
            <v>3812977</v>
          </cell>
          <cell r="R21">
            <v>19284634</v>
          </cell>
        </row>
        <row r="22">
          <cell r="C22" t="str">
            <v>2002 Population:</v>
          </cell>
          <cell r="F22">
            <v>89589</v>
          </cell>
          <cell r="I22">
            <v>298792</v>
          </cell>
          <cell r="L22">
            <v>1191892</v>
          </cell>
          <cell r="O22">
            <v>4111571</v>
          </cell>
          <cell r="R22">
            <v>20767030</v>
          </cell>
        </row>
        <row r="24">
          <cell r="C24" t="str">
            <v>Compound Annual Change:</v>
          </cell>
        </row>
        <row r="25">
          <cell r="C25" t="str">
            <v>1980-1990</v>
          </cell>
          <cell r="F25">
            <v>-1.0870660202986248E-2</v>
          </cell>
          <cell r="I25">
            <v>-7.6371967842560383E-3</v>
          </cell>
          <cell r="L25">
            <v>-2.5202518226840878E-3</v>
          </cell>
          <cell r="O25">
            <v>1.89176900568973E-2</v>
          </cell>
          <cell r="R25">
            <v>1.7870167342883107E-2</v>
          </cell>
        </row>
        <row r="26">
          <cell r="C26" t="str">
            <v>1990-1997</v>
          </cell>
          <cell r="F26">
            <v>-8.0470774424808E-3</v>
          </cell>
          <cell r="I26">
            <v>-4.3942546618323261E-3</v>
          </cell>
          <cell r="L26">
            <v>4.2731375919160245E-4</v>
          </cell>
          <cell r="O26">
            <v>2.3238521547636965E-2</v>
          </cell>
          <cell r="R26">
            <v>2.1373393213211547E-2</v>
          </cell>
        </row>
        <row r="27">
          <cell r="C27" t="str">
            <v>1997-2001</v>
          </cell>
          <cell r="F27">
            <v>-9.3892870008682131E-3</v>
          </cell>
          <cell r="I27">
            <v>-4.8192233085176126E-3</v>
          </cell>
          <cell r="L27">
            <v>1.1382072113325624E-3</v>
          </cell>
          <cell r="O27">
            <v>1.5193250559615302E-2</v>
          </cell>
          <cell r="R27">
            <v>1.49218393802759E-2</v>
          </cell>
        </row>
        <row r="30">
          <cell r="C30" t="str">
            <v>Household Statistics</v>
          </cell>
        </row>
        <row r="32">
          <cell r="C32" t="str">
            <v>1980 Households:</v>
          </cell>
          <cell r="F32">
            <v>44137</v>
          </cell>
          <cell r="I32">
            <v>140776</v>
          </cell>
          <cell r="L32">
            <v>471706</v>
          </cell>
          <cell r="O32">
            <v>979410</v>
          </cell>
          <cell r="R32">
            <v>4929268</v>
          </cell>
        </row>
        <row r="33">
          <cell r="C33" t="str">
            <v>1990 Households:</v>
          </cell>
          <cell r="F33">
            <v>38984</v>
          </cell>
          <cell r="I33">
            <v>130721</v>
          </cell>
          <cell r="L33">
            <v>456687</v>
          </cell>
          <cell r="O33">
            <v>1193305</v>
          </cell>
          <cell r="R33">
            <v>6070937</v>
          </cell>
        </row>
        <row r="34">
          <cell r="C34" t="str">
            <v>1997 Households:</v>
          </cell>
          <cell r="F34">
            <v>36559</v>
          </cell>
          <cell r="I34">
            <v>127113</v>
          </cell>
          <cell r="L34">
            <v>455015</v>
          </cell>
          <cell r="O34">
            <v>1375602</v>
          </cell>
          <cell r="R34">
            <v>7000914</v>
          </cell>
        </row>
        <row r="35">
          <cell r="C35" t="str">
            <v>2002 Households:</v>
          </cell>
          <cell r="F35">
            <v>35131</v>
          </cell>
          <cell r="I35">
            <v>125411</v>
          </cell>
          <cell r="L35">
            <v>457572</v>
          </cell>
          <cell r="O35">
            <v>1514337</v>
          </cell>
          <cell r="R35">
            <v>7664800</v>
          </cell>
        </row>
        <row r="37">
          <cell r="C37" t="str">
            <v>Compound Annual Change:</v>
          </cell>
        </row>
        <row r="38">
          <cell r="C38" t="str">
            <v>1980-1990</v>
          </cell>
          <cell r="F38">
            <v>-1.2337968110912794E-2</v>
          </cell>
          <cell r="I38">
            <v>-7.3830795336529706E-3</v>
          </cell>
          <cell r="L38">
            <v>-3.2305360974270538E-3</v>
          </cell>
          <cell r="O38">
            <v>1.9949554589023036E-2</v>
          </cell>
          <cell r="R38">
            <v>2.1050751979434387E-2</v>
          </cell>
        </row>
        <row r="39">
          <cell r="C39" t="str">
            <v>1990-1997</v>
          </cell>
          <cell r="F39">
            <v>-1.0646901476994038E-2</v>
          </cell>
          <cell r="I39">
            <v>-4.6539410962767366E-3</v>
          </cell>
          <cell r="L39">
            <v>-6.1112473211638227E-4</v>
          </cell>
          <cell r="O39">
            <v>2.3977049914558173E-2</v>
          </cell>
          <cell r="R39">
            <v>2.4039014010804563E-2</v>
          </cell>
        </row>
        <row r="40">
          <cell r="C40" t="str">
            <v>1997-2001</v>
          </cell>
          <cell r="F40">
            <v>-7.9370266064040067E-3</v>
          </cell>
          <cell r="I40">
            <v>-2.6923911925835456E-3</v>
          </cell>
          <cell r="L40">
            <v>1.1214010888812658E-3</v>
          </cell>
          <cell r="O40">
            <v>1.9403093131125114E-2</v>
          </cell>
          <cell r="R40">
            <v>1.8284696372870279E-2</v>
          </cell>
        </row>
        <row r="43">
          <cell r="C43" t="str">
            <v>Income Statistics</v>
          </cell>
        </row>
        <row r="45">
          <cell r="C45" t="str">
            <v>$75K or over</v>
          </cell>
          <cell r="F45">
            <v>0.21160000000000001</v>
          </cell>
          <cell r="I45">
            <v>0.24769999999999998</v>
          </cell>
          <cell r="L45">
            <v>0.22450000000000003</v>
          </cell>
          <cell r="O45">
            <v>0.2253</v>
          </cell>
          <cell r="R45">
            <v>0.15620000000000001</v>
          </cell>
        </row>
        <row r="46">
          <cell r="C46" t="str">
            <v>$50K to $75K</v>
          </cell>
          <cell r="F46">
            <v>0.17330000000000001</v>
          </cell>
          <cell r="I46">
            <v>0.15920000000000001</v>
          </cell>
          <cell r="L46">
            <v>0.1613</v>
          </cell>
          <cell r="O46">
            <v>0.2034</v>
          </cell>
          <cell r="R46">
            <v>0.18079999999999999</v>
          </cell>
        </row>
        <row r="47">
          <cell r="C47" t="str">
            <v>$35K to $50K</v>
          </cell>
          <cell r="F47">
            <v>0.1416</v>
          </cell>
          <cell r="I47">
            <v>0.1293</v>
          </cell>
          <cell r="L47">
            <v>0.1288</v>
          </cell>
          <cell r="O47">
            <v>0.14349999999999999</v>
          </cell>
          <cell r="R47">
            <v>0.1588</v>
          </cell>
        </row>
        <row r="48">
          <cell r="C48" t="str">
            <v>$25K to $35K</v>
          </cell>
          <cell r="F48">
            <v>0.12470000000000001</v>
          </cell>
          <cell r="I48">
            <v>0.123</v>
          </cell>
          <cell r="L48">
            <v>0.12139999999999999</v>
          </cell>
          <cell r="O48">
            <v>0.1167</v>
          </cell>
          <cell r="R48">
            <v>0.1358</v>
          </cell>
        </row>
        <row r="49">
          <cell r="C49" t="str">
            <v>$15K to $25K</v>
          </cell>
          <cell r="F49">
            <v>0.16350000000000001</v>
          </cell>
          <cell r="I49">
            <v>0.1502</v>
          </cell>
          <cell r="L49">
            <v>0.1515</v>
          </cell>
          <cell r="O49">
            <v>0.1363</v>
          </cell>
          <cell r="R49">
            <v>0.1573</v>
          </cell>
        </row>
        <row r="50">
          <cell r="C50" t="str">
            <v>Under $15K</v>
          </cell>
          <cell r="F50">
            <v>0.18529999999999999</v>
          </cell>
          <cell r="I50">
            <v>0.19069999999999998</v>
          </cell>
          <cell r="L50">
            <v>0.21250000000000002</v>
          </cell>
          <cell r="O50">
            <v>0.1749</v>
          </cell>
          <cell r="R50">
            <v>0.21129999999999999</v>
          </cell>
        </row>
        <row r="52">
          <cell r="C52" t="str">
            <v>1997 Average HH Income</v>
          </cell>
          <cell r="F52">
            <v>65360</v>
          </cell>
          <cell r="I52">
            <v>72109</v>
          </cell>
          <cell r="L52">
            <v>64396</v>
          </cell>
          <cell r="O52">
            <v>62763</v>
          </cell>
          <cell r="R52">
            <v>51866</v>
          </cell>
        </row>
        <row r="53">
          <cell r="C53" t="str">
            <v>1997 Median HH Income</v>
          </cell>
          <cell r="F53">
            <v>37809</v>
          </cell>
          <cell r="I53">
            <v>39188</v>
          </cell>
          <cell r="L53">
            <v>36704</v>
          </cell>
          <cell r="O53">
            <v>42538</v>
          </cell>
          <cell r="R53">
            <v>34685</v>
          </cell>
        </row>
        <row r="54">
          <cell r="C54" t="str">
            <v>1997 Per Capita HH Income</v>
          </cell>
          <cell r="F54">
            <v>25147</v>
          </cell>
          <cell r="I54">
            <v>29775</v>
          </cell>
          <cell r="L54">
            <v>24757</v>
          </cell>
          <cell r="O54">
            <v>22694</v>
          </cell>
          <cell r="R54">
            <v>18982</v>
          </cell>
        </row>
        <row r="57">
          <cell r="C57" t="str">
            <v>Source:  Equifax National Decision Systems</v>
          </cell>
        </row>
      </sheetData>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de Area"/>
    </sheetNames>
    <sheetDataSet>
      <sheetData sheetId="0" refreshError="1">
        <row r="3">
          <cell r="C3" t="str">
            <v>Population and Income Estimates</v>
          </cell>
        </row>
        <row r="6">
          <cell r="F6" t="str">
            <v>Three Mile</v>
          </cell>
          <cell r="I6" t="str">
            <v>Five Mile</v>
          </cell>
          <cell r="L6" t="str">
            <v>Ten Mile</v>
          </cell>
          <cell r="O6" t="str">
            <v>Houston</v>
          </cell>
          <cell r="R6" t="str">
            <v>State of</v>
          </cell>
        </row>
        <row r="7">
          <cell r="C7" t="str">
            <v>Description</v>
          </cell>
          <cell r="F7" t="str">
            <v>Radius</v>
          </cell>
          <cell r="I7" t="str">
            <v>Radius</v>
          </cell>
          <cell r="L7" t="str">
            <v>Radius</v>
          </cell>
          <cell r="O7" t="str">
            <v>MSA</v>
          </cell>
          <cell r="R7" t="str">
            <v>Texas</v>
          </cell>
        </row>
        <row r="10">
          <cell r="C10" t="str">
            <v>Population Statistics</v>
          </cell>
        </row>
        <row r="12">
          <cell r="C12" t="str">
            <v>Under 20</v>
          </cell>
          <cell r="F12">
            <v>0.27599999999999997</v>
          </cell>
          <cell r="I12">
            <v>0.2676</v>
          </cell>
          <cell r="L12">
            <v>0.29920000000000002</v>
          </cell>
          <cell r="O12">
            <v>0.33629999999999999</v>
          </cell>
          <cell r="R12">
            <v>0.33510000000000001</v>
          </cell>
        </row>
        <row r="13">
          <cell r="C13" t="str">
            <v>21-29</v>
          </cell>
          <cell r="F13">
            <v>0.1154</v>
          </cell>
          <cell r="I13">
            <v>0.12909999999999999</v>
          </cell>
          <cell r="L13">
            <v>0.13539999999999999</v>
          </cell>
          <cell r="O13">
            <v>0.12039999999999999</v>
          </cell>
          <cell r="R13">
            <v>0.12580000000000002</v>
          </cell>
        </row>
        <row r="14">
          <cell r="C14" t="str">
            <v>30-39</v>
          </cell>
          <cell r="F14">
            <v>0.17609999999999998</v>
          </cell>
          <cell r="I14">
            <v>0.18230000000000002</v>
          </cell>
          <cell r="L14">
            <v>0.18009999999999998</v>
          </cell>
          <cell r="O14">
            <v>0.1807</v>
          </cell>
          <cell r="R14">
            <v>0.16210000000000002</v>
          </cell>
        </row>
        <row r="15">
          <cell r="C15" t="str">
            <v>40-49</v>
          </cell>
          <cell r="F15">
            <v>0.1416</v>
          </cell>
          <cell r="I15">
            <v>0.15310000000000001</v>
          </cell>
          <cell r="L15">
            <v>0.15049999999999999</v>
          </cell>
          <cell r="O15">
            <v>0.16439999999999999</v>
          </cell>
          <cell r="R15">
            <v>0.1469</v>
          </cell>
        </row>
        <row r="16">
          <cell r="C16" t="str">
            <v>50-59</v>
          </cell>
          <cell r="F16">
            <v>9.64E-2</v>
          </cell>
          <cell r="I16">
            <v>9.6500000000000002E-2</v>
          </cell>
          <cell r="L16">
            <v>9.1899999999999996E-2</v>
          </cell>
          <cell r="O16">
            <v>8.9700000000000002E-2</v>
          </cell>
          <cell r="R16">
            <v>9.2799999999999994E-2</v>
          </cell>
        </row>
        <row r="17">
          <cell r="C17" t="str">
            <v>60 and over</v>
          </cell>
          <cell r="F17">
            <v>0.19450000000000001</v>
          </cell>
          <cell r="I17">
            <v>0.1714</v>
          </cell>
          <cell r="L17">
            <v>0.1429</v>
          </cell>
          <cell r="O17">
            <v>0.1087</v>
          </cell>
          <cell r="R17">
            <v>0.13719999999999999</v>
          </cell>
        </row>
        <row r="19">
          <cell r="C19" t="str">
            <v>1980 Population:</v>
          </cell>
          <cell r="F19">
            <v>109967</v>
          </cell>
          <cell r="I19">
            <v>339336</v>
          </cell>
          <cell r="L19">
            <v>1212307</v>
          </cell>
          <cell r="O19">
            <v>2754304</v>
          </cell>
          <cell r="R19">
            <v>14229194</v>
          </cell>
        </row>
        <row r="20">
          <cell r="C20" t="str">
            <v>1990 Population:</v>
          </cell>
          <cell r="F20">
            <v>98581</v>
          </cell>
          <cell r="I20">
            <v>314293</v>
          </cell>
          <cell r="L20">
            <v>1182098</v>
          </cell>
          <cell r="O20">
            <v>3322025</v>
          </cell>
          <cell r="R20">
            <v>16986510</v>
          </cell>
        </row>
        <row r="21">
          <cell r="C21" t="str">
            <v>1997 Population:</v>
          </cell>
          <cell r="F21">
            <v>93916</v>
          </cell>
          <cell r="I21">
            <v>306097</v>
          </cell>
          <cell r="L21">
            <v>1185132</v>
          </cell>
          <cell r="O21">
            <v>3812977</v>
          </cell>
          <cell r="R21">
            <v>19284634</v>
          </cell>
        </row>
        <row r="22">
          <cell r="C22" t="str">
            <v>2002 Population:</v>
          </cell>
          <cell r="F22">
            <v>89589</v>
          </cell>
          <cell r="I22">
            <v>298792</v>
          </cell>
          <cell r="L22">
            <v>1191892</v>
          </cell>
          <cell r="O22">
            <v>4111571</v>
          </cell>
          <cell r="R22">
            <v>20767030</v>
          </cell>
        </row>
        <row r="24">
          <cell r="C24" t="str">
            <v>Compound Annual Change:</v>
          </cell>
        </row>
        <row r="25">
          <cell r="C25" t="str">
            <v>1980-1990</v>
          </cell>
          <cell r="F25">
            <v>-1.0870660202986248E-2</v>
          </cell>
          <cell r="I25">
            <v>-7.6371967842560383E-3</v>
          </cell>
          <cell r="L25">
            <v>-2.5202518226840878E-3</v>
          </cell>
          <cell r="O25">
            <v>1.89176900568973E-2</v>
          </cell>
          <cell r="R25">
            <v>1.7870167342883107E-2</v>
          </cell>
        </row>
        <row r="26">
          <cell r="C26" t="str">
            <v>1990-1997</v>
          </cell>
          <cell r="F26">
            <v>-8.0470774424808E-3</v>
          </cell>
          <cell r="I26">
            <v>-4.3942546618323261E-3</v>
          </cell>
          <cell r="L26">
            <v>4.2731375919160245E-4</v>
          </cell>
          <cell r="O26">
            <v>2.3238521547636965E-2</v>
          </cell>
          <cell r="R26">
            <v>2.1373393213211547E-2</v>
          </cell>
        </row>
        <row r="27">
          <cell r="C27" t="str">
            <v>1997-2001</v>
          </cell>
          <cell r="F27">
            <v>-9.3892870008682131E-3</v>
          </cell>
          <cell r="I27">
            <v>-4.8192233085176126E-3</v>
          </cell>
          <cell r="L27">
            <v>1.1382072113325624E-3</v>
          </cell>
          <cell r="O27">
            <v>1.5193250559615302E-2</v>
          </cell>
          <cell r="R27">
            <v>1.49218393802759E-2</v>
          </cell>
        </row>
        <row r="30">
          <cell r="C30" t="str">
            <v>Household Statistics</v>
          </cell>
        </row>
        <row r="32">
          <cell r="C32" t="str">
            <v>1980 Households:</v>
          </cell>
          <cell r="F32">
            <v>44137</v>
          </cell>
          <cell r="I32">
            <v>140776</v>
          </cell>
          <cell r="L32">
            <v>471706</v>
          </cell>
          <cell r="O32">
            <v>979410</v>
          </cell>
          <cell r="R32">
            <v>4929268</v>
          </cell>
        </row>
        <row r="33">
          <cell r="C33" t="str">
            <v>1990 Households:</v>
          </cell>
          <cell r="F33">
            <v>38984</v>
          </cell>
          <cell r="I33">
            <v>130721</v>
          </cell>
          <cell r="L33">
            <v>456687</v>
          </cell>
          <cell r="O33">
            <v>1193305</v>
          </cell>
          <cell r="R33">
            <v>6070937</v>
          </cell>
        </row>
        <row r="34">
          <cell r="C34" t="str">
            <v>1997 Households:</v>
          </cell>
          <cell r="F34">
            <v>36559</v>
          </cell>
          <cell r="I34">
            <v>127113</v>
          </cell>
          <cell r="L34">
            <v>455015</v>
          </cell>
          <cell r="O34">
            <v>1375602</v>
          </cell>
          <cell r="R34">
            <v>7000914</v>
          </cell>
        </row>
        <row r="35">
          <cell r="C35" t="str">
            <v>2002 Households:</v>
          </cell>
          <cell r="F35">
            <v>35131</v>
          </cell>
          <cell r="I35">
            <v>125411</v>
          </cell>
          <cell r="L35">
            <v>457572</v>
          </cell>
          <cell r="O35">
            <v>1514337</v>
          </cell>
          <cell r="R35">
            <v>7664800</v>
          </cell>
        </row>
        <row r="37">
          <cell r="C37" t="str">
            <v>Compound Annual Change:</v>
          </cell>
        </row>
        <row r="38">
          <cell r="C38" t="str">
            <v>1980-1990</v>
          </cell>
          <cell r="F38">
            <v>-1.2337968110912794E-2</v>
          </cell>
          <cell r="I38">
            <v>-7.3830795336529706E-3</v>
          </cell>
          <cell r="L38">
            <v>-3.2305360974270538E-3</v>
          </cell>
          <cell r="O38">
            <v>1.9949554589023036E-2</v>
          </cell>
          <cell r="R38">
            <v>2.1050751979434387E-2</v>
          </cell>
        </row>
        <row r="39">
          <cell r="C39" t="str">
            <v>1990-1997</v>
          </cell>
          <cell r="F39">
            <v>-1.0646901476994038E-2</v>
          </cell>
          <cell r="I39">
            <v>-4.6539410962767366E-3</v>
          </cell>
          <cell r="L39">
            <v>-6.1112473211638227E-4</v>
          </cell>
          <cell r="O39">
            <v>2.3977049914558173E-2</v>
          </cell>
          <cell r="R39">
            <v>2.4039014010804563E-2</v>
          </cell>
        </row>
        <row r="40">
          <cell r="C40" t="str">
            <v>1997-2001</v>
          </cell>
          <cell r="F40">
            <v>-7.9370266064040067E-3</v>
          </cell>
          <cell r="I40">
            <v>-2.6923911925835456E-3</v>
          </cell>
          <cell r="L40">
            <v>1.1214010888812658E-3</v>
          </cell>
          <cell r="O40">
            <v>1.9403093131125114E-2</v>
          </cell>
          <cell r="R40">
            <v>1.8284696372870279E-2</v>
          </cell>
        </row>
        <row r="43">
          <cell r="C43" t="str">
            <v>Income Statistics</v>
          </cell>
        </row>
        <row r="45">
          <cell r="C45" t="str">
            <v>$75K or over</v>
          </cell>
          <cell r="F45">
            <v>0.21160000000000001</v>
          </cell>
          <cell r="I45">
            <v>0.24769999999999998</v>
          </cell>
          <cell r="L45">
            <v>0.22450000000000003</v>
          </cell>
          <cell r="O45">
            <v>0.2253</v>
          </cell>
          <cell r="R45">
            <v>0.15620000000000001</v>
          </cell>
        </row>
        <row r="46">
          <cell r="C46" t="str">
            <v>$50K to $75K</v>
          </cell>
          <cell r="F46">
            <v>0.17330000000000001</v>
          </cell>
          <cell r="I46">
            <v>0.15920000000000001</v>
          </cell>
          <cell r="L46">
            <v>0.1613</v>
          </cell>
          <cell r="O46">
            <v>0.2034</v>
          </cell>
          <cell r="R46">
            <v>0.18079999999999999</v>
          </cell>
        </row>
        <row r="47">
          <cell r="C47" t="str">
            <v>$35K to $50K</v>
          </cell>
          <cell r="F47">
            <v>0.1416</v>
          </cell>
          <cell r="I47">
            <v>0.1293</v>
          </cell>
          <cell r="L47">
            <v>0.1288</v>
          </cell>
          <cell r="O47">
            <v>0.14349999999999999</v>
          </cell>
          <cell r="R47">
            <v>0.1588</v>
          </cell>
        </row>
        <row r="48">
          <cell r="C48" t="str">
            <v>$25K to $35K</v>
          </cell>
          <cell r="F48">
            <v>0.12470000000000001</v>
          </cell>
          <cell r="I48">
            <v>0.123</v>
          </cell>
          <cell r="L48">
            <v>0.12139999999999999</v>
          </cell>
          <cell r="O48">
            <v>0.1167</v>
          </cell>
          <cell r="R48">
            <v>0.1358</v>
          </cell>
        </row>
        <row r="49">
          <cell r="C49" t="str">
            <v>$15K to $25K</v>
          </cell>
          <cell r="F49">
            <v>0.16350000000000001</v>
          </cell>
          <cell r="I49">
            <v>0.1502</v>
          </cell>
          <cell r="L49">
            <v>0.1515</v>
          </cell>
          <cell r="O49">
            <v>0.1363</v>
          </cell>
          <cell r="R49">
            <v>0.1573</v>
          </cell>
        </row>
        <row r="50">
          <cell r="C50" t="str">
            <v>Under $15K</v>
          </cell>
          <cell r="F50">
            <v>0.18529999999999999</v>
          </cell>
          <cell r="I50">
            <v>0.19069999999999998</v>
          </cell>
          <cell r="L50">
            <v>0.21250000000000002</v>
          </cell>
          <cell r="O50">
            <v>0.1749</v>
          </cell>
          <cell r="R50">
            <v>0.21129999999999999</v>
          </cell>
        </row>
        <row r="52">
          <cell r="C52" t="str">
            <v>1997 Average HH Income</v>
          </cell>
          <cell r="F52">
            <v>65360</v>
          </cell>
          <cell r="I52">
            <v>72109</v>
          </cell>
          <cell r="L52">
            <v>64396</v>
          </cell>
          <cell r="O52">
            <v>62763</v>
          </cell>
          <cell r="R52">
            <v>51866</v>
          </cell>
        </row>
        <row r="53">
          <cell r="C53" t="str">
            <v>1997 Median HH Income</v>
          </cell>
          <cell r="F53">
            <v>37809</v>
          </cell>
          <cell r="I53">
            <v>39188</v>
          </cell>
          <cell r="L53">
            <v>36704</v>
          </cell>
          <cell r="O53">
            <v>42538</v>
          </cell>
          <cell r="R53">
            <v>34685</v>
          </cell>
        </row>
        <row r="54">
          <cell r="C54" t="str">
            <v>1997 Per Capita HH Income</v>
          </cell>
          <cell r="F54">
            <v>25147</v>
          </cell>
          <cell r="I54">
            <v>29775</v>
          </cell>
          <cell r="L54">
            <v>24757</v>
          </cell>
          <cell r="O54">
            <v>22694</v>
          </cell>
          <cell r="R54">
            <v>18982</v>
          </cell>
        </row>
        <row r="57">
          <cell r="C57" t="str">
            <v>Source:  Equifax National Decision Systems</v>
          </cell>
        </row>
      </sheetData>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titled"/>
      <sheetName val="Last 30 Days"/>
      <sheetName val="Sheet1"/>
    </sheetNames>
    <sheetDataSet>
      <sheetData sheetId="0"/>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 val="LEED Score"/>
      <sheetName val="VE Summary"/>
      <sheetName val="Instruct"/>
      <sheetName val="Bldg NetGross"/>
      <sheetName val="Title"/>
      <sheetName val="TOC"/>
      <sheetName val="Est Summary"/>
      <sheetName val="Site Summary"/>
      <sheetName val="Site Detail"/>
      <sheetName val="Bldg1 Summary"/>
      <sheetName val="Bldg1 Detail"/>
      <sheetName val="Alternate Summary"/>
      <sheetName val="BP Summary"/>
      <sheetName val="CSI"/>
      <sheetName val="Bldg2 Summary"/>
      <sheetName val="Bldg2 Detail"/>
      <sheetName val="Bldg3 Summary"/>
      <sheetName val="Bldg3 Detail"/>
      <sheetName val="SiteBldg123 Summary"/>
      <sheetName val="LEED Summary"/>
    </sheetNames>
    <sheetDataSet>
      <sheetData sheetId="0" refreshError="1">
        <row r="6">
          <cell r="J6">
            <v>59854</v>
          </cell>
        </row>
      </sheetData>
      <sheetData sheetId="1" refreshError="1">
        <row r="3">
          <cell r="P3" t="str">
            <v>SS-P1</v>
          </cell>
        </row>
        <row r="4">
          <cell r="P4" t="str">
            <v>SS-P2</v>
          </cell>
        </row>
        <row r="5">
          <cell r="P5" t="str">
            <v>SS-1</v>
          </cell>
        </row>
        <row r="6">
          <cell r="P6" t="str">
            <v>SS-2</v>
          </cell>
        </row>
        <row r="7">
          <cell r="P7" t="str">
            <v>SS-3</v>
          </cell>
        </row>
        <row r="8">
          <cell r="P8" t="str">
            <v>SS-4.1</v>
          </cell>
        </row>
        <row r="9">
          <cell r="P9" t="str">
            <v>SS-4.2</v>
          </cell>
        </row>
        <row r="10">
          <cell r="P10" t="str">
            <v>SS-4.3</v>
          </cell>
        </row>
        <row r="11">
          <cell r="P11" t="str">
            <v>SS-4.4</v>
          </cell>
        </row>
        <row r="12">
          <cell r="P12" t="str">
            <v>SS-5.1</v>
          </cell>
        </row>
        <row r="13">
          <cell r="P13" t="str">
            <v>SS-5.2</v>
          </cell>
        </row>
        <row r="14">
          <cell r="P14" t="str">
            <v>SS-6.1</v>
          </cell>
        </row>
        <row r="15">
          <cell r="P15" t="str">
            <v>SS-6.2</v>
          </cell>
        </row>
        <row r="16">
          <cell r="P16" t="str">
            <v>SS-7.1</v>
          </cell>
        </row>
        <row r="17">
          <cell r="P17" t="str">
            <v>SS-7.2</v>
          </cell>
        </row>
        <row r="18">
          <cell r="P18" t="str">
            <v>SS-8</v>
          </cell>
        </row>
        <row r="19">
          <cell r="P19" t="str">
            <v>SS-9</v>
          </cell>
        </row>
        <row r="20">
          <cell r="P20" t="str">
            <v>SS-10</v>
          </cell>
        </row>
        <row r="21">
          <cell r="P21" t="str">
            <v>WE-1.1</v>
          </cell>
        </row>
        <row r="22">
          <cell r="P22" t="str">
            <v>WE-1.2</v>
          </cell>
        </row>
        <row r="23">
          <cell r="P23" t="str">
            <v>WE-2</v>
          </cell>
        </row>
        <row r="24">
          <cell r="P24" t="str">
            <v>WE-3.1</v>
          </cell>
        </row>
        <row r="25">
          <cell r="P25" t="str">
            <v>WE-3.2</v>
          </cell>
        </row>
        <row r="26">
          <cell r="P26" t="str">
            <v>WE-4</v>
          </cell>
        </row>
        <row r="27">
          <cell r="P27" t="str">
            <v>EA-P1</v>
          </cell>
        </row>
        <row r="28">
          <cell r="P28" t="str">
            <v>EA-P2</v>
          </cell>
        </row>
        <row r="29">
          <cell r="P29" t="str">
            <v>EA-P3</v>
          </cell>
        </row>
        <row r="30">
          <cell r="P30" t="str">
            <v>EA-1</v>
          </cell>
        </row>
        <row r="31">
          <cell r="P31" t="str">
            <v>EA-2</v>
          </cell>
        </row>
        <row r="32">
          <cell r="P32" t="str">
            <v>EA-3</v>
          </cell>
        </row>
        <row r="33">
          <cell r="P33" t="str">
            <v>EA-4</v>
          </cell>
        </row>
        <row r="34">
          <cell r="P34" t="str">
            <v>EA-5</v>
          </cell>
        </row>
        <row r="35">
          <cell r="P35" t="str">
            <v>EA-1.6</v>
          </cell>
        </row>
        <row r="36">
          <cell r="P36" t="str">
            <v>MR-P1</v>
          </cell>
        </row>
        <row r="37">
          <cell r="P37" t="str">
            <v>MR-1.1</v>
          </cell>
        </row>
        <row r="38">
          <cell r="P38" t="str">
            <v>MR-1.2</v>
          </cell>
        </row>
        <row r="39">
          <cell r="P39" t="str">
            <v>MR-1.3</v>
          </cell>
        </row>
        <row r="40">
          <cell r="P40" t="str">
            <v>MR-2.1</v>
          </cell>
        </row>
        <row r="41">
          <cell r="P41" t="str">
            <v>MR-2.2</v>
          </cell>
        </row>
        <row r="42">
          <cell r="P42" t="str">
            <v>MR-3.1</v>
          </cell>
        </row>
        <row r="43">
          <cell r="P43" t="str">
            <v>MR-3.2</v>
          </cell>
        </row>
        <row r="44">
          <cell r="P44" t="str">
            <v>MR-4.1</v>
          </cell>
        </row>
        <row r="45">
          <cell r="P45" t="str">
            <v>MR-4.2</v>
          </cell>
        </row>
        <row r="46">
          <cell r="P46" t="str">
            <v>MR-5.1</v>
          </cell>
        </row>
        <row r="47">
          <cell r="P47" t="str">
            <v>MR-5.2</v>
          </cell>
        </row>
        <row r="48">
          <cell r="P48" t="str">
            <v>MR-6</v>
          </cell>
        </row>
        <row r="49">
          <cell r="P49" t="str">
            <v>MR-7</v>
          </cell>
        </row>
        <row r="50">
          <cell r="P50" t="str">
            <v>EQ-P1</v>
          </cell>
        </row>
        <row r="51">
          <cell r="P51" t="str">
            <v>EQ-P2</v>
          </cell>
        </row>
        <row r="52">
          <cell r="P52" t="str">
            <v>EQ-P3</v>
          </cell>
        </row>
        <row r="53">
          <cell r="P53" t="str">
            <v>EQ-1</v>
          </cell>
        </row>
        <row r="54">
          <cell r="P54" t="str">
            <v>EQ-2</v>
          </cell>
        </row>
        <row r="55">
          <cell r="P55" t="str">
            <v>EQ-3.1</v>
          </cell>
        </row>
        <row r="56">
          <cell r="P56" t="str">
            <v>EQ-3.2</v>
          </cell>
        </row>
        <row r="57">
          <cell r="P57" t="str">
            <v>EQ-4.1</v>
          </cell>
        </row>
        <row r="58">
          <cell r="P58" t="str">
            <v>EQ-4.2</v>
          </cell>
        </row>
        <row r="59">
          <cell r="P59" t="str">
            <v>EQ-4.3</v>
          </cell>
        </row>
        <row r="60">
          <cell r="P60" t="str">
            <v>EQ-5</v>
          </cell>
        </row>
        <row r="61">
          <cell r="P61" t="str">
            <v>EQ-6.1</v>
          </cell>
        </row>
        <row r="62">
          <cell r="P62" t="str">
            <v>EQ-6.2</v>
          </cell>
        </row>
        <row r="63">
          <cell r="P63" t="str">
            <v>EQ-7.1</v>
          </cell>
        </row>
        <row r="64">
          <cell r="P64" t="str">
            <v>EQ-7.2</v>
          </cell>
        </row>
        <row r="65">
          <cell r="P65" t="str">
            <v>EQ-8.1</v>
          </cell>
        </row>
        <row r="66">
          <cell r="P66" t="str">
            <v>EQ-8.2</v>
          </cell>
        </row>
        <row r="67">
          <cell r="P67" t="str">
            <v>EQ-9</v>
          </cell>
        </row>
        <row r="68">
          <cell r="P68" t="str">
            <v>EQ-10</v>
          </cell>
        </row>
        <row r="69">
          <cell r="P69" t="str">
            <v>EQ-11</v>
          </cell>
        </row>
        <row r="70">
          <cell r="P70" t="str">
            <v>ID-1.1</v>
          </cell>
        </row>
        <row r="71">
          <cell r="P71" t="str">
            <v>ID-1.2</v>
          </cell>
        </row>
        <row r="72">
          <cell r="P72" t="str">
            <v>ID-1.3</v>
          </cell>
        </row>
        <row r="73">
          <cell r="P73" t="str">
            <v>ID-1.4</v>
          </cell>
        </row>
        <row r="74">
          <cell r="P74" t="str">
            <v>ID-2</v>
          </cell>
        </row>
        <row r="75">
          <cell r="P75" t="str">
            <v>ID-3</v>
          </cell>
        </row>
      </sheetData>
      <sheetData sheetId="2" refreshError="1">
        <row r="15">
          <cell r="B15" t="str">
            <v>VE-S01</v>
          </cell>
        </row>
        <row r="16">
          <cell r="B16" t="str">
            <v>VE-S02</v>
          </cell>
        </row>
        <row r="17">
          <cell r="B17" t="str">
            <v>VE-S03</v>
          </cell>
        </row>
        <row r="18">
          <cell r="B18" t="str">
            <v>VE-S04</v>
          </cell>
        </row>
        <row r="19">
          <cell r="B19" t="str">
            <v>VE-S05</v>
          </cell>
        </row>
        <row r="20">
          <cell r="B20" t="str">
            <v>VE-S06</v>
          </cell>
        </row>
        <row r="21">
          <cell r="B21" t="str">
            <v>VE-S07</v>
          </cell>
        </row>
        <row r="22">
          <cell r="B22" t="str">
            <v>VE-S08</v>
          </cell>
        </row>
        <row r="23">
          <cell r="B23" t="str">
            <v>VE-S09</v>
          </cell>
        </row>
        <row r="24">
          <cell r="B24" t="str">
            <v>VE-S10</v>
          </cell>
        </row>
        <row r="25">
          <cell r="B25" t="str">
            <v>VE-S11</v>
          </cell>
        </row>
        <row r="26">
          <cell r="B26" t="str">
            <v>VE-S12</v>
          </cell>
        </row>
        <row r="27">
          <cell r="B27" t="str">
            <v>VE-S13</v>
          </cell>
        </row>
        <row r="28">
          <cell r="B28" t="str">
            <v>VE-S14</v>
          </cell>
        </row>
        <row r="29">
          <cell r="B29" t="str">
            <v>VE-S15</v>
          </cell>
        </row>
        <row r="30">
          <cell r="B30" t="str">
            <v>VE-S16</v>
          </cell>
        </row>
        <row r="31">
          <cell r="B31" t="str">
            <v>VE-S17</v>
          </cell>
        </row>
        <row r="32">
          <cell r="B32" t="str">
            <v>VE-S18</v>
          </cell>
        </row>
        <row r="33">
          <cell r="B33" t="str">
            <v>VE-S19</v>
          </cell>
        </row>
        <row r="34">
          <cell r="B34" t="str">
            <v>VE-S20</v>
          </cell>
        </row>
        <row r="38">
          <cell r="B38" t="str">
            <v>VE-01</v>
          </cell>
        </row>
        <row r="39">
          <cell r="B39" t="str">
            <v>VE-02</v>
          </cell>
        </row>
        <row r="40">
          <cell r="B40" t="str">
            <v>VE-03</v>
          </cell>
        </row>
        <row r="41">
          <cell r="B41" t="str">
            <v>VE-04</v>
          </cell>
        </row>
        <row r="42">
          <cell r="B42" t="str">
            <v>VE-05</v>
          </cell>
        </row>
        <row r="43">
          <cell r="B43" t="str">
            <v>VE-06</v>
          </cell>
        </row>
        <row r="44">
          <cell r="B44" t="str">
            <v>VE-07</v>
          </cell>
        </row>
        <row r="45">
          <cell r="B45" t="str">
            <v>VE-08</v>
          </cell>
        </row>
        <row r="46">
          <cell r="B46" t="str">
            <v>VE-09</v>
          </cell>
        </row>
        <row r="47">
          <cell r="B47" t="str">
            <v>VE-10</v>
          </cell>
        </row>
        <row r="48">
          <cell r="B48" t="str">
            <v>VE-11</v>
          </cell>
        </row>
        <row r="49">
          <cell r="B49" t="str">
            <v>VE-12</v>
          </cell>
        </row>
        <row r="50">
          <cell r="B50" t="str">
            <v>VE-13</v>
          </cell>
        </row>
        <row r="51">
          <cell r="B51" t="str">
            <v>VE-14</v>
          </cell>
        </row>
        <row r="52">
          <cell r="B52" t="str">
            <v>VE-15</v>
          </cell>
        </row>
        <row r="53">
          <cell r="B53" t="str">
            <v>VE-16</v>
          </cell>
        </row>
        <row r="54">
          <cell r="B54" t="str">
            <v>VE-17</v>
          </cell>
        </row>
        <row r="55">
          <cell r="B55" t="str">
            <v>VE-18</v>
          </cell>
        </row>
        <row r="56">
          <cell r="B56" t="str">
            <v>VE-19</v>
          </cell>
        </row>
        <row r="57">
          <cell r="B57" t="str">
            <v>VE-20</v>
          </cell>
        </row>
        <row r="58">
          <cell r="B58" t="str">
            <v>VE-21</v>
          </cell>
        </row>
        <row r="59">
          <cell r="B59" t="str">
            <v>VE-22</v>
          </cell>
        </row>
        <row r="60">
          <cell r="B60" t="str">
            <v>VE-23</v>
          </cell>
        </row>
        <row r="61">
          <cell r="B61" t="str">
            <v>VE-24</v>
          </cell>
        </row>
        <row r="62">
          <cell r="B62" t="str">
            <v>VE-25</v>
          </cell>
        </row>
        <row r="63">
          <cell r="B63" t="str">
            <v>VE-26</v>
          </cell>
        </row>
        <row r="64">
          <cell r="B64" t="str">
            <v>VE-27</v>
          </cell>
        </row>
        <row r="65">
          <cell r="B65" t="str">
            <v>VE-28</v>
          </cell>
        </row>
        <row r="66">
          <cell r="B66" t="str">
            <v>VE-29</v>
          </cell>
        </row>
        <row r="67">
          <cell r="B67" t="str">
            <v>VE-30</v>
          </cell>
        </row>
        <row r="68">
          <cell r="B68" t="str">
            <v>VE-31</v>
          </cell>
        </row>
        <row r="69">
          <cell r="B69" t="str">
            <v>VE-32</v>
          </cell>
        </row>
        <row r="70">
          <cell r="B70" t="str">
            <v>VE-33</v>
          </cell>
        </row>
        <row r="71">
          <cell r="B71" t="str">
            <v>VE-34</v>
          </cell>
        </row>
        <row r="72">
          <cell r="B72" t="str">
            <v>VE-35</v>
          </cell>
        </row>
        <row r="73">
          <cell r="B73" t="str">
            <v>VE-36</v>
          </cell>
        </row>
        <row r="74">
          <cell r="B74" t="str">
            <v>VE-37</v>
          </cell>
        </row>
        <row r="75">
          <cell r="B75" t="str">
            <v>VE-38</v>
          </cell>
        </row>
        <row r="76">
          <cell r="B76" t="str">
            <v>VE-39</v>
          </cell>
        </row>
        <row r="77">
          <cell r="B77" t="str">
            <v>VE-40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8002"/>
      <sheetName val="8005"/>
      <sheetName val="8006"/>
      <sheetName val="1166"/>
      <sheetName val="1250"/>
      <sheetName val="8067"/>
      <sheetName val="8072"/>
    </sheetNames>
    <sheetDataSet>
      <sheetData sheetId="0">
        <row r="2">
          <cell r="C2" t="str">
            <v>initial forecast</v>
          </cell>
        </row>
      </sheetData>
      <sheetData sheetId="1"/>
      <sheetData sheetId="2"/>
      <sheetData sheetId="3"/>
      <sheetData sheetId="4"/>
      <sheetData sheetId="5"/>
      <sheetData sheetId="6"/>
      <sheetData sheetId="7"/>
    </sheetDataSet>
  </externalBook>
</externalLink>
</file>

<file path=xl/externalLinks/externalLink1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X"/>
      <sheetName val="Input-Acq"/>
      <sheetName val="Acquisition"/>
      <sheetName val="Amortization-Acq"/>
      <sheetName val="Waterfall-Acq"/>
      <sheetName val="Input-Val"/>
      <sheetName val="Valuation-Projections"/>
      <sheetName val="LifeOfProperty"/>
      <sheetName val="Waterfall-Life"/>
      <sheetName val="Waterfall-ValProjections"/>
      <sheetName val="Amortization-Val"/>
      <sheetName val="Oly Model Configuration"/>
      <sheetName val="RawDataDC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Revisions Tracking Sheet"/>
      <sheetName val="Return Summary"/>
      <sheetName val="Profile"/>
      <sheetName val="Land Comps"/>
      <sheetName val="Investment Summary"/>
      <sheetName val="CashFlows"/>
      <sheetName val="Base Case Lev."/>
      <sheetName val="Base Case Unlev."/>
      <sheetName val="Optimistic Case Lev."/>
      <sheetName val="Optimistic Case Unlev."/>
      <sheetName val="Pessimistic Case Lev."/>
      <sheetName val="Pessimistic Case Unlev."/>
      <sheetName val="Rent Calculator"/>
      <sheetName val="Projected NOI"/>
      <sheetName val="Pru 11 Yr CashFlows"/>
      <sheetName val="REC Package Order"/>
      <sheetName val="Input Master"/>
      <sheetName val="Demographics"/>
      <sheetName val="Unit Mix Input"/>
      <sheetName val="Competitor Rates Input"/>
      <sheetName val="Unit &amp; Rates Mix (&quot;A&quot; Page)"/>
      <sheetName val="Master Absorption"/>
      <sheetName val="ALL Units Rates-ESD"/>
      <sheetName val="Down &amp; Out"/>
      <sheetName val="Down &amp; Out w CC"/>
      <sheetName val="Down &amp; In"/>
      <sheetName val="Down &amp; In w CC"/>
      <sheetName val="Up &amp; In"/>
      <sheetName val="Up &amp; In w CC"/>
      <sheetName val="Financials (&quot;B&quot; Page)"/>
      <sheetName val="PJV NOI"/>
      <sheetName val="PJV IRR"/>
      <sheetName val="IRR Calc"/>
      <sheetName val="Income Statement Analysis"/>
      <sheetName val="TM1"/>
      <sheetName val="Construction (Hard) Costs"/>
      <sheetName val="Sunk Costs to Date"/>
      <sheetName val="FRX Budget Dataload"/>
      <sheetName val="REC Memo Entitlements"/>
      <sheetName val="REC Memo-Entitlement"/>
      <sheetName val="REC Memo-Purchase"/>
      <sheetName val="REC Memo-Budget Update"/>
      <sheetName val="REC Checklist"/>
      <sheetName val="REC Presentation"/>
      <sheetName val="Map Sheet"/>
      <sheetName val="Competition Chart"/>
      <sheetName val="Competition Analysis"/>
      <sheetName val="Competition Map"/>
      <sheetName val="Proposed Site"/>
      <sheetName val="Competitor 1"/>
      <sheetName val="Competitor 5"/>
      <sheetName val="Competitor 6"/>
      <sheetName val="Competitor 7"/>
      <sheetName val="Competitor 8"/>
      <sheetName val="Competitor 9"/>
      <sheetName val="Competitor 10"/>
      <sheetName val="Competitor 11"/>
      <sheetName val="Competitor 12"/>
      <sheetName val="Cover Sheet"/>
      <sheetName val="Location,Competition,Proforma "/>
      <sheetName val="Calculator"/>
      <sheetName val="A Pess"/>
      <sheetName val="Operations Budget"/>
      <sheetName val="B Pess"/>
      <sheetName val="P&amp;S Agr"/>
      <sheetName val="Output Master (Pru)"/>
      <sheetName val="ESS Project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5">
          <cell r="D5" t="str">
            <v>2007</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x0000__x0000_"/>
      <sheetName val="ICI"/>
      <sheetName val="Summary"/>
    </sheetNames>
    <sheetDataSet>
      <sheetData sheetId="0" refreshError="1"/>
      <sheetData sheetId="1"/>
      <sheetData sheetId="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ecutive Summary"/>
      <sheetName val="Underwriting"/>
      <sheetName val="Inc &amp; Exp Assump (1)"/>
      <sheetName val="Inc &amp; Exp Assump (2)"/>
      <sheetName val="Yr1 Proforma"/>
      <sheetName val="Yr2 Proforma"/>
      <sheetName val="5 YR Capital"/>
      <sheetName val="Historical Comp"/>
      <sheetName val="TTM Monthly"/>
      <sheetName val="Amort"/>
      <sheetName val="Closing Costs"/>
      <sheetName val="Promote Calc"/>
      <sheetName val="Monthly Income Statement"/>
      <sheetName val="Prop Performance"/>
      <sheetName val="Comps"/>
      <sheetName val="1Bd1Ba"/>
      <sheetName val="2Bd1Ba"/>
      <sheetName val="2Bd2Ba"/>
      <sheetName val="3Bd2Ba"/>
      <sheetName val="Bridgeport"/>
      <sheetName val="Top Employers"/>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X"/>
      <sheetName val="DevAcq Sum"/>
      <sheetName val="Geo Summ"/>
      <sheetName val="Memo Fin Sum"/>
      <sheetName val="Summary"/>
      <sheetName val="NEWCO.ROLLUP"/>
      <sheetName val="BalanceSheet"/>
      <sheetName val="LeverageAnalysis"/>
      <sheetName val="Sheet1"/>
      <sheetName val="Static Valuation"/>
      <sheetName val="RecourseDebtPOST"/>
      <sheetName val="RecourseDebtPRE"/>
      <sheetName val="JV.WATERFALL"/>
      <sheetName val="MGMTCO"/>
      <sheetName val="OWNED"/>
      <sheetName val="BUYOUT"/>
      <sheetName val="ID.ACQ"/>
      <sheetName val="ID.DEV"/>
      <sheetName val="FUTURE.ACQ"/>
      <sheetName val="FUTURE.DEV"/>
      <sheetName val="ACQ01"/>
      <sheetName val="ACQ02"/>
      <sheetName val="ACQ03"/>
      <sheetName val="ACQ04"/>
      <sheetName val="DEV01"/>
      <sheetName val="DEV02"/>
      <sheetName val="DEV03"/>
      <sheetName val="DEV04"/>
      <sheetName val="DEV05"/>
      <sheetName val="CapX2001"/>
      <sheetName val="CapX-OLD"/>
      <sheetName val="NOTES"/>
      <sheetName val="Raintree Pro Forma"/>
      <sheetName val="ListBuilder"/>
      <sheetName val="Data Validation"/>
      <sheetName val="Retail Assumptions"/>
      <sheetName val="DevAcq_Sum"/>
      <sheetName val="Geo_Summ"/>
      <sheetName val="Memo_Fin_Sum"/>
      <sheetName val="NEWCO_ROLLUP"/>
      <sheetName val="Static_Valuation"/>
      <sheetName val="JV_WATERFALL"/>
      <sheetName val="ID_ACQ"/>
      <sheetName val="ID_DEV"/>
      <sheetName val="FUTURE_ACQ"/>
      <sheetName val="FUTURE_DEV"/>
      <sheetName val="ValueList_Helper"/>
      <sheetName val="ValueList_Helper_1"/>
      <sheetName val="ValueList_Helper_2"/>
      <sheetName val="ValueList_Helper_3"/>
      <sheetName val="ValueList_Helper_4"/>
      <sheetName val="ValueList_Helper_5"/>
      <sheetName val="ValueList_Helper_6"/>
      <sheetName val="ValueList_Helper_7"/>
      <sheetName val="ValueList_Helper_8"/>
      <sheetName val="ValueList_Helper_9"/>
      <sheetName val="ValueList_Helper_10"/>
      <sheetName val="ValueList_Helper_11"/>
      <sheetName val="ValueList_Helper_12"/>
      <sheetName val="ValueList_Helper_13"/>
      <sheetName val="ValueList_Helper_14"/>
      <sheetName val="ValueList_Helper_15"/>
      <sheetName val="ValueList_Helper_16"/>
      <sheetName val="9_Value Matrix"/>
      <sheetName val="10_Vacancy Detail"/>
      <sheetName val="2_Assumptions"/>
      <sheetName val="4_Cash Flow"/>
      <sheetName val="18_ALease-up Schedule"/>
      <sheetName val="Inputs"/>
      <sheetName val="Wayne15"/>
      <sheetName val="TX"/>
      <sheetName val="Forest "/>
      <sheetName val="Sugar I"/>
      <sheetName val="Sugar II"/>
    </sheetNames>
    <sheetDataSet>
      <sheetData sheetId="0"/>
      <sheetData sheetId="1" refreshError="1"/>
      <sheetData sheetId="2" refreshError="1"/>
      <sheetData sheetId="3" refreshError="1"/>
      <sheetData sheetId="4"/>
      <sheetData sheetId="5" refreshError="1"/>
      <sheetData sheetId="6"/>
      <sheetData sheetId="7"/>
      <sheetData sheetId="8" refreshError="1"/>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nants"/>
      <sheetName val="CAM"/>
      <sheetName val="RET"/>
      <sheetName val="INS"/>
      <sheetName val="SPM"/>
      <sheetName val="GLA"/>
      <sheetName val="CAM2"/>
      <sheetName val="Variabl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uge"/>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
      <sheetName val="B-B"/>
      <sheetName val="B-C"/>
      <sheetName val="B-D"/>
      <sheetName val="B-E"/>
      <sheetName val="B-F"/>
      <sheetName val="E-1"/>
      <sheetName val="E-A"/>
      <sheetName val="E-A1"/>
      <sheetName val="E-B"/>
      <sheetName val="E-G"/>
      <sheetName val="E-G1"/>
      <sheetName val="E-G2"/>
      <sheetName val="E-G3"/>
      <sheetName val="E-H"/>
      <sheetName val="E-I"/>
      <sheetName val="E-J"/>
      <sheetName val="E-K"/>
      <sheetName val="F-A"/>
      <sheetName val="F-A1"/>
      <sheetName val="F-C"/>
      <sheetName val="F-D"/>
      <sheetName val="F-E"/>
      <sheetName val="E-B (R)"/>
      <sheetName val="E-C"/>
      <sheetName val="E-D"/>
      <sheetName val="E-E"/>
      <sheetName val="E-F"/>
      <sheetName val="IS1-IOLa9601"/>
      <sheetName val="IS2 -IOOc9602"/>
      <sheetName val="IS3-IOOc9601"/>
      <sheetName val="IS4-IOLa9602"/>
      <sheetName val="IS5-IOLa9603"/>
      <sheetName val="I6-IOOc9603"/>
      <sheetName val="IS7 - IOOc9701"/>
      <sheetName val="IS8-IOLa9701"/>
      <sheetName val="IS9 - IOoc9702"/>
      <sheetName val="I10-IOLa9702"/>
      <sheetName val="I11-IOOc9703"/>
      <sheetName val="I12-IOLa9703"/>
      <sheetName val="I12exi12"/>
      <sheetName val="I13-IOLa9704"/>
      <sheetName val="I14-IOLa9705"/>
      <sheetName val="I15-IOLa9706"/>
      <sheetName val="EK1"/>
      <sheetName val="EK2"/>
      <sheetName val="EK3"/>
      <sheetName val="unused"/>
      <sheetName val="Questions(e-b)"/>
      <sheetName val="EBworksheet"/>
      <sheetName val="B-A (R)"/>
      <sheetName val="EJ (NPV Survey)"/>
      <sheetName val="F-AW"/>
      <sheetName val="E-A-dbar"/>
      <sheetName val="E-B (R)dbar"/>
    </sheetNames>
    <sheetDataSet>
      <sheetData sheetId="0" refreshError="1">
        <row r="6">
          <cell r="A6" t="str">
            <v>Building ID/Desc.</v>
          </cell>
          <cell r="C6" t="str">
            <v>Vacant Parcel (Lot 2)</v>
          </cell>
          <cell r="F6" t="str">
            <v>Map Ref.:</v>
          </cell>
          <cell r="G6" t="str">
            <v>679 J-3</v>
          </cell>
        </row>
        <row r="7">
          <cell r="A7" t="str">
            <v>P.I.N. Number:</v>
          </cell>
          <cell r="C7" t="str">
            <v>999-99-9999</v>
          </cell>
        </row>
        <row r="8">
          <cell r="A8" t="str">
            <v>Addresss:</v>
          </cell>
          <cell r="C8" t="str">
            <v>21600 E. Gateway Center, Diamond Bar, Ca.</v>
          </cell>
        </row>
        <row r="9">
          <cell r="A9" t="str">
            <v>Location:</v>
          </cell>
          <cell r="C9" t="str">
            <v>N &amp; E line of Gateway Center Dr.; W. Line of E. Copley Dr.</v>
          </cell>
        </row>
        <row r="10">
          <cell r="A10" t="str">
            <v>Size:</v>
          </cell>
          <cell r="C10" t="str">
            <v>10.783 acres or  469,706 sf</v>
          </cell>
        </row>
        <row r="11">
          <cell r="A11" t="str">
            <v>Configuration:</v>
          </cell>
          <cell r="C11" t="str">
            <v>Irregular</v>
          </cell>
        </row>
        <row r="12">
          <cell r="A12" t="str">
            <v>Topography:</v>
          </cell>
          <cell r="C12" t="str">
            <v>Generally flat; below street grade(E. Copley Dr.) &amp; above Gateway Center Dr.</v>
          </cell>
        </row>
        <row r="13">
          <cell r="A13" t="str">
            <v>Frontage:</v>
          </cell>
          <cell r="C13" t="str">
            <v>FF along the N &amp; E line of Gateway Center Dr.; and the W. Line of E. Copley Dr.</v>
          </cell>
        </row>
        <row r="14">
          <cell r="A14" t="str">
            <v>Improvements:</v>
          </cell>
          <cell r="C14" t="str">
            <v>None, vacant, graded; proposed for 197,277 sf building</v>
          </cell>
        </row>
        <row r="15">
          <cell r="A15" t="str">
            <v>Land to Building Ratio:</v>
          </cell>
          <cell r="C15">
            <v>2.3809465877927991</v>
          </cell>
          <cell r="D15" t="str">
            <v>(proposed)</v>
          </cell>
        </row>
        <row r="16">
          <cell r="A16" t="str">
            <v>Visibility:</v>
          </cell>
          <cell r="C16" t="str">
            <v>Good</v>
          </cell>
          <cell r="E16">
            <v>2.3809465877927991</v>
          </cell>
        </row>
        <row r="17">
          <cell r="A17" t="str">
            <v>Maximum Allowable Height:</v>
          </cell>
          <cell r="C17" t="str">
            <v>9 stories or 150 feet whichever is less</v>
          </cell>
        </row>
        <row r="18">
          <cell r="A18" t="str">
            <v>Drainage:</v>
          </cell>
          <cell r="C18" t="str">
            <v>Adequate</v>
          </cell>
        </row>
        <row r="19">
          <cell r="A19" t="str">
            <v>Building ID/Desc.</v>
          </cell>
          <cell r="C19" t="str">
            <v>Vacant Parcel (Lot 5)</v>
          </cell>
          <cell r="F19" t="str">
            <v>Map Ref.:</v>
          </cell>
          <cell r="G19" t="str">
            <v>679 J-3</v>
          </cell>
        </row>
        <row r="20">
          <cell r="A20" t="str">
            <v>P.I.N. Number:</v>
          </cell>
          <cell r="C20" t="str">
            <v>999-99-9999</v>
          </cell>
        </row>
        <row r="21">
          <cell r="A21" t="str">
            <v>Addresss:</v>
          </cell>
          <cell r="C21" t="str">
            <v>1315 So. Valley Vista Dr., Diamond Bar, Ca.</v>
          </cell>
        </row>
        <row r="22">
          <cell r="A22" t="str">
            <v>Location:</v>
          </cell>
          <cell r="C22" t="str">
            <v>Westerly corner of Gateway Center Dr.and So. Valley Vista Dr.</v>
          </cell>
        </row>
        <row r="23">
          <cell r="A23" t="str">
            <v>Size:</v>
          </cell>
          <cell r="C23" t="str">
            <v>.956 acres or  41,627 sf</v>
          </cell>
        </row>
        <row r="24">
          <cell r="A24" t="str">
            <v>Configuration:</v>
          </cell>
          <cell r="C24" t="str">
            <v>Irregular-pie shaped</v>
          </cell>
        </row>
        <row r="25">
          <cell r="A25" t="str">
            <v>Topography:</v>
          </cell>
          <cell r="C25" t="str">
            <v>Generally flat and at street grade</v>
          </cell>
        </row>
        <row r="26">
          <cell r="A26" t="str">
            <v>Frontage:</v>
          </cell>
          <cell r="C26" t="str">
            <v>FF along the S. line of Gateway Center Dr. &amp; theW. line of So. Valley Vista Dr.</v>
          </cell>
        </row>
        <row r="27">
          <cell r="A27" t="str">
            <v>Improvements:</v>
          </cell>
          <cell r="C27" t="str">
            <v>None, vacant, graded; proposed for 17,483 sf building</v>
          </cell>
        </row>
        <row r="28">
          <cell r="A28" t="str">
            <v>Land to Building Ratio:</v>
          </cell>
          <cell r="C28">
            <v>2.3809986844363094</v>
          </cell>
          <cell r="D28" t="str">
            <v>(proposed)</v>
          </cell>
        </row>
        <row r="29">
          <cell r="A29" t="str">
            <v>Visibility:</v>
          </cell>
          <cell r="C29" t="str">
            <v>Excellent</v>
          </cell>
        </row>
        <row r="30">
          <cell r="A30" t="str">
            <v>Maximum Allowable Height:</v>
          </cell>
          <cell r="C30" t="str">
            <v>9 stories or 150 feet whichever is less</v>
          </cell>
        </row>
        <row r="31">
          <cell r="A31" t="str">
            <v>Drainage:</v>
          </cell>
          <cell r="C31" t="str">
            <v>Adequate</v>
          </cell>
        </row>
        <row r="32">
          <cell r="A32" t="str">
            <v>Building ID/Desc.</v>
          </cell>
          <cell r="C32" t="str">
            <v>Improved Parcel (Lot 10  aka Sega Building)</v>
          </cell>
          <cell r="F32" t="str">
            <v>Map Ref.:</v>
          </cell>
          <cell r="G32" t="str">
            <v>679 H-4</v>
          </cell>
        </row>
        <row r="33">
          <cell r="A33" t="str">
            <v>Tenant Names:</v>
          </cell>
          <cell r="C33" t="str">
            <v>Sega of America, Colen &amp; Lee, Kelley Clarke</v>
          </cell>
        </row>
        <row r="34">
          <cell r="A34" t="str">
            <v>P.I.N. Number:</v>
          </cell>
          <cell r="C34">
            <v>99</v>
          </cell>
        </row>
        <row r="35">
          <cell r="A35" t="str">
            <v>Addresss:</v>
          </cell>
          <cell r="C35" t="str">
            <v>1470 So. Valley Vista Dr., Diamond Bar, Ca.</v>
          </cell>
        </row>
        <row r="36">
          <cell r="A36" t="str">
            <v>Location:</v>
          </cell>
          <cell r="C36" t="str">
            <v>East line of So. Valley Vista Dr.</v>
          </cell>
        </row>
        <row r="37">
          <cell r="A37" t="str">
            <v>Size:</v>
          </cell>
          <cell r="C37" t="str">
            <v>2.71 acres or 118,401 sf</v>
          </cell>
        </row>
        <row r="38">
          <cell r="A38" t="str">
            <v>Configuration:</v>
          </cell>
          <cell r="C38" t="str">
            <v>Nearly rectangular</v>
          </cell>
        </row>
        <row r="39">
          <cell r="A39" t="str">
            <v>Topography:</v>
          </cell>
          <cell r="C39" t="str">
            <v>Generally flat; below street grade(E. Copley Dr.) &amp; above Gateway Center Dr.</v>
          </cell>
        </row>
        <row r="40">
          <cell r="A40" t="str">
            <v>Frontage:</v>
          </cell>
          <cell r="C40" t="str">
            <v>FF along the S. line of Gateway Center Dr. &amp; theW. line of So. Valley Vista Dr.</v>
          </cell>
        </row>
        <row r="41">
          <cell r="A41" t="str">
            <v>Improvements:</v>
          </cell>
          <cell r="C41" t="str">
            <v>2-story, 50,351 sf, Gen. purpose office and affiliated improvements</v>
          </cell>
        </row>
        <row r="42">
          <cell r="A42" t="str">
            <v>Land to Building Ratio:</v>
          </cell>
          <cell r="C42">
            <v>2.3515123830708426</v>
          </cell>
          <cell r="D42" t="str">
            <v>(actual)</v>
          </cell>
        </row>
        <row r="43">
          <cell r="A43" t="str">
            <v>Visibility:</v>
          </cell>
          <cell r="C43" t="str">
            <v>Excellent</v>
          </cell>
        </row>
        <row r="44">
          <cell r="A44" t="str">
            <v>Maximum Allowable Height:</v>
          </cell>
          <cell r="C44" t="str">
            <v>9 stories or 150 feet whichever is less</v>
          </cell>
        </row>
        <row r="45">
          <cell r="A45" t="str">
            <v>Drainage:</v>
          </cell>
          <cell r="C45" t="str">
            <v>Adequate</v>
          </cell>
        </row>
        <row r="47">
          <cell r="A47" t="str">
            <v>Building ID/Desc.</v>
          </cell>
          <cell r="C47" t="str">
            <v>Vacant Parcel (Lot 11)</v>
          </cell>
          <cell r="F47" t="str">
            <v>Map Ref.:</v>
          </cell>
          <cell r="G47" t="str">
            <v>679 H-4</v>
          </cell>
        </row>
        <row r="48">
          <cell r="A48" t="str">
            <v>P.I.N. Number:</v>
          </cell>
          <cell r="C48">
            <v>99</v>
          </cell>
        </row>
        <row r="49">
          <cell r="A49" t="str">
            <v>Addresss:</v>
          </cell>
          <cell r="C49" t="str">
            <v>1514 So. Valley Vista Dr., Diamond Bar, Ca.</v>
          </cell>
        </row>
        <row r="50">
          <cell r="A50" t="str">
            <v>Location:</v>
          </cell>
          <cell r="C50" t="str">
            <v>East line of So. Valley Vista Dr.</v>
          </cell>
        </row>
        <row r="51">
          <cell r="A51" t="str">
            <v>Size:</v>
          </cell>
          <cell r="C51" t="str">
            <v>2.06 acres or  89,765 sf</v>
          </cell>
        </row>
        <row r="52">
          <cell r="A52" t="str">
            <v>Configuration:</v>
          </cell>
          <cell r="C52" t="str">
            <v>Rectangular</v>
          </cell>
        </row>
        <row r="53">
          <cell r="A53" t="str">
            <v>Topography:</v>
          </cell>
          <cell r="C53" t="str">
            <v>Generally flat; below street grade(E. Copley Dr.) &amp; above Gateway Center Dr.</v>
          </cell>
        </row>
        <row r="54">
          <cell r="A54" t="str">
            <v>Frontage:</v>
          </cell>
          <cell r="C54" t="str">
            <v>FF along the S. line of Gateway Center Dr. &amp; theW. line of So. Valley Vista Dr.</v>
          </cell>
        </row>
        <row r="55">
          <cell r="A55" t="str">
            <v>Improvements:</v>
          </cell>
          <cell r="C55" t="str">
            <v>None, vacant, graded; proposed for 37,702 sf building</v>
          </cell>
        </row>
        <row r="56">
          <cell r="A56" t="str">
            <v>Land to Building Ratio:</v>
          </cell>
          <cell r="C56">
            <v>2.3809081746326455</v>
          </cell>
          <cell r="D56" t="str">
            <v>(proposed)</v>
          </cell>
        </row>
        <row r="57">
          <cell r="A57" t="str">
            <v>Visibility:</v>
          </cell>
          <cell r="C57" t="str">
            <v>Excellent</v>
          </cell>
        </row>
        <row r="58">
          <cell r="A58" t="str">
            <v>Maximum Allowable Height:</v>
          </cell>
          <cell r="C58" t="str">
            <v>3 stories or 45 feet whichever is less</v>
          </cell>
        </row>
        <row r="59">
          <cell r="A59" t="str">
            <v>Drainage:</v>
          </cell>
          <cell r="C59" t="str">
            <v>Adequate</v>
          </cell>
        </row>
        <row r="60">
          <cell r="A60" t="str">
            <v>Building ID/Desc.</v>
          </cell>
          <cell r="C60" t="str">
            <v>Vacant Parcel (Lot 12)</v>
          </cell>
          <cell r="F60" t="str">
            <v>Map Ref.:</v>
          </cell>
          <cell r="G60" t="str">
            <v>679 H-4</v>
          </cell>
        </row>
        <row r="61">
          <cell r="A61" t="str">
            <v>P.I.N. Number:</v>
          </cell>
          <cell r="C61">
            <v>99</v>
          </cell>
        </row>
        <row r="62">
          <cell r="A62" t="str">
            <v>Addresss:</v>
          </cell>
          <cell r="C62" t="str">
            <v>1550 So. Valley Vista Dr., Diamond Bar, Ca.</v>
          </cell>
        </row>
        <row r="63">
          <cell r="A63" t="str">
            <v>Location:</v>
          </cell>
          <cell r="C63" t="str">
            <v>N &amp; E line of So. Valley Vista Dr.; W. Line of So. Bridge Gate Dr.</v>
          </cell>
        </row>
        <row r="64">
          <cell r="A64" t="str">
            <v>Size:</v>
          </cell>
          <cell r="C64" t="str">
            <v>2.11 acres or about 92,010 sf</v>
          </cell>
        </row>
        <row r="65">
          <cell r="A65" t="str">
            <v>Configuration:</v>
          </cell>
          <cell r="C65" t="str">
            <v>Semi-circle</v>
          </cell>
        </row>
        <row r="66">
          <cell r="A66" t="str">
            <v>Topography:</v>
          </cell>
          <cell r="C66" t="str">
            <v>Generally flat</v>
          </cell>
        </row>
        <row r="67">
          <cell r="A67" t="str">
            <v>Frontage:</v>
          </cell>
          <cell r="C67" t="str">
            <v>FF along the N &amp; E line of So. Valley Vista Dr.; W. Line of So. Bridge Gate Dr.</v>
          </cell>
        </row>
        <row r="68">
          <cell r="A68" t="str">
            <v>Improvements:</v>
          </cell>
          <cell r="C68" t="str">
            <v>None, vacant, graded; proposed for 38,645 sf building</v>
          </cell>
        </row>
        <row r="69">
          <cell r="A69" t="str">
            <v>Land to Building Ratio:</v>
          </cell>
          <cell r="C69">
            <v>2.3809030922499677</v>
          </cell>
          <cell r="D69" t="str">
            <v>(proposed)</v>
          </cell>
        </row>
        <row r="70">
          <cell r="A70" t="str">
            <v>Visibility:</v>
          </cell>
          <cell r="C70" t="str">
            <v>Good</v>
          </cell>
        </row>
        <row r="71">
          <cell r="A71" t="str">
            <v>Maximum Allowable Height:</v>
          </cell>
          <cell r="C71" t="str">
            <v>3 stories or 45 feet whichever is less</v>
          </cell>
        </row>
        <row r="72">
          <cell r="A72" t="str">
            <v>Drainage:</v>
          </cell>
          <cell r="C72" t="str">
            <v>Adequate</v>
          </cell>
        </row>
        <row r="73">
          <cell r="A73" t="str">
            <v>Building ID/Desc.</v>
          </cell>
          <cell r="C73" t="str">
            <v>Vacant Parcel (Lot 15)</v>
          </cell>
          <cell r="F73" t="str">
            <v>Map Ref.:</v>
          </cell>
          <cell r="G73" t="str">
            <v>679 H-4</v>
          </cell>
        </row>
        <row r="74">
          <cell r="A74" t="str">
            <v>P.I.N. Number:</v>
          </cell>
          <cell r="C74">
            <v>99</v>
          </cell>
        </row>
        <row r="75">
          <cell r="A75" t="str">
            <v>Addresss:</v>
          </cell>
          <cell r="C75" t="str">
            <v>1520 So. Bridge Gate Dr., Diamond Bar, Ca.</v>
          </cell>
        </row>
        <row r="76">
          <cell r="A76" t="str">
            <v>Location:</v>
          </cell>
          <cell r="C76" t="str">
            <v>E. Line of So. Bridge Gate Dr.</v>
          </cell>
        </row>
        <row r="77">
          <cell r="A77" t="str">
            <v>Size:</v>
          </cell>
          <cell r="C77" t="str">
            <v>2.56 acres or about 111,686 sf</v>
          </cell>
        </row>
        <row r="78">
          <cell r="A78" t="str">
            <v>Configuration:</v>
          </cell>
          <cell r="C78" t="str">
            <v>Rectangular</v>
          </cell>
        </row>
        <row r="79">
          <cell r="A79" t="str">
            <v>Topography:</v>
          </cell>
          <cell r="C79" t="str">
            <v>Generally flat</v>
          </cell>
        </row>
        <row r="80">
          <cell r="A80" t="str">
            <v>Frontage:</v>
          </cell>
          <cell r="C80" t="str">
            <v>FF along the E. Line of So. Bridge Gate Dr.</v>
          </cell>
        </row>
        <row r="81">
          <cell r="A81" t="str">
            <v>Improvements:</v>
          </cell>
          <cell r="C81" t="str">
            <v>None, vacant, graded; proposed for 46,909 sf building</v>
          </cell>
        </row>
        <row r="82">
          <cell r="A82" t="str">
            <v>Land to Building Ratio:</v>
          </cell>
          <cell r="C82">
            <v>2.380907714937432</v>
          </cell>
          <cell r="D82" t="str">
            <v>(proposed)</v>
          </cell>
        </row>
        <row r="83">
          <cell r="A83" t="str">
            <v>Visibility:</v>
          </cell>
          <cell r="C83" t="str">
            <v>Good</v>
          </cell>
        </row>
        <row r="84">
          <cell r="A84" t="str">
            <v>Maximum Allowable Height:</v>
          </cell>
          <cell r="C84" t="str">
            <v>3 stories or 45 feet whichever is less</v>
          </cell>
        </row>
        <row r="85">
          <cell r="A85" t="str">
            <v>Drainage:</v>
          </cell>
          <cell r="C85" t="str">
            <v>Adequate</v>
          </cell>
        </row>
        <row r="86">
          <cell r="A86" t="str">
            <v>Building ID/Desc.</v>
          </cell>
          <cell r="C86" t="str">
            <v>Vacant Parcel (Lot 16)</v>
          </cell>
          <cell r="F86" t="str">
            <v>Map Ref.:</v>
          </cell>
          <cell r="G86" t="str">
            <v>679 H-4</v>
          </cell>
        </row>
        <row r="87">
          <cell r="A87" t="str">
            <v>P.I.N. Number:</v>
          </cell>
          <cell r="C87">
            <v>99</v>
          </cell>
        </row>
        <row r="88">
          <cell r="A88" t="str">
            <v>Addresss:</v>
          </cell>
          <cell r="C88" t="str">
            <v>1440 So. Bridge Gate Dr., Diamond Bar, Ca.</v>
          </cell>
        </row>
        <row r="89">
          <cell r="A89" t="str">
            <v>Location:</v>
          </cell>
          <cell r="C89" t="str">
            <v>E. Line of So. Bridge Gate Dr.</v>
          </cell>
        </row>
        <row r="90">
          <cell r="A90" t="str">
            <v>Size:</v>
          </cell>
          <cell r="C90" t="str">
            <v>3.62 acres or about 158,023 sf</v>
          </cell>
        </row>
        <row r="91">
          <cell r="A91" t="str">
            <v>Configuration:</v>
          </cell>
          <cell r="C91" t="str">
            <v>Nearly Rectangular</v>
          </cell>
        </row>
        <row r="92">
          <cell r="A92" t="str">
            <v>Topography:</v>
          </cell>
          <cell r="C92" t="str">
            <v>Generally flat</v>
          </cell>
        </row>
        <row r="93">
          <cell r="A93" t="str">
            <v>Frontage:</v>
          </cell>
          <cell r="C93" t="str">
            <v>FF along the E. Line of So. Bridge Gate Dr.</v>
          </cell>
        </row>
        <row r="94">
          <cell r="A94" t="str">
            <v>Improvements:</v>
          </cell>
          <cell r="C94" t="str">
            <v>None, vacant, graded</v>
          </cell>
        </row>
        <row r="95">
          <cell r="A95" t="str">
            <v>Visibility:</v>
          </cell>
          <cell r="C95" t="str">
            <v>Good</v>
          </cell>
        </row>
        <row r="96">
          <cell r="A96" t="str">
            <v>Maximum Allowable Height:</v>
          </cell>
          <cell r="C96" t="str">
            <v>3 stories or 45 feet whichever is less</v>
          </cell>
        </row>
        <row r="97">
          <cell r="A97" t="str">
            <v>Drainage:</v>
          </cell>
          <cell r="C97" t="str">
            <v>Adequate</v>
          </cell>
        </row>
        <row r="98">
          <cell r="A98" t="str">
            <v>Building ID/Desc.</v>
          </cell>
          <cell r="C98" t="str">
            <v>Improved Parcel (Lot 19  aka DBar City Building)</v>
          </cell>
          <cell r="F98" t="str">
            <v>Map Ref.:</v>
          </cell>
          <cell r="G98" t="str">
            <v>679 J-3</v>
          </cell>
        </row>
        <row r="99">
          <cell r="A99" t="str">
            <v>Tenant Names:</v>
          </cell>
          <cell r="C99" t="str">
            <v>City of Diamond Bar, Seeley Co., Long Beach Mortgage</v>
          </cell>
        </row>
        <row r="100">
          <cell r="A100" t="str">
            <v>P.I.N. Number:</v>
          </cell>
          <cell r="C100">
            <v>99</v>
          </cell>
        </row>
        <row r="101">
          <cell r="A101" t="str">
            <v>Addresss:</v>
          </cell>
          <cell r="C101" t="str">
            <v>21660 E. Copley Dr., Diamond Bar, Ca.</v>
          </cell>
        </row>
        <row r="102">
          <cell r="A102" t="str">
            <v>Location:</v>
          </cell>
          <cell r="C102" t="str">
            <v>East line of E. Copley Dr.</v>
          </cell>
        </row>
        <row r="103">
          <cell r="A103" t="str">
            <v>Size:</v>
          </cell>
          <cell r="C103" t="str">
            <v>2.68 acres or  117,112 sf</v>
          </cell>
        </row>
        <row r="104">
          <cell r="A104" t="str">
            <v>Configuration:</v>
          </cell>
          <cell r="C104" t="str">
            <v>Nearly Rectangular</v>
          </cell>
        </row>
        <row r="105">
          <cell r="A105" t="str">
            <v>Topography:</v>
          </cell>
          <cell r="C105" t="str">
            <v xml:space="preserve">Generally flat; above street grade (E. Copley Dr.) </v>
          </cell>
        </row>
        <row r="106">
          <cell r="A106" t="str">
            <v>Frontage:</v>
          </cell>
          <cell r="C106" t="str">
            <v xml:space="preserve">FF along the East line of E. Copley Dr. </v>
          </cell>
        </row>
        <row r="107">
          <cell r="A107" t="str">
            <v>Improvements:</v>
          </cell>
          <cell r="C107" t="str">
            <v>3- story, 48,263 sf, Gen. purpose office and affiliated improvements</v>
          </cell>
        </row>
        <row r="108">
          <cell r="A108" t="str">
            <v>Land to Building Ratio:</v>
          </cell>
          <cell r="C108">
            <v>2.4265379276049974</v>
          </cell>
          <cell r="D108" t="str">
            <v>(actual)</v>
          </cell>
        </row>
        <row r="109">
          <cell r="A109" t="str">
            <v>Visibility:</v>
          </cell>
          <cell r="C109" t="str">
            <v>Excellent</v>
          </cell>
        </row>
        <row r="110">
          <cell r="A110" t="str">
            <v>Maximum Allowable Height:</v>
          </cell>
          <cell r="C110" t="str">
            <v>3 stories or 45 feet whichever is less</v>
          </cell>
        </row>
        <row r="111">
          <cell r="A111" t="str">
            <v>Drainage:</v>
          </cell>
          <cell r="C111" t="str">
            <v>Adequate</v>
          </cell>
        </row>
        <row r="112">
          <cell r="A112" t="str">
            <v>Building ID/Desc.</v>
          </cell>
          <cell r="C112" t="str">
            <v>Improved Parcel (Lots 20 &amp; 21 aka CalComp Bldg.)</v>
          </cell>
          <cell r="F112" t="str">
            <v>Map Ref.:</v>
          </cell>
          <cell r="G112" t="str">
            <v>679 J-3</v>
          </cell>
        </row>
        <row r="113">
          <cell r="A113" t="str">
            <v>Tenant Names:</v>
          </cell>
          <cell r="C113" t="str">
            <v>California Compensation, Tharson, Papaer-Pak-IMS</v>
          </cell>
        </row>
        <row r="114">
          <cell r="A114" t="str">
            <v>P.I.N. Number:</v>
          </cell>
          <cell r="C114">
            <v>99</v>
          </cell>
        </row>
        <row r="115">
          <cell r="A115" t="str">
            <v>Addresss:</v>
          </cell>
          <cell r="C115" t="str">
            <v>21700 E. Copley Dr., Diamond Bar, Ca.</v>
          </cell>
        </row>
        <row r="116">
          <cell r="A116" t="str">
            <v>Location:</v>
          </cell>
          <cell r="C116" t="str">
            <v>East line of E. Copley Dr.</v>
          </cell>
        </row>
        <row r="117">
          <cell r="A117" t="str">
            <v>Size:</v>
          </cell>
          <cell r="C117" t="str">
            <v>3.8 acres or  165,857 sf</v>
          </cell>
        </row>
        <row r="118">
          <cell r="A118" t="str">
            <v>Configuration:</v>
          </cell>
          <cell r="C118" t="str">
            <v>Nearly Rectangular</v>
          </cell>
        </row>
        <row r="119">
          <cell r="A119" t="str">
            <v>Topography:</v>
          </cell>
          <cell r="C119" t="str">
            <v xml:space="preserve">Generally flat; above street grade (E. Copley Dr.) </v>
          </cell>
        </row>
        <row r="120">
          <cell r="A120" t="str">
            <v>Frontage:</v>
          </cell>
          <cell r="C120" t="str">
            <v xml:space="preserve">FF along the East line of E. Copley Dr. </v>
          </cell>
        </row>
        <row r="121">
          <cell r="A121" t="str">
            <v>Improvements:</v>
          </cell>
          <cell r="C121" t="str">
            <v>3- story, 77,205 sf, Gen. purpose office and affiliated improvements</v>
          </cell>
        </row>
        <row r="122">
          <cell r="A122" t="str">
            <v>Land to Building Ratio:</v>
          </cell>
          <cell r="C122">
            <v>2.1482675992487534</v>
          </cell>
          <cell r="D122" t="str">
            <v>(actual)</v>
          </cell>
        </row>
        <row r="123">
          <cell r="A123" t="str">
            <v>Visibility:</v>
          </cell>
          <cell r="C123" t="str">
            <v>Excellent</v>
          </cell>
        </row>
        <row r="124">
          <cell r="A124" t="str">
            <v>Maximum Allowable Height:</v>
          </cell>
          <cell r="C124" t="str">
            <v>3 stories or 45 feet whichever is less</v>
          </cell>
        </row>
        <row r="125">
          <cell r="A125" t="str">
            <v>Drainage:</v>
          </cell>
          <cell r="C125" t="str">
            <v>Adequate</v>
          </cell>
        </row>
        <row r="126">
          <cell r="A126" t="str">
            <v>Building ID/Desc.</v>
          </cell>
          <cell r="C126" t="str">
            <v>Vacant Parcel (Lot 22)</v>
          </cell>
          <cell r="F126" t="str">
            <v>Map Ref.:</v>
          </cell>
          <cell r="G126" t="str">
            <v>679 J-3</v>
          </cell>
        </row>
        <row r="127">
          <cell r="A127" t="str">
            <v>P.I.N. Number:</v>
          </cell>
          <cell r="C127">
            <v>99</v>
          </cell>
        </row>
        <row r="128">
          <cell r="A128" t="str">
            <v>Addresss:</v>
          </cell>
          <cell r="C128" t="str">
            <v>21810 E. Copley Dr., Diamond Bar, Ca.</v>
          </cell>
        </row>
        <row r="129">
          <cell r="A129" t="str">
            <v>Location:</v>
          </cell>
          <cell r="C129" t="str">
            <v>East line of E. Copley Dr.</v>
          </cell>
        </row>
        <row r="130">
          <cell r="A130" t="str">
            <v>Size:</v>
          </cell>
          <cell r="C130" t="str">
            <v>3.2 acres or  139,781 sf</v>
          </cell>
        </row>
        <row r="131">
          <cell r="A131" t="str">
            <v>Configuration:</v>
          </cell>
          <cell r="C131" t="str">
            <v>Nearly Rectangular</v>
          </cell>
        </row>
        <row r="132">
          <cell r="A132" t="str">
            <v>Topography:</v>
          </cell>
          <cell r="C132" t="str">
            <v xml:space="preserve">Generally flat; above street grade (E. Copley Dr.) </v>
          </cell>
        </row>
        <row r="133">
          <cell r="A133" t="str">
            <v>Frontage:</v>
          </cell>
          <cell r="C133" t="str">
            <v xml:space="preserve">FF along the East line of E. Copley Dr. </v>
          </cell>
        </row>
        <row r="134">
          <cell r="A134" t="str">
            <v>Improvements:</v>
          </cell>
          <cell r="C134" t="str">
            <v>None, vacant, graded; proposed for 58,708 sf building</v>
          </cell>
        </row>
        <row r="135">
          <cell r="A135" t="str">
            <v>Land to Building Ratio:</v>
          </cell>
          <cell r="C135">
            <v>2.380953192069224</v>
          </cell>
          <cell r="D135" t="str">
            <v>(proposed)</v>
          </cell>
        </row>
        <row r="136">
          <cell r="A136" t="str">
            <v>Visibility:</v>
          </cell>
          <cell r="C136" t="str">
            <v>Good</v>
          </cell>
        </row>
        <row r="137">
          <cell r="A137" t="str">
            <v>Maximum Allowable Height:</v>
          </cell>
          <cell r="C137" t="str">
            <v>3 stories or 45 feet whichever is less</v>
          </cell>
        </row>
        <row r="138">
          <cell r="A138" t="str">
            <v>Drainage:</v>
          </cell>
          <cell r="C138" t="str">
            <v>Adequate</v>
          </cell>
        </row>
        <row r="139">
          <cell r="A139" t="str">
            <v>Building ID/Desc.</v>
          </cell>
          <cell r="C139" t="str">
            <v>Vacant Parcel (Lot 23)</v>
          </cell>
          <cell r="F139" t="str">
            <v>Map Ref.:</v>
          </cell>
          <cell r="G139" t="str">
            <v>679 J-3</v>
          </cell>
        </row>
        <row r="140">
          <cell r="A140" t="str">
            <v>P.I.N. Number:</v>
          </cell>
          <cell r="C140">
            <v>99</v>
          </cell>
        </row>
        <row r="141">
          <cell r="A141" t="str">
            <v>Addresss:</v>
          </cell>
          <cell r="C141" t="str">
            <v>21950 E. Copley Dr., Diamond Bar, Ca.</v>
          </cell>
        </row>
        <row r="142">
          <cell r="A142" t="str">
            <v>Location:</v>
          </cell>
          <cell r="C142" t="str">
            <v>SEC of E. Copley Dr. and Golden Springs Road</v>
          </cell>
        </row>
        <row r="143">
          <cell r="A143" t="str">
            <v>Size:</v>
          </cell>
          <cell r="C143" t="str">
            <v>3.75 acres or  163,738 sf</v>
          </cell>
        </row>
        <row r="144">
          <cell r="A144" t="str">
            <v>Configuration:</v>
          </cell>
          <cell r="C144" t="str">
            <v>Nearly Rectangular</v>
          </cell>
        </row>
        <row r="145">
          <cell r="A145" t="str">
            <v>Topography:</v>
          </cell>
          <cell r="C145" t="str">
            <v xml:space="preserve">Generally flat; above street grade (E. Copley Dr. and Golden Springs Rd.) </v>
          </cell>
        </row>
        <row r="146">
          <cell r="A146" t="str">
            <v>Frontage:</v>
          </cell>
          <cell r="C146" t="str">
            <v>FF along the East line of E. Copley Dr. &amp; the S. line of Golden Springs Rd.</v>
          </cell>
        </row>
        <row r="147">
          <cell r="A147" t="str">
            <v>Improvements:</v>
          </cell>
          <cell r="C147" t="str">
            <v>None, vacant, graded; proposed for 63,770 sf building</v>
          </cell>
        </row>
        <row r="148">
          <cell r="A148" t="str">
            <v>Land to Building Ratio:</v>
          </cell>
          <cell r="C148">
            <v>2.3809509960738695</v>
          </cell>
          <cell r="D148" t="str">
            <v>(proposed)</v>
          </cell>
        </row>
        <row r="149">
          <cell r="A149" t="str">
            <v>Visibility:</v>
          </cell>
          <cell r="C149" t="str">
            <v>Good</v>
          </cell>
        </row>
        <row r="150">
          <cell r="A150" t="str">
            <v>Maximum Allowable Height:</v>
          </cell>
          <cell r="C150" t="str">
            <v>5 stories or 75 feet whichever is less</v>
          </cell>
        </row>
        <row r="151">
          <cell r="A151" t="str">
            <v>Drainage:</v>
          </cell>
          <cell r="C151" t="str">
            <v>Adequate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vSch"/>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Program Area Summary"/>
      <sheetName val="Sales Schedule"/>
      <sheetName val="Development Schedule"/>
      <sheetName val="Interest Schedule"/>
      <sheetName val="Marketing Schedule"/>
      <sheetName val="Sheet1"/>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erseded"/>
      <sheetName val="Peterson (2)"/>
      <sheetName val="Summary"/>
      <sheetName val="SignaturePage"/>
      <sheetName val="ptrscap"/>
      <sheetName val="RENT Ja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it Strategy"/>
      <sheetName val="LIBOR History"/>
      <sheetName val="Print Macros"/>
      <sheetName val="Expense Comp"/>
      <sheetName val="Property &amp; Loan Terms Input"/>
      <sheetName val="RE Tax"/>
      <sheetName val="RUBS"/>
      <sheetName val="AMI Calculation 30% (Mezz)"/>
      <sheetName val="AMI Calculation 30%"/>
      <sheetName val="AMI Calculation 30% (Up Rents)"/>
      <sheetName val="FINAL  Proforma"/>
      <sheetName val="Operating Statements Input"/>
      <sheetName val="S &amp; U"/>
      <sheetName val="Expense Comp (FINAL)"/>
      <sheetName val="RentComp"/>
      <sheetName val="SaleComp"/>
      <sheetName val="Cap"/>
      <sheetName val="Collections"/>
      <sheetName val="Historical"/>
      <sheetName val="Selected Loan Summary"/>
      <sheetName val="LSC Memo"/>
      <sheetName val="Summary"/>
      <sheetName val="Data"/>
      <sheetName val="Sensitivity"/>
      <sheetName val="FNMA Tests"/>
      <sheetName val="Freddie"/>
      <sheetName val="Other - Draft"/>
      <sheetName val="ExpenseComp"/>
      <sheetName val="Replacement Reserves"/>
      <sheetName val="Appraisal vs BMF"/>
      <sheetName val="&quot;Other&quot; Loan Sizing"/>
      <sheetName val="Unit Mix Chart"/>
      <sheetName val="Loan Sizing"/>
      <sheetName val="LIBOR_History1"/>
      <sheetName val="Print_Macros1"/>
      <sheetName val="Expense_Comp1"/>
      <sheetName val="Property_&amp;_Loan_Terms_Input1"/>
      <sheetName val="RE_Tax1"/>
      <sheetName val="Exit_Strategy1"/>
      <sheetName val="AMI_Calculation_30%_(Mezz)1"/>
      <sheetName val="AMI_Calculation_30%1"/>
      <sheetName val="AMI_Calculation_30%_(Up_Rents)1"/>
      <sheetName val="FINAL__Proforma1"/>
      <sheetName val="Operating_Statements_Input1"/>
      <sheetName val="S_&amp;_U1"/>
      <sheetName val="Expense_Comp_(FINAL)1"/>
      <sheetName val="Selected_Loan_Summary1"/>
      <sheetName val="LSC_Memo1"/>
      <sheetName val="FNMA_Tests1"/>
      <sheetName val="Other_-_Draft1"/>
      <sheetName val="Replacement_Reserves1"/>
      <sheetName val="Appraisal_vs_BMF1"/>
      <sheetName val="&quot;Other&quot;_Loan_Sizing1"/>
      <sheetName val="Unit_Mix_Chart1"/>
      <sheetName val="Loan_Sizing1"/>
      <sheetName val="LIBOR_History"/>
      <sheetName val="Print_Macros"/>
      <sheetName val="Expense_Comp"/>
      <sheetName val="Property_&amp;_Loan_Terms_Input"/>
      <sheetName val="RE_Tax"/>
      <sheetName val="Exit_Strategy"/>
      <sheetName val="AMI_Calculation_30%_(Mezz)"/>
      <sheetName val="AMI_Calculation_30%"/>
      <sheetName val="AMI_Calculation_30%_(Up_Rents)"/>
      <sheetName val="FINAL__Proforma"/>
      <sheetName val="Operating_Statements_Input"/>
      <sheetName val="S_&amp;_U"/>
      <sheetName val="Expense_Comp_(FINAL)"/>
      <sheetName val="Selected_Loan_Summary"/>
      <sheetName val="LSC_Memo"/>
      <sheetName val="FNMA_Tests"/>
      <sheetName val="Other_-_Draft"/>
      <sheetName val="Replacement_Reserves"/>
      <sheetName val="Appraisal_vs_BMF"/>
      <sheetName val="&quot;Other&quot;_Loan_Sizing"/>
      <sheetName val="Unit_Mix_Chart"/>
      <sheetName val="Loan_Sizing"/>
      <sheetName val="Dropdowns"/>
      <sheetName val="Input Sheet"/>
      <sheetName val="Rent Roll"/>
      <sheetName val="Commercial Rent Roll"/>
      <sheetName val="Sizing Summary"/>
      <sheetName val="UW Detail"/>
      <sheetName val="Dropdowns (DNP)"/>
      <sheetName val="recv"/>
      <sheetName val="DETAIL"/>
      <sheetName val="Berkshire Towers - Loan Calc FI"/>
      <sheetName val="Dropodowns"/>
      <sheetName val="Sales Reps"/>
      <sheetName val="LST - IE Spread"/>
      <sheetName val="SIP"/>
      <sheetName val="Data_Validation_List"/>
      <sheetName val="TS Summary"/>
      <sheetName val="Demographic"/>
      <sheetName val="Source &amp; Uses Schedule"/>
      <sheetName val="LIBOR_History2"/>
      <sheetName val="Print_Macros2"/>
      <sheetName val="Expense_Comp2"/>
      <sheetName val="Property_&amp;_Loan_Terms_Input2"/>
      <sheetName val="RE_Tax2"/>
      <sheetName val="Exit_Strategy2"/>
      <sheetName val="AMI_Calculation_30%_(Mezz)2"/>
      <sheetName val="AMI_Calculation_30%2"/>
      <sheetName val="AMI_Calculation_30%_(Up_Rents)2"/>
      <sheetName val="FINAL__Proforma2"/>
      <sheetName val="Operating_Statements_Input2"/>
      <sheetName val="S_&amp;_U2"/>
      <sheetName val="Expense_Comp_(FINAL)2"/>
      <sheetName val="Selected_Loan_Summary2"/>
      <sheetName val="LSC_Memo2"/>
      <sheetName val="FNMA_Tests2"/>
      <sheetName val="Other_-_Draft2"/>
      <sheetName val="Replacement_Reserves2"/>
      <sheetName val="Appraisal_vs_BMF2"/>
      <sheetName val="&quot;Other&quot;_Loan_Sizing2"/>
      <sheetName val="Unit_Mix_Chart2"/>
      <sheetName val="Loan_Sizing2"/>
      <sheetName val="Input_Sheet"/>
      <sheetName val="Rent_Roll"/>
      <sheetName val="Commercial_Rent_Roll"/>
      <sheetName val="Sizing_Summary"/>
      <sheetName val="UW_Detail"/>
      <sheetName val="Dropdowns_(DNP)"/>
      <sheetName val="Berkshire_Towers_-_Loan_Calc_FI"/>
      <sheetName val="Sales_Reps"/>
      <sheetName val="LST_-_IE_Spread"/>
      <sheetName val="TS_Summary"/>
      <sheetName val="Source_&amp;_Uses_Schedule"/>
      <sheetName val="Sr Lender - UW "/>
      <sheetName val="Premium Request"/>
      <sheetName val="QuoteSheetLinkedValuesMap"/>
      <sheetName val="Commitments"/>
      <sheetName val="Property Collateral"/>
      <sheetName val="Participants"/>
      <sheetName val="Loans"/>
      <sheetName val="Pools"/>
      <sheetName val="Property Collateral (2)"/>
      <sheetName val="Participants (2)"/>
      <sheetName val="Loans - Floating"/>
      <sheetName val="Loans - Fixed Rate"/>
      <sheetName val="Floating"/>
      <sheetName val="Fixed Rate"/>
      <sheetName val="Narrative Summary"/>
      <sheetName val="CMC Approval"/>
      <sheetName val="Narrative Worksheet"/>
      <sheetName val="Sponsor_Borrower Section"/>
      <sheetName val="Guarantors_KPs"/>
      <sheetName val="GEMSA-Full UW Only"/>
      <sheetName val="Principals"/>
      <sheetName val="DUS Gateway Data"/>
      <sheetName val="Property_Engineering Section"/>
      <sheetName val="Market_Valuation Section"/>
      <sheetName val="Prescreen"/>
      <sheetName val="Prescreen Property_Borrower"/>
      <sheetName val="UW Summary"/>
      <sheetName val="UW Input Sheet"/>
      <sheetName val="Appraisal to UW NCF Variance"/>
      <sheetName val="SARM Summary"/>
      <sheetName val="SARM AMORT"/>
      <sheetName val="Lease-up ProForma"/>
      <sheetName val="Supplemental"/>
      <sheetName val="Deal Matrix"/>
      <sheetName val="erents"/>
      <sheetName val="FNMA Rent Roll"/>
      <sheetName val="RET- Full UW Only"/>
      <sheetName val="Sales Comps"/>
      <sheetName val="Rent Comps-Full UW Only"/>
      <sheetName val="Expense Comp-CMC Portfolio"/>
      <sheetName val="Expense Comp-Full UW Only"/>
      <sheetName val="Fannie Exit Strategy"/>
      <sheetName val="CMC Exit Strategy "/>
      <sheetName val="Participants_input"/>
      <sheetName val="Income and Expense Spreading"/>
      <sheetName val="Standard Rate Lock"/>
      <sheetName val="Actual360 &amp; 30360 Amort schd"/>
      <sheetName val="C&amp;D Summary"/>
      <sheetName val="Sheet1"/>
      <sheetName val="RR Schedule-CMC"/>
      <sheetName val="Sheet2"/>
      <sheetName val="Admin"/>
      <sheetName val="LST Map"/>
      <sheetName val="LST Inputs"/>
      <sheetName val="4662Mapping"/>
      <sheetName val="Loan_Summary"/>
      <sheetName val="Amort"/>
      <sheetName val="AG_Sizing_Options"/>
      <sheetName val="AG_Quote_Print"/>
      <sheetName val="AG_Sources_Uses"/>
      <sheetName val="Closing_Summary"/>
      <sheetName val="unit mix table"/>
      <sheetName val="Data_Input"/>
      <sheetName val="UW_Summary"/>
      <sheetName val="BS_Sizing Options"/>
      <sheetName val="Construction_Draw"/>
      <sheetName val="Lease_Up"/>
      <sheetName val="Const_Summary"/>
      <sheetName val="Tax_Benefit"/>
      <sheetName val="Commercial_Analysis"/>
      <sheetName val="CAM_Tables"/>
      <sheetName val="Standard_Exit"/>
      <sheetName val="NY_Tables"/>
      <sheetName val="Alt_Exit"/>
      <sheetName val="Amort_IO_Tool"/>
      <sheetName val="BS_Narrative_Tables"/>
      <sheetName val="BS_UW_Guidelines"/>
      <sheetName val="Rent_Comps"/>
      <sheetName val="BS_Exposure"/>
      <sheetName val="Expense_Comps"/>
      <sheetName val="Sales_Comps"/>
      <sheetName val="Replacement_Reserves_As_Is"/>
      <sheetName val="Replacement_Reserves_As_Stab"/>
      <sheetName val="Green Up Plus"/>
      <sheetName val="Sponsor_Financials"/>
      <sheetName val="REO"/>
      <sheetName val="AG_Exposure"/>
      <sheetName val="Fannie_Summary"/>
      <sheetName val="Freddie_Summary"/>
      <sheetName val="AG_Narrative_Tables"/>
      <sheetName val="C&amp;D_Rent_Roll_&amp;_Fannie_DSCRs"/>
      <sheetName val="I&amp;E"/>
      <sheetName val="HCD Credit"/>
      <sheetName val="Prompt"/>
      <sheetName val="Select Product"/>
      <sheetName val="Instructions"/>
      <sheetName val="Supplemental Input"/>
      <sheetName val="Supplemental Loan Calc"/>
      <sheetName val="Narrative"/>
      <sheetName val="Quote Scenario #2"/>
      <sheetName val="TAH &amp; Bonds"/>
      <sheetName val="Construction"/>
      <sheetName val="Rent Roll "/>
      <sheetName val="I&amp;E "/>
      <sheetName val="Operating Statement Detail"/>
      <sheetName val="Unit Occupancy by Acuity"/>
      <sheetName val="Tax Abatements"/>
      <sheetName val="Rent Comps"/>
      <sheetName val="Additional Loan Attributes"/>
      <sheetName val="LstHelper"/>
      <sheetName val="Data Val"/>
      <sheetName val="Notes_RealEstate_UnderDevelopme"/>
      <sheetName val="FS_CashFlows"/>
      <sheetName val="OS Input"/>
      <sheetName val="Inputs"/>
      <sheetName val="Coding"/>
      <sheetName val="Cover Page"/>
      <sheetName val="Property (1)"/>
      <sheetName val="Proforma (1)"/>
      <sheetName val="Proforma (2)"/>
      <sheetName val="Debt Options"/>
      <sheetName val="Sales Matrix"/>
      <sheetName val="Taxes"/>
      <sheetName val="Unit Mix"/>
      <sheetName val="Expense Comps"/>
      <sheetName val="Agency Template"/>
      <sheetName val="Package Materials"/>
      <sheetName val="Forecast"/>
      <sheetName val="Portfolio-Detailed"/>
      <sheetName val="Portfolio-Summary"/>
      <sheetName val="Property (2)"/>
      <sheetName val="Property (3)"/>
      <sheetName val="Property (4)"/>
      <sheetName val="Property (5)"/>
      <sheetName val="Property (6)"/>
      <sheetName val="Property (7)"/>
      <sheetName val="Property (8)"/>
      <sheetName val="Property (9)"/>
      <sheetName val="Property (10)"/>
      <sheetName val="Property (11)"/>
      <sheetName val="Property (12)"/>
      <sheetName val="Property (13)"/>
      <sheetName val="Property (14)"/>
      <sheetName val="Property (15)"/>
      <sheetName val="Lists"/>
      <sheetName val="Sponsor1 SREO"/>
      <sheetName val="PFS"/>
      <sheetName val="EY TO1_Example1"/>
      <sheetName val="Assets &amp; NOI"/>
      <sheetName val="LIBOR_History3"/>
      <sheetName val="Print_Macros3"/>
      <sheetName val="Expense_Comp3"/>
      <sheetName val="Property_&amp;_Loan_Terms_Input3"/>
      <sheetName val="RE_Tax3"/>
      <sheetName val="Exit_Strategy3"/>
      <sheetName val="AMI_Calculation_30%_(Mezz)3"/>
      <sheetName val="AMI_Calculation_30%3"/>
      <sheetName val="AMI_Calculation_30%_(Up_Rents)3"/>
      <sheetName val="FINAL__Proforma3"/>
      <sheetName val="Operating_Statements_Input3"/>
      <sheetName val="S_&amp;_U3"/>
      <sheetName val="Expense_Comp_(FINAL)3"/>
      <sheetName val="Selected_Loan_Summary3"/>
      <sheetName val="LSC_Memo3"/>
      <sheetName val="FNMA_Tests3"/>
      <sheetName val="Other_-_Draft3"/>
      <sheetName val="Replacement_Reserves3"/>
      <sheetName val="Appraisal_vs_BMF3"/>
      <sheetName val="&quot;Other&quot;_Loan_Sizing3"/>
      <sheetName val="Unit_Mix_Chart3"/>
      <sheetName val="Loan_Sizing3"/>
      <sheetName val="Input_Sheet1"/>
      <sheetName val="Rent_Roll1"/>
      <sheetName val="Commercial_Rent_Roll1"/>
      <sheetName val="Sizing_Summary1"/>
      <sheetName val="UW_Detail1"/>
      <sheetName val="Dropdowns_(DNP)1"/>
      <sheetName val="Berkshire_Towers_-_Loan_Calc_F1"/>
      <sheetName val="Sales_Reps1"/>
      <sheetName val="LST_-_IE_Spread1"/>
      <sheetName val="TS_Summary1"/>
      <sheetName val="Source_&amp;_Uses_Schedule1"/>
      <sheetName val="Sr_Lender_-_UW_"/>
      <sheetName val="Premium_Request"/>
      <sheetName val="Property_Collateral"/>
      <sheetName val="Property_Collateral_(2)"/>
      <sheetName val="Participants_(2)"/>
      <sheetName val="Loans_-_Floating"/>
      <sheetName val="Loans_-_Fixed_Rate"/>
      <sheetName val="Fixed_Rate"/>
      <sheetName val="Narrative_Summary"/>
      <sheetName val="CMC_Approval"/>
      <sheetName val="Narrative_Worksheet"/>
      <sheetName val="Sponsor_Borrower_Section"/>
      <sheetName val="GEMSA-Full_UW_Only"/>
      <sheetName val="DUS_Gateway_Data"/>
      <sheetName val="Property_Engineering_Section"/>
      <sheetName val="Market_Valuation_Section"/>
      <sheetName val="Prescreen_Property_Borrower"/>
      <sheetName val="UW_Summary1"/>
      <sheetName val="UW_Input_Sheet"/>
      <sheetName val="Appraisal_to_UW_NCF_Variance"/>
      <sheetName val="SARM_Summary"/>
      <sheetName val="SARM_AMORT"/>
      <sheetName val="Lease-up_ProForma"/>
      <sheetName val="Deal_Matrix"/>
      <sheetName val="FNMA_Rent_Roll"/>
      <sheetName val="RET-_Full_UW_Only"/>
      <sheetName val="Sales_Comps1"/>
      <sheetName val="Rent_Comps-Full_UW_Only"/>
      <sheetName val="Expense_Comp-CMC_Portfolio"/>
      <sheetName val="Expense_Comp-Full_UW_Only"/>
      <sheetName val="Fannie_Exit_Strategy"/>
      <sheetName val="CMC_Exit_Strategy_"/>
      <sheetName val="Income_and_Expense_Spreading"/>
      <sheetName val="Standard_Rate_Lock"/>
      <sheetName val="Actual360_&amp;_30360_Amort_schd"/>
      <sheetName val="C&amp;D_Summary"/>
      <sheetName val="RR_Schedule-CMC"/>
      <sheetName val="Select_Product"/>
      <sheetName val="Supplemental_Input"/>
      <sheetName val="Supplemental_Loan_Calc"/>
      <sheetName val="Quote_Scenario_#2"/>
      <sheetName val="TAH_&amp;_Bonds"/>
      <sheetName val="Rent_Roll_"/>
      <sheetName val="I&amp;E_"/>
      <sheetName val="Operating_Statement_Detail"/>
      <sheetName val="Unit_Occupancy_by_Acuity"/>
      <sheetName val="Tax_Abatements"/>
      <sheetName val="Rent_Comps1"/>
      <sheetName val="Additional_Loan_Attributes"/>
      <sheetName val="LST_Map"/>
      <sheetName val="LST_Inputs"/>
      <sheetName val="unit_mix_table"/>
      <sheetName val="BS_Sizing_Options"/>
      <sheetName val="Green_Up_Plus"/>
      <sheetName val="HCD_Credit"/>
      <sheetName val="Data_Val"/>
      <sheetName val="OS_Input"/>
      <sheetName val="Cover_Page"/>
      <sheetName val="Property_(1)"/>
      <sheetName val="Proforma_(1)"/>
      <sheetName val="Proforma_(2)"/>
      <sheetName val="Debt_Options"/>
      <sheetName val="Sales_Matrix"/>
      <sheetName val="Unit_Mix"/>
      <sheetName val="Expense_Comps1"/>
      <sheetName val="Agency_Template"/>
      <sheetName val="Package_Materials"/>
      <sheetName val="Property_(2)"/>
      <sheetName val="Property_(3)"/>
      <sheetName val="Property_(4)"/>
      <sheetName val="Property_(5)"/>
      <sheetName val="Property_(6)"/>
      <sheetName val="Property_(7)"/>
      <sheetName val="Property_(8)"/>
      <sheetName val="Property_(9)"/>
      <sheetName val="Property_(10)"/>
      <sheetName val="Property_(11)"/>
      <sheetName val="Property_(12)"/>
      <sheetName val="Property_(13)"/>
      <sheetName val="Property_(14)"/>
      <sheetName val="Property_(15)"/>
      <sheetName val="Sponsor1_SREO"/>
      <sheetName val="Metadata"/>
      <sheetName val="Assumptions"/>
      <sheetName val="MOD HUD 6.30.19"/>
      <sheetName val="HUD 6.30.19"/>
      <sheetName val="MOD HUD 5.30.19"/>
      <sheetName val="Income &amp; Expense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sheetData sheetId="236" refreshError="1"/>
      <sheetData sheetId="237" refreshError="1"/>
      <sheetData sheetId="238" refreshError="1"/>
      <sheetData sheetId="239" refreshError="1"/>
      <sheetData sheetId="240" refreshError="1"/>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sheetData sheetId="395"/>
      <sheetData sheetId="396"/>
      <sheetData sheetId="39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
      <sheetName val="BB"/>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cant sf"/>
      <sheetName val="MA-7"/>
      <sheetName val="Sub Office"/>
      <sheetName val="SCA-1"/>
      <sheetName val="MA-6"/>
      <sheetName val="MA-3 Contr"/>
      <sheetName val="MA-3"/>
      <sheetName val="Sheet1"/>
      <sheetName val="Sheet3"/>
    </sheetNames>
    <sheetDataSet>
      <sheetData sheetId="0" refreshError="1">
        <row r="9">
          <cell r="C9">
            <v>1110</v>
          </cell>
        </row>
        <row r="10">
          <cell r="C10">
            <v>1140</v>
          </cell>
        </row>
        <row r="11">
          <cell r="C11">
            <v>1330</v>
          </cell>
        </row>
        <row r="12">
          <cell r="C12">
            <v>1420</v>
          </cell>
        </row>
        <row r="13">
          <cell r="C13">
            <v>1425</v>
          </cell>
        </row>
        <row r="14">
          <cell r="C14">
            <v>1460</v>
          </cell>
        </row>
        <row r="15">
          <cell r="C15">
            <v>1899</v>
          </cell>
        </row>
        <row r="16">
          <cell r="C16">
            <v>1910</v>
          </cell>
        </row>
        <row r="17">
          <cell r="C17" t="str">
            <v>B1 (Deli)</v>
          </cell>
        </row>
        <row r="18">
          <cell r="C18" t="str">
            <v>B7A</v>
          </cell>
        </row>
        <row r="19">
          <cell r="C19" t="str">
            <v>B9</v>
          </cell>
        </row>
        <row r="22">
          <cell r="C22" t="str">
            <v>Total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ecutive Summary"/>
      <sheetName val="Operating Inputs"/>
      <sheetName val="T-3 Worksheet"/>
      <sheetName val="Unit Mix &amp; Market"/>
      <sheetName val="Renovation Plan"/>
      <sheetName val="Cash Flows"/>
      <sheetName val="Input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sheetName val="Executive Summary"/>
      <sheetName val="Portfolio 10Yr Proforma"/>
      <sheetName val="Portfolio Amort"/>
      <sheetName val="Portfolio CC"/>
      <sheetName val="Promote Calc"/>
      <sheetName val="Monthly Income Statement"/>
      <sheetName val="Portfolio YR1 Proforma"/>
      <sheetName val="Sensitivity"/>
      <sheetName val="Comps"/>
      <sheetName val="Studio"/>
      <sheetName val="1Bd1Ba"/>
      <sheetName val="2Bd2Ba"/>
      <sheetName val="Apt Underwriting"/>
      <sheetName val="Apt Inc &amp; Exp Assump"/>
      <sheetName val="Apt Yr1 Proforma"/>
      <sheetName val="Apt Hist"/>
      <sheetName val="Apt 5-Yr Cap"/>
      <sheetName val="V UW"/>
      <sheetName val="V Inc &amp; Exp"/>
      <sheetName val="V Yr1 Proforma"/>
      <sheetName val="V Hist"/>
      <sheetName val="V 5Yr Cap"/>
      <sheetName val="A UW"/>
      <sheetName val="V CC"/>
      <sheetName val="V Amort"/>
      <sheetName val="A Inc &amp; Exp"/>
      <sheetName val="A Yr1 Proforma"/>
      <sheetName val="A Hist"/>
      <sheetName val="A 5Yr Cap"/>
      <sheetName val="A CC"/>
      <sheetName val="A Amort Calc"/>
      <sheetName val="B UW"/>
      <sheetName val="B Inc &amp; Exp"/>
      <sheetName val="B Yr1 Proforma"/>
      <sheetName val="B Hist"/>
      <sheetName val="B 5-Yr Cap"/>
      <sheetName val="B CC"/>
      <sheetName val="Marinas UW"/>
      <sheetName val="Marina Comps"/>
      <sheetName val="Marinas Hist"/>
      <sheetName val="Marinas Inc &amp; Exp"/>
      <sheetName val="Marinas Yr 1 Proforma"/>
      <sheetName val="Marinas Amort"/>
      <sheetName val="Hotel Hist"/>
      <sheetName val="Marina 5-Yr Cap"/>
      <sheetName val="Hotel UW"/>
      <sheetName val="Hotel YR1 Proforma"/>
      <sheetName val="Hotel 5-Yr Cap"/>
      <sheetName val="Data Input Sheet"/>
      <sheetName val="Lease Terms"/>
      <sheetName val="Hotel Amort"/>
      <sheetName val="Executive_Summary"/>
      <sheetName val="Portfolio_10Yr_Proforma"/>
      <sheetName val="Portfolio_Amort"/>
      <sheetName val="Portfolio_CC"/>
      <sheetName val="Promote_Calc"/>
      <sheetName val="Monthly_Income_Statement"/>
      <sheetName val="Portfolio_YR1_Proforma"/>
      <sheetName val="Apt_Underwriting"/>
      <sheetName val="Apt_Inc_&amp;_Exp_Assump"/>
      <sheetName val="Apt_Yr1_Proforma"/>
      <sheetName val="Apt_Hist"/>
      <sheetName val="Apt_5-Yr_Cap"/>
      <sheetName val="V_UW"/>
      <sheetName val="V_Inc_&amp;_Exp"/>
      <sheetName val="V_Yr1_Proforma"/>
      <sheetName val="V_Hist"/>
      <sheetName val="V_5Yr_Cap"/>
      <sheetName val="A_UW"/>
      <sheetName val="V_CC"/>
      <sheetName val="V_Amort"/>
      <sheetName val="A_Inc_&amp;_Exp"/>
      <sheetName val="A_Yr1_Proforma"/>
      <sheetName val="A_Hist"/>
      <sheetName val="A_5Yr_Cap"/>
      <sheetName val="A_CC"/>
      <sheetName val="A_Amort_Calc"/>
      <sheetName val="B_UW"/>
      <sheetName val="B_Inc_&amp;_Exp"/>
      <sheetName val="B_Yr1_Proforma"/>
      <sheetName val="B_Hist"/>
      <sheetName val="B_5-Yr_Cap"/>
      <sheetName val="B_CC"/>
      <sheetName val="Marinas_UW"/>
      <sheetName val="Marina_Comps"/>
      <sheetName val="Marinas_Hist"/>
      <sheetName val="Marinas_Inc_&amp;_Exp"/>
      <sheetName val="Marinas_Yr_1_Proforma"/>
      <sheetName val="Marinas_Amort"/>
      <sheetName val="Hotel_Hist"/>
      <sheetName val="Marina_5-Yr_Cap"/>
      <sheetName val="Hotel_UW"/>
      <sheetName val="Hotel_YR1_Proforma"/>
      <sheetName val="Hotel_5-Yr_Cap"/>
      <sheetName val="Data_Input_Sheet"/>
      <sheetName val="Lease_Terms"/>
      <sheetName val="Hotel_Amort"/>
      <sheetName val="EVABT"/>
      <sheetName val="PROF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refreshError="1"/>
      <sheetData sheetId="24"/>
      <sheetData sheetId="25"/>
      <sheetData sheetId="26" refreshError="1"/>
      <sheetData sheetId="27"/>
      <sheetData sheetId="28"/>
      <sheetData sheetId="29"/>
      <sheetData sheetId="30"/>
      <sheetData sheetId="31"/>
      <sheetData sheetId="32" refreshError="1"/>
      <sheetData sheetId="33" refreshError="1"/>
      <sheetData sheetId="34"/>
      <sheetData sheetId="35"/>
      <sheetData sheetId="36"/>
      <sheetData sheetId="37"/>
      <sheetData sheetId="38" refreshError="1"/>
      <sheetData sheetId="39" refreshError="1"/>
      <sheetData sheetId="40" refreshError="1"/>
      <sheetData sheetId="41"/>
      <sheetData sheetId="42"/>
      <sheetData sheetId="43" refreshError="1"/>
      <sheetData sheetId="44"/>
      <sheetData sheetId="45" refreshError="1"/>
      <sheetData sheetId="46" refreshError="1"/>
      <sheetData sheetId="47"/>
      <sheetData sheetId="48"/>
      <sheetData sheetId="49" refreshError="1"/>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to MS"/>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rued Depreciation"/>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gus link"/>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Summary to Print"/>
      <sheetName val="Summary"/>
      <sheetName val="Property CF to Print"/>
      <sheetName val="Property CF"/>
      <sheetName val="Breakeven analysis"/>
      <sheetName val="IRR Matrix to Print"/>
      <sheetName val="IRR Matrix"/>
      <sheetName val="Perm. Debt"/>
      <sheetName val="Equity CF"/>
      <sheetName val="Sponsor CF"/>
      <sheetName val="Tenancy Analysis to Print"/>
      <sheetName val="Tenancy Analysis"/>
      <sheetName val="Retail Analysis"/>
      <sheetName val="GL"/>
      <sheetName val="Rate Matrix"/>
      <sheetName val="After-Tax"/>
      <sheetName val="Dev---&gt;"/>
      <sheetName val="S&amp;U"/>
      <sheetName val="Budget"/>
      <sheetName val="Gantt"/>
      <sheetName val="Dev-Interest Calc"/>
      <sheetName val="Dev-Data"/>
      <sheetName val="ORI-RR to Print"/>
      <sheetName val="ORI-RR"/>
      <sheetName val="Electric &amp; Tax &amp; CAM expense r "/>
      <sheetName val="ORI-OpSt"/>
      <sheetName val="OPEX-CAPEX"/>
      <sheetName val="Highlights"/>
      <sheetName val="Sheet1"/>
      <sheetName val="Mitigation of Risk"/>
      <sheetName val="Second Model"/>
      <sheetName val="Closing Costs"/>
      <sheetName val="DD Check List"/>
      <sheetName val="Running Questions &amp; Walkthrough"/>
      <sheetName val="Business Plan"/>
      <sheetName val="ORI-Calc"/>
      <sheetName val="ORI-Settings"/>
      <sheetName val="ORI---&gt;"/>
      <sheetName val="Version"/>
      <sheetName val="Residual Land"/>
      <sheetName val="MF---&gt;"/>
      <sheetName val="MF-Settings"/>
      <sheetName val="MF-RR"/>
      <sheetName val="MF-OpSt"/>
      <sheetName val="MF-C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f Structure"/>
      <sheetName val="Summary"/>
      <sheetName val="Analysis"/>
      <sheetName val="Argus NOI"/>
      <sheetName val="Changes to Argus"/>
      <sheetName val="OM -Not Updated"/>
      <sheetName val="INCOME"/>
      <sheetName val="CF BUDGET"/>
      <sheetName val="Historical"/>
      <sheetName val="DETAILED I-E"/>
      <sheetName val="Sheet1"/>
      <sheetName val="NOI"/>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 val="Setup"/>
      <sheetName val="5 Star"/>
      <sheetName val="Map"/>
      <sheetName val="Cash Outflow Projection"/>
      <sheetName val="South Tampa_PF_BANK"/>
      <sheetName val="South Tampa_PF_SZ updates"/>
      <sheetName val="South Tampa_PF"/>
      <sheetName val="Non-Payroll Exp. Inputs"/>
      <sheetName val="Staffing &amp; Payroll Budget"/>
      <sheetName val="Sheet3"/>
      <sheetName val="Woodbridge"/>
      <sheetName val="Detailed Nursgin Budget"/>
      <sheetName val="Woodbridge-Nurs"/>
      <sheetName val="Mapped Detail"/>
      <sheetName val="Mapped Financials"/>
      <sheetName val="Woodbridge PF"/>
      <sheetName val="Comparison Facility"/>
      <sheetName val="Staffing Budget"/>
      <sheetName val="MCA 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ecutive Summary"/>
      <sheetName val="Underwriting"/>
      <sheetName val="Inc &amp; Exp Assump (1)"/>
      <sheetName val="Inc &amp; Exp Assump (2)"/>
      <sheetName val="Yr1 Proforma"/>
      <sheetName val="Yr2 Proforma"/>
      <sheetName val="5 YR Capital"/>
      <sheetName val="Historical Comp"/>
      <sheetName val="Amort"/>
      <sheetName val="Closing Costs"/>
      <sheetName val="Promote Calc"/>
      <sheetName val="Monthly Income Statement"/>
      <sheetName val="Prop Performance"/>
      <sheetName val="2Bd1Ba"/>
      <sheetName val="Top Employers"/>
      <sheetName val="Comps"/>
      <sheetName val="1Bd1Ba"/>
      <sheetName val="2Bd2Ba"/>
      <sheetName val="3Bd2Ba"/>
      <sheetName val="Year 1 Pro-forma"/>
      <sheetName val="Year 1 Budget Worksheet"/>
      <sheetName val="Initial Capital"/>
      <sheetName val="Monthly Cashflow"/>
      <sheetName val="Annual Waterfall"/>
      <sheetName val="Quarterly Waterfall"/>
      <sheetName val="Amortization Tables"/>
      <sheetName val="Existing Debt Amort"/>
      <sheetName val="Historical"/>
      <sheetName val="Wilson T12"/>
      <sheetName val="Lender Proforma"/>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sheetData sheetId="9"/>
      <sheetData sheetId="10"/>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Inputs WC"/>
      <sheetName val="Monthly Pro Forma"/>
      <sheetName val="Monthly Pro Forma WC"/>
      <sheetName val="Rent Analysis"/>
      <sheetName val="Rent Analysis WC"/>
      <sheetName val="CapEx Budget &amp; Draws"/>
      <sheetName val="CapEx Budget &amp; Draws WC"/>
      <sheetName val="Summary"/>
      <sheetName val="Investor Equity Structure"/>
      <sheetName val="PSC Comb"/>
      <sheetName val="PSC WC"/>
      <sheetName val="PSC WN"/>
      <sheetName val="vs IC"/>
      <sheetName val="Charts"/>
      <sheetName val="Yearly Pro Forma WC"/>
      <sheetName val="Yearly Pro Forma"/>
      <sheetName val="Waterfall WC"/>
      <sheetName val="OM WC"/>
      <sheetName val="Debt WC"/>
      <sheetName val="Consolidated Yearly ProForma WC"/>
      <sheetName val="OM Graphs-Tables WC"/>
      <sheetName val="Waterfall"/>
      <sheetName val="Teaser"/>
      <sheetName val="OM"/>
      <sheetName val="Debt"/>
      <sheetName val="Consolidated Yearly Pro Forma"/>
      <sheetName val="OM Graphs-Tables"/>
      <sheetName val="Teaser Info"/>
    </sheetNames>
    <sheetDataSet>
      <sheetData sheetId="0">
        <row r="3">
          <cell r="H3">
            <v>4.02E-2</v>
          </cell>
          <cell r="K3">
            <v>10974206.25</v>
          </cell>
          <cell r="O3">
            <v>199</v>
          </cell>
        </row>
        <row r="4">
          <cell r="H4">
            <v>3.5000000000000003E-2</v>
          </cell>
          <cell r="K4">
            <v>0.75</v>
          </cell>
          <cell r="O4">
            <v>73529.020100502516</v>
          </cell>
          <cell r="R4">
            <v>8.5000000000000006E-2</v>
          </cell>
          <cell r="S4">
            <v>0</v>
          </cell>
        </row>
        <row r="5">
          <cell r="H5">
            <v>3</v>
          </cell>
          <cell r="K5">
            <v>30</v>
          </cell>
          <cell r="R5">
            <v>8.5000000000000006E-2</v>
          </cell>
          <cell r="S5">
            <v>0.6</v>
          </cell>
        </row>
        <row r="6">
          <cell r="K6">
            <v>2.6200000000000001E-2</v>
          </cell>
          <cell r="O6">
            <v>44044</v>
          </cell>
          <cell r="S6">
            <v>0.6</v>
          </cell>
        </row>
        <row r="7">
          <cell r="K7">
            <v>5.0000000000000001E-3</v>
          </cell>
          <cell r="O7">
            <v>5</v>
          </cell>
        </row>
        <row r="8">
          <cell r="H8">
            <v>9.9009900990099011E-3</v>
          </cell>
          <cell r="K8">
            <v>24</v>
          </cell>
          <cell r="O8">
            <v>6.25E-2</v>
          </cell>
        </row>
        <row r="9">
          <cell r="H9">
            <v>0.01</v>
          </cell>
          <cell r="K9">
            <v>25</v>
          </cell>
          <cell r="O9">
            <v>8.0000000000000002E-3</v>
          </cell>
        </row>
        <row r="10">
          <cell r="H10">
            <v>6</v>
          </cell>
          <cell r="K10">
            <v>0.01</v>
          </cell>
          <cell r="T10">
            <v>0.05</v>
          </cell>
          <cell r="U10">
            <v>0.95</v>
          </cell>
        </row>
        <row r="11">
          <cell r="U11">
            <v>0.13343449234962471</v>
          </cell>
        </row>
        <row r="13">
          <cell r="H13">
            <v>0</v>
          </cell>
          <cell r="U13">
            <v>1.7007845248861546</v>
          </cell>
        </row>
        <row r="14">
          <cell r="D14">
            <v>5921560.8596347049</v>
          </cell>
          <cell r="H14">
            <v>0</v>
          </cell>
        </row>
        <row r="15">
          <cell r="H15">
            <v>0</v>
          </cell>
        </row>
        <row r="16">
          <cell r="K16">
            <v>946503</v>
          </cell>
        </row>
        <row r="17">
          <cell r="K17">
            <v>939010</v>
          </cell>
        </row>
        <row r="18">
          <cell r="H18">
            <v>3.0800000000000001E-2</v>
          </cell>
          <cell r="K18">
            <v>945068</v>
          </cell>
        </row>
        <row r="19">
          <cell r="H19">
            <v>0.01</v>
          </cell>
          <cell r="K19">
            <v>1004160</v>
          </cell>
        </row>
        <row r="20">
          <cell r="H20">
            <v>12</v>
          </cell>
          <cell r="K20">
            <v>906890.16010439419</v>
          </cell>
        </row>
        <row r="21">
          <cell r="K21">
            <v>50645.67</v>
          </cell>
        </row>
        <row r="22">
          <cell r="D22">
            <v>16840896.078384705</v>
          </cell>
        </row>
        <row r="23">
          <cell r="D23">
            <v>14632275</v>
          </cell>
          <cell r="H23">
            <v>2.5000000000000001E-2</v>
          </cell>
        </row>
        <row r="24">
          <cell r="H24">
            <v>1</v>
          </cell>
          <cell r="K24">
            <v>6.4685976719272981E-2</v>
          </cell>
        </row>
        <row r="25">
          <cell r="H25">
            <v>0</v>
          </cell>
        </row>
        <row r="26">
          <cell r="H26">
            <v>13248.666666666666</v>
          </cell>
        </row>
        <row r="27">
          <cell r="H27">
            <v>0.03</v>
          </cell>
        </row>
        <row r="28">
          <cell r="D28">
            <v>122000</v>
          </cell>
          <cell r="H28">
            <v>0.02</v>
          </cell>
          <cell r="O28">
            <v>1</v>
          </cell>
        </row>
        <row r="29">
          <cell r="D29">
            <v>1323798.9772967449</v>
          </cell>
          <cell r="O29">
            <v>4</v>
          </cell>
        </row>
        <row r="30">
          <cell r="O30">
            <v>7</v>
          </cell>
        </row>
        <row r="31">
          <cell r="H31">
            <v>40</v>
          </cell>
          <cell r="O31">
            <v>10</v>
          </cell>
        </row>
        <row r="32">
          <cell r="H32">
            <v>7</v>
          </cell>
        </row>
        <row r="33">
          <cell r="G33">
            <v>21027.666666666664</v>
          </cell>
        </row>
        <row r="34">
          <cell r="D34">
            <v>79998</v>
          </cell>
          <cell r="G34">
            <v>3499.083333333333</v>
          </cell>
        </row>
        <row r="35">
          <cell r="D35">
            <v>119238</v>
          </cell>
          <cell r="G35">
            <v>2072.9166666666665</v>
          </cell>
          <cell r="K35">
            <v>1.25919E-2</v>
          </cell>
          <cell r="N35">
            <v>700000</v>
          </cell>
        </row>
        <row r="36">
          <cell r="G36">
            <v>3830.7499999999995</v>
          </cell>
          <cell r="N36">
            <v>575000</v>
          </cell>
        </row>
        <row r="37">
          <cell r="G37">
            <v>3963.4166666666665</v>
          </cell>
          <cell r="N37">
            <v>300000</v>
          </cell>
        </row>
        <row r="38">
          <cell r="G38">
            <v>4278.5</v>
          </cell>
          <cell r="N38">
            <v>100000</v>
          </cell>
        </row>
        <row r="39">
          <cell r="G39">
            <v>5008.1666666666661</v>
          </cell>
          <cell r="N39">
            <v>0</v>
          </cell>
        </row>
        <row r="40">
          <cell r="D40" t="str">
            <v>Not Escrowed</v>
          </cell>
          <cell r="G40">
            <v>0</v>
          </cell>
        </row>
        <row r="41">
          <cell r="G41">
            <v>5970</v>
          </cell>
          <cell r="K41">
            <v>0</v>
          </cell>
        </row>
        <row r="42">
          <cell r="G42">
            <v>8888.6666666666661</v>
          </cell>
        </row>
        <row r="43">
          <cell r="G43">
            <v>4975</v>
          </cell>
        </row>
        <row r="44">
          <cell r="D44">
            <v>0.1</v>
          </cell>
          <cell r="K44" t="str">
            <v>Percent of Revenue</v>
          </cell>
        </row>
        <row r="45">
          <cell r="K45">
            <v>1.4999999999999999E-2</v>
          </cell>
        </row>
        <row r="46">
          <cell r="D46">
            <v>158984</v>
          </cell>
        </row>
        <row r="50">
          <cell r="N50">
            <v>99500</v>
          </cell>
        </row>
        <row r="51">
          <cell r="N51">
            <v>99500</v>
          </cell>
        </row>
        <row r="52">
          <cell r="N52">
            <v>99500</v>
          </cell>
        </row>
        <row r="53">
          <cell r="N53">
            <v>99500</v>
          </cell>
        </row>
        <row r="54">
          <cell r="N54">
            <v>99500</v>
          </cell>
        </row>
      </sheetData>
      <sheetData sheetId="1">
        <row r="3">
          <cell r="H3">
            <v>4.2000000000000003E-2</v>
          </cell>
          <cell r="K3">
            <v>23295543</v>
          </cell>
          <cell r="O3">
            <v>380</v>
          </cell>
        </row>
        <row r="4">
          <cell r="H4">
            <v>3.6999999999999998E-2</v>
          </cell>
          <cell r="K4">
            <v>0.75</v>
          </cell>
          <cell r="O4">
            <v>81738.747368421056</v>
          </cell>
          <cell r="R4">
            <v>8.5000000000000006E-2</v>
          </cell>
          <cell r="S4">
            <v>0</v>
          </cell>
        </row>
        <row r="5">
          <cell r="H5">
            <v>3</v>
          </cell>
          <cell r="K5">
            <v>30</v>
          </cell>
          <cell r="R5">
            <v>8.5000000000000006E-2</v>
          </cell>
          <cell r="S5">
            <v>0.6</v>
          </cell>
        </row>
        <row r="6">
          <cell r="K6">
            <v>2.6200000000000001E-2</v>
          </cell>
          <cell r="O6">
            <v>44044</v>
          </cell>
          <cell r="S6">
            <v>0.6</v>
          </cell>
        </row>
        <row r="7">
          <cell r="K7">
            <v>5.0000000000000001E-3</v>
          </cell>
          <cell r="O7">
            <v>5</v>
          </cell>
        </row>
        <row r="8">
          <cell r="H8">
            <v>9.9009900990098976E-3</v>
          </cell>
          <cell r="K8">
            <v>48</v>
          </cell>
          <cell r="O8">
            <v>6.25E-2</v>
          </cell>
        </row>
        <row r="9">
          <cell r="H9">
            <v>0.01</v>
          </cell>
          <cell r="K9">
            <v>25</v>
          </cell>
          <cell r="O9">
            <v>8.0000000000000002E-3</v>
          </cell>
        </row>
        <row r="10">
          <cell r="H10">
            <v>12</v>
          </cell>
          <cell r="K10">
            <v>2.5000000000000001E-2</v>
          </cell>
          <cell r="T10">
            <v>0.05</v>
          </cell>
          <cell r="U10">
            <v>0.95</v>
          </cell>
        </row>
        <row r="13">
          <cell r="H13">
            <v>0</v>
          </cell>
        </row>
        <row r="14">
          <cell r="D14">
            <v>11290778.229990188</v>
          </cell>
          <cell r="H14">
            <v>0</v>
          </cell>
        </row>
        <row r="15">
          <cell r="H15">
            <v>12</v>
          </cell>
        </row>
        <row r="16">
          <cell r="K16">
            <v>1993857</v>
          </cell>
        </row>
        <row r="17">
          <cell r="K17">
            <v>1963298</v>
          </cell>
        </row>
        <row r="18">
          <cell r="H18">
            <v>0.1</v>
          </cell>
          <cell r="K18">
            <v>2000956</v>
          </cell>
        </row>
        <row r="19">
          <cell r="H19">
            <v>0.01</v>
          </cell>
          <cell r="K19">
            <v>1900824</v>
          </cell>
        </row>
        <row r="20">
          <cell r="H20">
            <v>12</v>
          </cell>
          <cell r="K20">
            <v>1719959.6314314902</v>
          </cell>
        </row>
        <row r="21">
          <cell r="K21">
            <v>221050.77</v>
          </cell>
        </row>
        <row r="22">
          <cell r="D22">
            <v>34469843.514990188</v>
          </cell>
        </row>
        <row r="23">
          <cell r="D23">
            <v>31060724</v>
          </cell>
          <cell r="H23">
            <v>2.5000000000000001E-2</v>
          </cell>
        </row>
        <row r="24">
          <cell r="H24">
            <v>1</v>
          </cell>
          <cell r="K24">
            <v>6.4192225525715366E-2</v>
          </cell>
        </row>
        <row r="25">
          <cell r="H25">
            <v>0</v>
          </cell>
        </row>
        <row r="26">
          <cell r="H26">
            <v>29116</v>
          </cell>
        </row>
        <row r="27">
          <cell r="H27">
            <v>0.03</v>
          </cell>
        </row>
        <row r="28">
          <cell r="D28">
            <v>378000</v>
          </cell>
          <cell r="H28">
            <v>0.02</v>
          </cell>
          <cell r="O28">
            <v>1</v>
          </cell>
        </row>
        <row r="29">
          <cell r="D29">
            <v>-400000</v>
          </cell>
          <cell r="O29">
            <v>4</v>
          </cell>
        </row>
        <row r="30">
          <cell r="D30">
            <v>1927652.9571894188</v>
          </cell>
          <cell r="O30">
            <v>7</v>
          </cell>
        </row>
        <row r="31">
          <cell r="H31">
            <v>41</v>
          </cell>
          <cell r="O31">
            <v>10</v>
          </cell>
        </row>
        <row r="32">
          <cell r="H32">
            <v>21</v>
          </cell>
        </row>
        <row r="33">
          <cell r="G33">
            <v>39583.333333333336</v>
          </cell>
        </row>
        <row r="34">
          <cell r="G34">
            <v>6555</v>
          </cell>
        </row>
        <row r="35">
          <cell r="D35">
            <v>141930</v>
          </cell>
          <cell r="G35">
            <v>3958.3333333333335</v>
          </cell>
          <cell r="K35">
            <v>0.01</v>
          </cell>
          <cell r="N35">
            <v>1200000</v>
          </cell>
        </row>
        <row r="36">
          <cell r="D36">
            <v>262044</v>
          </cell>
          <cell r="G36">
            <v>7916.666666666667</v>
          </cell>
          <cell r="N36">
            <v>900000</v>
          </cell>
        </row>
        <row r="37">
          <cell r="G37">
            <v>8026.333333333333</v>
          </cell>
          <cell r="N37">
            <v>600000</v>
          </cell>
        </row>
        <row r="38">
          <cell r="G38">
            <v>6871.666666666667</v>
          </cell>
          <cell r="N38">
            <v>450000</v>
          </cell>
        </row>
        <row r="39">
          <cell r="G39">
            <v>5826.666666666667</v>
          </cell>
          <cell r="N39">
            <v>0</v>
          </cell>
        </row>
        <row r="40">
          <cell r="G40">
            <v>190</v>
          </cell>
        </row>
        <row r="41">
          <cell r="D41" t="str">
            <v>Not Escrowed</v>
          </cell>
          <cell r="G41">
            <v>14123.333333333334</v>
          </cell>
          <cell r="K41">
            <v>0</v>
          </cell>
        </row>
        <row r="42">
          <cell r="G42">
            <v>15770</v>
          </cell>
        </row>
        <row r="43">
          <cell r="G43">
            <v>9500</v>
          </cell>
        </row>
        <row r="44">
          <cell r="K44" t="str">
            <v>Percent of Revenue</v>
          </cell>
        </row>
        <row r="45">
          <cell r="D45">
            <v>0.1</v>
          </cell>
          <cell r="K45">
            <v>1.4999999999999999E-2</v>
          </cell>
        </row>
        <row r="47">
          <cell r="D47">
            <v>349392</v>
          </cell>
        </row>
        <row r="50">
          <cell r="N50">
            <v>190000</v>
          </cell>
        </row>
        <row r="51">
          <cell r="N51">
            <v>190000</v>
          </cell>
        </row>
        <row r="52">
          <cell r="N52">
            <v>190000</v>
          </cell>
        </row>
        <row r="53">
          <cell r="N53">
            <v>190000</v>
          </cell>
        </row>
        <row r="54">
          <cell r="N54">
            <v>190000</v>
          </cell>
        </row>
      </sheetData>
      <sheetData sheetId="2">
        <row r="70">
          <cell r="B70">
            <v>2.0548383539409607</v>
          </cell>
        </row>
      </sheetData>
      <sheetData sheetId="3">
        <row r="70">
          <cell r="B70">
            <v>2.328298289025605</v>
          </cell>
        </row>
      </sheetData>
      <sheetData sheetId="4">
        <row r="11">
          <cell r="N11">
            <v>121.04522613065326</v>
          </cell>
        </row>
      </sheetData>
      <sheetData sheetId="5">
        <row r="20">
          <cell r="N20">
            <v>137.31052631578947</v>
          </cell>
        </row>
      </sheetData>
      <sheetData sheetId="6">
        <row r="45">
          <cell r="C45">
            <v>199</v>
          </cell>
        </row>
        <row r="52">
          <cell r="C52">
            <v>1766875.5595477386</v>
          </cell>
        </row>
      </sheetData>
      <sheetData sheetId="7">
        <row r="52">
          <cell r="C52">
            <v>380</v>
          </cell>
        </row>
        <row r="59">
          <cell r="C59">
            <v>2749825.05</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4662 UW Data Form - New"/>
      <sheetName val="COA Code"/>
      <sheetName val="Actual360 &amp; 30360 Amort schd"/>
      <sheetName val="OP Stmt Input"/>
      <sheetName val="Rent Roll"/>
      <sheetName val="UW Detail"/>
      <sheetName val="UW Exit Strategy - NEW"/>
      <sheetName val="Collections"/>
      <sheetName val="4662_UW_Data_Form_-_New"/>
      <sheetName val="COA_Code"/>
      <sheetName val="Actual360_&amp;_30360_Amort_schd"/>
      <sheetName val="OP_Stmt_Input"/>
      <sheetName val="Rent_Roll"/>
      <sheetName val="UW_Detail"/>
      <sheetName val="UW_Exit_Strategy_-_NEW"/>
      <sheetName val="4662_UW_Data_Form_-_New1"/>
      <sheetName val="COA_Code1"/>
      <sheetName val="Actual360_&amp;_30360_Amort_schd1"/>
      <sheetName val="OP_Stmt_Input1"/>
      <sheetName val="Rent_Roll1"/>
      <sheetName val="UW_Detail1"/>
      <sheetName val="UW_Exit_Strategy_-_NEW1"/>
      <sheetName val="Sheet1"/>
      <sheetName val="Dropdowns (DNP)"/>
      <sheetName val="Sheet3"/>
      <sheetName val="Source Data"/>
      <sheetName val="drop down"/>
      <sheetName val="Drop Downs"/>
      <sheetName val="Values"/>
      <sheetName val="rates"/>
      <sheetName val="Input Page"/>
      <sheetName val="External Links for Tom"/>
      <sheetName val="Summary"/>
      <sheetName val="UW Sources and Uses"/>
      <sheetName val="Quote Memo"/>
      <sheetName val="historical UW"/>
      <sheetName val="Sensitivity Analysis"/>
      <sheetName val="Replacement Reserves"/>
      <sheetName val="Existing Loan Amort Schedule"/>
      <sheetName val="2013 PG 1"/>
      <sheetName val="2013 PG 2"/>
      <sheetName val="2013 PG 3"/>
      <sheetName val="2013 PG 4    "/>
      <sheetName val="2013 PG 5"/>
      <sheetName val="2264-A PG 1"/>
      <sheetName val="2264-A PG 2"/>
      <sheetName val="2264-A PG 3"/>
      <sheetName val="2264-A PG 4"/>
      <sheetName val="2264A Worksheet"/>
      <sheetName val="Computation page"/>
      <sheetName val="Burbank"/>
      <sheetName val="Lists"/>
      <sheetName val="Sizing Playground"/>
      <sheetName val="BackOffice"/>
      <sheetName val="DropDown Lists"/>
      <sheetName val="Grid"/>
      <sheetName val="Cap Costs Playground"/>
      <sheetName val="Master_XML"/>
      <sheetName val="VACANCY2"/>
      <sheetName val="Quote Form"/>
      <sheetName val="FLEX Menu"/>
      <sheetName val="CF Analysis"/>
      <sheetName val="Sales Reps"/>
      <sheetName val="Dropodowns"/>
      <sheetName val="COA Code - La Mansion"/>
      <sheetName val="A-Dropdowns"/>
      <sheetName val="Counties"/>
      <sheetName val="Loan Committee"/>
      <sheetName val="LST - IE Spread"/>
      <sheetName val="Sheet 1"/>
      <sheetName val="Dropdowns"/>
      <sheetName val="Sheet2"/>
      <sheetName val="Assumptions"/>
      <sheetName val="Data"/>
      <sheetName val="2015"/>
      <sheetName val="Data_Validation_List"/>
      <sheetName val="UW MIAC"/>
      <sheetName val="DataVal"/>
      <sheetName val="Data Validation"/>
      <sheetName val="Metadata"/>
      <sheetName val="CPE &amp; FM"/>
      <sheetName val="Data Val"/>
      <sheetName val="CRE and MultiFamily Loan List"/>
      <sheetName val="February 2018 - Tables"/>
      <sheetName val="TS Summary"/>
      <sheetName val="Drops"/>
      <sheetName val="4662_UW_Data_Form_-_New2"/>
      <sheetName val="COA_Code2"/>
      <sheetName val="Actual360_&amp;_30360_Amort_schd2"/>
      <sheetName val="OP_Stmt_Input2"/>
      <sheetName val="Rent_Roll2"/>
      <sheetName val="UW_Detail2"/>
      <sheetName val="UW_Exit_Strategy_-_NEW2"/>
      <sheetName val="Dropdowns_(DNP)"/>
      <sheetName val="Source_Data"/>
      <sheetName val="drop_down"/>
      <sheetName val="Drop_Downs"/>
      <sheetName val="Input_Page"/>
      <sheetName val="External_Links_for_Tom"/>
      <sheetName val="UW_Sources_and_Uses"/>
      <sheetName val="Quote_Memo"/>
      <sheetName val="historical_UW"/>
      <sheetName val="Sensitivity_Analysis"/>
      <sheetName val="Replacement_Reserves"/>
      <sheetName val="Existing_Loan_Amort_Schedule"/>
      <sheetName val="2013_PG_1"/>
      <sheetName val="2013_PG_2"/>
      <sheetName val="2013_PG_3"/>
      <sheetName val="2013_PG_4____"/>
      <sheetName val="2013_PG_5"/>
      <sheetName val="2264-A_PG_1"/>
      <sheetName val="2264-A_PG_2"/>
      <sheetName val="2264-A_PG_3"/>
      <sheetName val="2264-A_PG_4"/>
      <sheetName val="2264A_Worksheet"/>
      <sheetName val="Computation_page"/>
      <sheetName val="Sizing_Playground"/>
      <sheetName val="DropDown_Lists"/>
      <sheetName val="Cap_Costs_Playground"/>
      <sheetName val="Quote_Form"/>
      <sheetName val="FLEX_Menu"/>
      <sheetName val="CF_Analysis"/>
      <sheetName val="Sales_Reps"/>
      <sheetName val="COA_Code_-_La_Mansion"/>
      <sheetName val="Loan_Committee"/>
      <sheetName val="LST_-_IE_Spread"/>
      <sheetName val="Sheet_1"/>
      <sheetName val="UW_MIAC"/>
      <sheetName val="Data_Validation"/>
      <sheetName val="CPE_&amp;_FM"/>
      <sheetName val="CRE_and_MultiFamily_Loan_List"/>
      <sheetName val="Data_Val"/>
      <sheetName val="February_2018_-_Tables"/>
      <sheetName val="TS_Summary"/>
      <sheetName val="Assump"/>
      <sheetName val="HCD Credit"/>
      <sheetName val="Premium Request"/>
      <sheetName val="QuoteSheetLinkedValuesMap"/>
      <sheetName val="Commitments"/>
      <sheetName val="Property Collateral"/>
      <sheetName val="Participants"/>
      <sheetName val="Loans"/>
      <sheetName val="Pools"/>
      <sheetName val="Property Collateral (2)"/>
      <sheetName val="Participants (2)"/>
      <sheetName val="Loans - Floating"/>
      <sheetName val="Loans - Fixed Rate"/>
      <sheetName val="Floating"/>
      <sheetName val="Fixed Rate"/>
      <sheetName val="Narrative Summary"/>
      <sheetName val="CMC Approval"/>
      <sheetName val="Narrative Worksheet"/>
      <sheetName val="Sponsor_Borrower Section"/>
      <sheetName val="Guarantors_KPs"/>
      <sheetName val="GEMSA-Full UW Only"/>
      <sheetName val="Principals"/>
      <sheetName val="DUS Gateway Data"/>
      <sheetName val="Property_Engineering Section"/>
      <sheetName val="Market_Valuation Section"/>
      <sheetName val="Prescreen"/>
      <sheetName val="Prescreen Property_Borrower"/>
      <sheetName val="UW Summary"/>
      <sheetName val="UW Input Sheet"/>
      <sheetName val="Appraisal to UW NCF Variance"/>
      <sheetName val="SARM Summary"/>
      <sheetName val="SARM AMORT"/>
      <sheetName val="Lease-up ProForma"/>
      <sheetName val="Supplemental"/>
      <sheetName val="Deal Matrix"/>
      <sheetName val="erents"/>
      <sheetName val="FNMA Rent Roll"/>
      <sheetName val="RET- Full UW Only"/>
      <sheetName val="Sales Comps"/>
      <sheetName val="Rent Comps-Full UW Only"/>
      <sheetName val="Expense Comp-CMC Portfolio"/>
      <sheetName val="Expense Comp-Full UW Only"/>
      <sheetName val="Fannie Exit Strategy"/>
      <sheetName val="CMC Exit Strategy "/>
      <sheetName val="Participants_input"/>
      <sheetName val="Income and Expense Spreading"/>
      <sheetName val="Standard Rate Lock"/>
      <sheetName val="C&amp;D Summary"/>
      <sheetName val="RR Schedule-CMC"/>
      <sheetName val="Op Input"/>
      <sheetName val="Line Item List"/>
      <sheetName val="Dashboard"/>
      <sheetName val="Fixed Asset schedule"/>
      <sheetName val="Price"/>
      <sheetName val="PriceSyn"/>
      <sheetName val="Proforma"/>
      <sheetName val="Loan Data"/>
      <sheetName val="Historicals"/>
      <sheetName val="Property_Loan Specs "/>
      <sheetName val="Tenant Sales"/>
      <sheetName val="Demographics"/>
      <sheetName val="Prompt"/>
      <sheetName val="Select Product"/>
      <sheetName val="Instructions"/>
      <sheetName val="Input Sheet"/>
      <sheetName val="Supplemental Input"/>
      <sheetName val="Supplemental Loan Calc"/>
      <sheetName val="Narrative"/>
      <sheetName val="Quote Scenario #2"/>
      <sheetName val="TAH &amp; Bonds"/>
      <sheetName val="Construction"/>
      <sheetName val="Rent Roll "/>
      <sheetName val="Commercial Rent Roll"/>
      <sheetName val="I&amp;E "/>
      <sheetName val="I&amp;E"/>
      <sheetName val="Operating Statement Detail"/>
      <sheetName val="Unit Occupancy by Acuity"/>
      <sheetName val="Tax Abatements"/>
      <sheetName val="Rent Comps"/>
      <sheetName val="Additional Loan Attributes"/>
      <sheetName val="LstHelper"/>
      <sheetName val="Introduction"/>
      <sheetName val="Pre App-Questionnaire (Freddie)"/>
      <sheetName val="Pre App-Questionnaire (Fannie)"/>
      <sheetName val="NSS Inputs"/>
      <sheetName val="Income Statements"/>
      <sheetName val="UW"/>
      <sheetName val="Pricing Freddie"/>
      <sheetName val="Look Up Tables (New)"/>
      <sheetName val="Formula Population Test"/>
      <sheetName val="Hidden Tabs"/>
      <sheetName val="Dropdowns (New)"/>
      <sheetName val="Historical Pricing Grids"/>
      <sheetName val="Amorts Freddie"/>
      <sheetName val="Look Up Tables (Fannie)"/>
      <sheetName val="Dropdowns (Fannie)"/>
      <sheetName val="Pricing Fannie"/>
      <sheetName val="Amorts Fannie"/>
      <sheetName val="Fannie Exit Strategy (2)"/>
      <sheetName val="Pricing Quotes"/>
      <sheetName val="Actual360 &amp; 30360 Fannie"/>
      <sheetName val="Actual360 &amp; 30360 Fannie (2)"/>
      <sheetName val="CMC Exit Strategy"/>
      <sheetName val="Actual360 &amp; 30360 Fannie (3)"/>
      <sheetName val="Fannie Exit Strategy (3)"/>
      <sheetName val="SBL Exception Request Freddie"/>
      <sheetName val="Historical Pricing Grids-Fannie"/>
      <sheetName val="SML Execption Request Fannie"/>
      <sheetName val="Programs and Zipcodes"/>
      <sheetName val="Module1"/>
      <sheetName val="Actual Financials"/>
      <sheetName val="Preference"/>
      <sheetName val="Sponsor1 SREO"/>
      <sheetName val="PFS"/>
      <sheetName val="Cash Flow 1"/>
      <sheetName val="ASR Dropdowns"/>
      <sheetName val="HiddenDataSheet"/>
      <sheetName val="Loan"/>
      <sheetName val="Borrower"/>
      <sheetName val="Comm Prop"/>
      <sheetName val="IandE"/>
      <sheetName val="Org Chart"/>
      <sheetName val="Property"/>
      <sheetName val="Analysis Summary"/>
      <sheetName val="Direct Cap Analysis"/>
      <sheetName val="RR Analysis"/>
      <sheetName val="Historical Monthly Ops"/>
      <sheetName val="Ops UW - Reconcile"/>
      <sheetName val="Tax Analysis (2)"/>
      <sheetName val="Code List"/>
      <sheetName val="HCD_Credit"/>
      <sheetName val="September T-12"/>
      <sheetName val="Broadstone September T12"/>
      <sheetName val="4662_UW_Data_Form_-_New3"/>
      <sheetName val="COA_Code3"/>
      <sheetName val="Actual360_&amp;_30360_Amort_schd3"/>
      <sheetName val="OP_Stmt_Input3"/>
      <sheetName val="Rent_Roll3"/>
      <sheetName val="UW_Detail3"/>
      <sheetName val="UW_Exit_Strategy_-_NEW3"/>
      <sheetName val="Dropdowns_(DNP)1"/>
      <sheetName val="drop_down1"/>
      <sheetName val="Source_Data1"/>
      <sheetName val="Drop_Downs1"/>
      <sheetName val="Input_Page1"/>
      <sheetName val="External_Links_for_Tom1"/>
      <sheetName val="UW_Sources_and_Uses1"/>
      <sheetName val="Quote_Memo1"/>
      <sheetName val="historical_UW1"/>
      <sheetName val="Sensitivity_Analysis1"/>
      <sheetName val="Replacement_Reserves1"/>
      <sheetName val="Existing_Loan_Amort_Schedule1"/>
      <sheetName val="2013_PG_11"/>
      <sheetName val="2013_PG_21"/>
      <sheetName val="2013_PG_31"/>
      <sheetName val="2013_PG_4____1"/>
      <sheetName val="2013_PG_51"/>
      <sheetName val="2264-A_PG_11"/>
      <sheetName val="2264-A_PG_21"/>
      <sheetName val="2264-A_PG_31"/>
      <sheetName val="2264-A_PG_41"/>
      <sheetName val="2264A_Worksheet1"/>
      <sheetName val="Computation_page1"/>
      <sheetName val="Sales_Reps1"/>
      <sheetName val="Sizing_Playground1"/>
      <sheetName val="DropDown_Lists1"/>
      <sheetName val="Cap_Costs_Playground1"/>
      <sheetName val="Quote_Form1"/>
      <sheetName val="FLEX_Menu1"/>
      <sheetName val="CF_Analysis1"/>
      <sheetName val="COA_Code_-_La_Mansion1"/>
      <sheetName val="Loan_Committee1"/>
      <sheetName val="LST_-_IE_Spread1"/>
      <sheetName val="Sheet_11"/>
      <sheetName val="UW_MIAC1"/>
      <sheetName val="Data_Validation1"/>
      <sheetName val="CPE_&amp;_FM1"/>
      <sheetName val="Data_Val1"/>
      <sheetName val="CRE_and_MultiFamily_Loan_List1"/>
      <sheetName val="February_2018_-_Tables1"/>
      <sheetName val="TS_Summary1"/>
      <sheetName val="Premium_Request"/>
      <sheetName val="Property_Collateral"/>
      <sheetName val="Property_Collateral_(2)"/>
      <sheetName val="Participants_(2)"/>
      <sheetName val="Loans_-_Floating"/>
      <sheetName val="Loans_-_Fixed_Rate"/>
      <sheetName val="Fixed_Rate"/>
      <sheetName val="Narrative_Summary"/>
      <sheetName val="CMC_Approval"/>
      <sheetName val="Narrative_Worksheet"/>
      <sheetName val="Sponsor_Borrower_Section"/>
      <sheetName val="GEMSA-Full_UW_Only"/>
      <sheetName val="DUS_Gateway_Data"/>
      <sheetName val="Property_Engineering_Section"/>
      <sheetName val="Market_Valuation_Section"/>
      <sheetName val="Prescreen_Property_Borrower"/>
      <sheetName val="UW_Summary"/>
      <sheetName val="UW_Input_Sheet"/>
      <sheetName val="Appraisal_to_UW_NCF_Variance"/>
      <sheetName val="SARM_Summary"/>
      <sheetName val="SARM_AMORT"/>
      <sheetName val="Lease-up_ProForma"/>
      <sheetName val="Deal_Matrix"/>
      <sheetName val="FNMA_Rent_Roll"/>
      <sheetName val="RET-_Full_UW_Only"/>
      <sheetName val="Sales_Comps"/>
      <sheetName val="Rent_Comps-Full_UW_Only"/>
      <sheetName val="Expense_Comp-CMC_Portfolio"/>
      <sheetName val="Expense_Comp-Full_UW_Only"/>
      <sheetName val="Fannie_Exit_Strategy"/>
      <sheetName val="CMC_Exit_Strategy_"/>
      <sheetName val="Income_and_Expense_Spreading"/>
      <sheetName val="Standard_Rate_Lock"/>
      <sheetName val="C&amp;D_Summary"/>
      <sheetName val="RR_Schedule-CMC"/>
      <sheetName val="Op_Input"/>
      <sheetName val="Loan_Data"/>
      <sheetName val="Property_Loan_Specs_"/>
      <sheetName val="Tenant_Sales"/>
      <sheetName val="Fixed_Asset_schedule"/>
      <sheetName val="Select_Product"/>
      <sheetName val="Input_Sheet"/>
      <sheetName val="Supplemental_Input"/>
      <sheetName val="Supplemental_Loan_Calc"/>
      <sheetName val="Quote_Scenario_#2"/>
      <sheetName val="TAH_&amp;_Bonds"/>
      <sheetName val="Rent_Roll_"/>
      <sheetName val="Commercial_Rent_Roll"/>
      <sheetName val="I&amp;E_"/>
      <sheetName val="Operating_Statement_Detail"/>
      <sheetName val="Unit_Occupancy_by_Acuity"/>
      <sheetName val="Tax_Abatements"/>
      <sheetName val="Rent_Comps"/>
      <sheetName val="Additional_Loan_Attributes"/>
      <sheetName val="Line_Item_List"/>
      <sheetName val="Pre_App-Questionnaire_(Freddie)"/>
      <sheetName val="Pre_App-Questionnaire_(Fannie)"/>
      <sheetName val="NSS_Inputs"/>
      <sheetName val="Income_Statements"/>
      <sheetName val="Pricing_Freddie"/>
      <sheetName val="Look_Up_Tables_(New)"/>
      <sheetName val="Formula_Population_Test"/>
      <sheetName val="Hidden_Tabs"/>
      <sheetName val="Dropdowns_(New)"/>
      <sheetName val="Historical_Pricing_Grids"/>
      <sheetName val="Amorts_Freddie"/>
      <sheetName val="Look_Up_Tables_(Fannie)"/>
      <sheetName val="Dropdowns_(Fannie)"/>
      <sheetName val="Pricing_Fannie"/>
      <sheetName val="Amorts_Fannie"/>
      <sheetName val="Fannie_Exit_Strategy_(2)"/>
      <sheetName val="Pricing_Quotes"/>
      <sheetName val="Actual360_&amp;_30360_Fannie"/>
      <sheetName val="Actual360_&amp;_30360_Fannie_(2)"/>
      <sheetName val="CMC_Exit_Strategy"/>
      <sheetName val="Actual360_&amp;_30360_Fannie_(3)"/>
      <sheetName val="Fannie_Exit_Strategy_(3)"/>
      <sheetName val="SBL_Exception_Request_Freddie"/>
      <sheetName val="Historical_Pricing_Grids-Fannie"/>
      <sheetName val="SML_Execption_Request_Fannie"/>
      <sheetName val="Programs_and_Zipcodes"/>
      <sheetName val="Actual_Financials"/>
      <sheetName val="Sponsor1_SREO"/>
      <sheetName val="Cash_Flow_1"/>
      <sheetName val="Acadia NCF"/>
      <sheetName val="Icon 9700 NCF"/>
      <sheetName val="RIValues"/>
      <sheetName val="MOD HUD 6.30.19"/>
      <sheetName val="HUD 6.30.19"/>
      <sheetName val="MOD HUD 5.30.19"/>
      <sheetName val="Prop_Details"/>
      <sheetName val="BOE"/>
      <sheetName val="Tables_2"/>
      <sheetName val="Value_Summary"/>
      <sheetName val="Notes"/>
      <sheetName val="Proforma_Rent_Roll"/>
      <sheetName val="Historical_CF"/>
      <sheetName val="T-12 by Unit"/>
      <sheetName val="Proforma_CF"/>
      <sheetName val="UW_IRR_Summary"/>
      <sheetName val="AMT"/>
      <sheetName val="Proforma_Payroll"/>
      <sheetName val="RE_Tax Analysis"/>
      <sheetName val="Comp_1"/>
      <sheetName val="Rent Comps (2)"/>
      <sheetName val="Market Rankings - Rent per Unit"/>
      <sheetName val="Market Rankings - Rent per SF"/>
      <sheetName val="Tables"/>
      <sheetName val="Axio PV1"/>
      <sheetName val="Axio PV2"/>
      <sheetName val="CoStar PV3"/>
      <sheetName val="Comp 1"/>
      <sheetName val="Comp Summary"/>
      <sheetName val="Comp 2"/>
      <sheetName val="Comp 3"/>
      <sheetName val="Comp 4"/>
      <sheetName val="Comp 5"/>
      <sheetName val="Comp 6"/>
      <sheetName val="Comp6"/>
      <sheetName val="Comp7"/>
      <sheetName val="Comp8"/>
      <sheetName val="Comp9"/>
      <sheetName val="Expense Reimbursements"/>
      <sheetName val="Sensitivity Calcs"/>
      <sheetName val="MODEL Directions"/>
      <sheetName val="COMMERCIAL INPUTS"/>
      <sheetName val="Project Summary &amp; Cash Flows"/>
      <sheetName val="10 Year CF"/>
      <sheetName val="Equity Structure and Returns"/>
      <sheetName val="Rent Roll Report"/>
      <sheetName val="Leasing Assumptions"/>
      <sheetName val="Welcome"/>
      <sheetName val="ScratchPaper"/>
      <sheetName val="Index"/>
      <sheetName val="Carryover Notes"/>
      <sheetName val="CHI Southside Logist K-1 - 4200"/>
      <sheetName val="Review Notes"/>
      <sheetName val="Checks Summary"/>
      <sheetName val="Review Tabs - &gt;"/>
      <sheetName val="1000 - Book Tax Rec"/>
      <sheetName val="1100 - M Adjustments"/>
      <sheetName val="1200 - K-1 Allocations"/>
      <sheetName val="1300 - GAAP Capital Rollforward"/>
      <sheetName val="1400 - Tax Capital Rollforward"/>
      <sheetName val="1500 - 704b Capital Rollforward"/>
      <sheetName val="PBC Capital Rollforward"/>
      <sheetName val="3000 - PBC TB"/>
      <sheetName val="2100 - Sch L"/>
      <sheetName val="2150 - Balance Sheet (Client)"/>
      <sheetName val="2200 - Sch K"/>
      <sheetName val="2000 - Page 1"/>
      <sheetName val="2400 - 8825"/>
      <sheetName val="2600 - Income Statement"/>
      <sheetName val="3000.1 - Trial Balance"/>
      <sheetName val="4100 - FARF"/>
      <sheetName val="4200 - IARF"/>
      <sheetName val="4300.1 Depr Report"/>
      <sheetName val="4301.1 AMT Depr Report"/>
      <sheetName val="Prep Tabs - &gt;"/>
      <sheetName val="1100.1 - AJEs"/>
      <sheetName val="1100.2 - Accruals &amp; Prepaids"/>
      <sheetName val="1100.3 - State Taxes"/>
      <sheetName val="1200.1 - Allocations"/>
      <sheetName val="1200.2 - Sch M-1"/>
      <sheetName val="1200.3 - Debt Allocations"/>
      <sheetName val="GT_Custom"/>
      <sheetName val=" NRRE Target"/>
      <sheetName val="1231 Target"/>
      <sheetName val="PBC - Pref Calc"/>
      <sheetName val="1200.4 - Target Allocations"/>
      <sheetName val="1200.5 - Preferred Return"/>
      <sheetName val="2300 - 1125-A"/>
      <sheetName val="2500 - Sch M-3"/>
      <sheetName val="4000 - Form 4562"/>
      <sheetName val="4100.1 - Depreciation"/>
      <sheetName val="4100.2 - AMT Depreciation"/>
      <sheetName val="4200.1 - Amortization"/>
      <sheetName val="4400 - Gain (Loss)"/>
      <sheetName val="5000 - Ownership Summary"/>
      <sheetName val="5000.1 - Ownership Changes"/>
      <sheetName val="5000.2 - Transfers"/>
      <sheetName val="8000 - Partner Directory"/>
      <sheetName val="8001 - Sch B-1"/>
      <sheetName val="8002 - Sec 199A"/>
      <sheetName val="8003 - Sec 163(j)"/>
      <sheetName val="8003.1 - Sec 163(j) Allocation"/>
      <sheetName val="8004 - K-1 Summary"/>
      <sheetName val="8004.1 - Investment Rec"/>
      <sheetName val="8004.2 - Suspended Losses"/>
      <sheetName val="8004.3 - Sch M-3 PTE Detail"/>
      <sheetName val="Import Export"/>
      <sheetName val="COA Setup"/>
      <sheetName val="M-1 &amp; 2 Account Setup"/>
      <sheetName val="M-3 Account Setup"/>
      <sheetName val="GT Coding Map"/>
      <sheetName val="PartnerEx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ow r="6">
          <cell r="B6"/>
        </row>
      </sheetData>
      <sheetData sheetId="138">
        <row r="6">
          <cell r="B6"/>
        </row>
      </sheetData>
      <sheetData sheetId="139">
        <row r="6">
          <cell r="B6">
            <v>0</v>
          </cell>
        </row>
      </sheetData>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refreshError="1"/>
      <sheetData sheetId="185" refreshError="1"/>
      <sheetData sheetId="186" refreshError="1"/>
      <sheetData sheetId="187" refreshError="1"/>
      <sheetData sheetId="188" refreshError="1"/>
      <sheetData sheetId="189" refreshError="1"/>
      <sheetData sheetId="190">
        <row r="6">
          <cell r="B6"/>
        </row>
      </sheetData>
      <sheetData sheetId="191">
        <row r="6">
          <cell r="B6">
            <v>0</v>
          </cell>
        </row>
      </sheetData>
      <sheetData sheetId="192">
        <row r="6">
          <cell r="B6">
            <v>0</v>
          </cell>
        </row>
      </sheetData>
      <sheetData sheetId="193">
        <row r="6">
          <cell r="B6">
            <v>0</v>
          </cell>
        </row>
      </sheetData>
      <sheetData sheetId="194">
        <row r="6">
          <cell r="B6">
            <v>0</v>
          </cell>
        </row>
      </sheetData>
      <sheetData sheetId="195"/>
      <sheetData sheetId="196">
        <row r="6">
          <cell r="B6"/>
        </row>
      </sheetData>
      <sheetData sheetId="197"/>
      <sheetData sheetId="198"/>
      <sheetData sheetId="199"/>
      <sheetData sheetId="200">
        <row r="6">
          <cell r="B6">
            <v>0</v>
          </cell>
        </row>
      </sheetData>
      <sheetData sheetId="201"/>
      <sheetData sheetId="202"/>
      <sheetData sheetId="203"/>
      <sheetData sheetId="204"/>
      <sheetData sheetId="205"/>
      <sheetData sheetId="206"/>
      <sheetData sheetId="207"/>
      <sheetData sheetId="208">
        <row r="6">
          <cell r="B6"/>
        </row>
      </sheetData>
      <sheetData sheetId="209"/>
      <sheetData sheetId="210"/>
      <sheetData sheetId="211"/>
      <sheetData sheetId="212">
        <row r="6">
          <cell r="B6">
            <v>0</v>
          </cell>
        </row>
      </sheetData>
      <sheetData sheetId="213"/>
      <sheetData sheetId="214">
        <row r="6">
          <cell r="B6"/>
        </row>
      </sheetData>
      <sheetData sheetId="215"/>
      <sheetData sheetId="216">
        <row r="6">
          <cell r="B6"/>
        </row>
      </sheetData>
      <sheetData sheetId="217">
        <row r="6">
          <cell r="B6">
            <v>0</v>
          </cell>
        </row>
      </sheetData>
      <sheetData sheetId="218">
        <row r="6">
          <cell r="B6" t="str">
            <v>Input Field</v>
          </cell>
        </row>
      </sheetData>
      <sheetData sheetId="219">
        <row r="6">
          <cell r="B6" t="str">
            <v>Input Field</v>
          </cell>
        </row>
      </sheetData>
      <sheetData sheetId="220">
        <row r="6">
          <cell r="B6" t="str">
            <v>Input Field</v>
          </cell>
        </row>
      </sheetData>
      <sheetData sheetId="221">
        <row r="6">
          <cell r="B6" t="str">
            <v>Input Field</v>
          </cell>
        </row>
      </sheetData>
      <sheetData sheetId="222">
        <row r="6">
          <cell r="B6" t="str">
            <v>Input Field</v>
          </cell>
        </row>
      </sheetData>
      <sheetData sheetId="223">
        <row r="6">
          <cell r="B6" t="str">
            <v>Input Field</v>
          </cell>
        </row>
      </sheetData>
      <sheetData sheetId="224">
        <row r="6">
          <cell r="B6" t="str">
            <v>Input Field</v>
          </cell>
        </row>
      </sheetData>
      <sheetData sheetId="225">
        <row r="6">
          <cell r="B6" t="str">
            <v>Input Field</v>
          </cell>
        </row>
      </sheetData>
      <sheetData sheetId="226">
        <row r="6">
          <cell r="B6" t="str">
            <v>Input Field</v>
          </cell>
        </row>
      </sheetData>
      <sheetData sheetId="227">
        <row r="6">
          <cell r="B6" t="str">
            <v>Input Field</v>
          </cell>
        </row>
      </sheetData>
      <sheetData sheetId="228">
        <row r="6">
          <cell r="B6" t="str">
            <v>Input Field</v>
          </cell>
        </row>
      </sheetData>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ow r="6">
          <cell r="B6">
            <v>0</v>
          </cell>
        </row>
      </sheetData>
      <sheetData sheetId="259">
        <row r="6">
          <cell r="B6"/>
        </row>
      </sheetData>
      <sheetData sheetId="260"/>
      <sheetData sheetId="261"/>
      <sheetData sheetId="262"/>
      <sheetData sheetId="263"/>
      <sheetData sheetId="264"/>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ow r="6">
          <cell r="B6" t="str">
            <v>Stories</v>
          </cell>
        </row>
      </sheetData>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ow r="14">
          <cell r="B14"/>
        </row>
      </sheetData>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nsus"/>
      <sheetName val="Caseload"/>
      <sheetName val="Emba"/>
      <sheetName val="Pinn"/>
      <sheetName val="Atla"/>
      <sheetName val="Rive"/>
      <sheetName val="Gran"/>
      <sheetName val="NEW"/>
      <sheetName val="N"/>
      <sheetName val="Emb_mtd"/>
      <sheetName val="Emb_ytd"/>
      <sheetName val="Emb_fin"/>
      <sheetName val="PY_EMB"/>
      <sheetName val="Bud_Emb"/>
      <sheetName val="Atl_mtd"/>
      <sheetName val="Atl_ytd"/>
      <sheetName val="Atl_fin"/>
      <sheetName val="Bud_Atl"/>
      <sheetName val="Pin_mtd"/>
      <sheetName val="Pin_ytd"/>
      <sheetName val="Pin_fin"/>
      <sheetName val="Bud_Pin"/>
      <sheetName val="Riv_mtd"/>
      <sheetName val="Riv_ytd"/>
      <sheetName val="Riv_fin"/>
      <sheetName val="Bud_Riv"/>
      <sheetName val="Bud_05"/>
      <sheetName val="Gra_mtd"/>
      <sheetName val="Gra_ytd"/>
      <sheetName val="Gra_fin"/>
      <sheetName val="Bud_Gra"/>
      <sheetName val="Bon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umm"/>
      <sheetName val="Incm"/>
      <sheetName val="CF"/>
      <sheetName val="Asset"/>
      <sheetName val="Measurements"/>
    </sheetNames>
    <sheetDataSet>
      <sheetData sheetId="0"/>
      <sheetData sheetId="1"/>
      <sheetData sheetId="2"/>
      <sheetData sheetId="3"/>
      <sheetData sheetId="4"/>
      <sheetData sheetId="5"/>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ysonsMcLeangrdnA"/>
      <sheetName val="ViennaOaktongrdnA"/>
      <sheetName val="AlexandriagrdnA"/>
      <sheetName val="FairOaksgrdnA"/>
      <sheetName val="RestonHerdongrdnA"/>
      <sheetName val="CentrevillegrdnA"/>
      <sheetName val="EastLoudoungrdnA"/>
      <sheetName val="EasternPrinceWgrdnA"/>
      <sheetName val="WestPWCountygrdnA"/>
      <sheetName val="FredericksburggrdnA"/>
      <sheetName val="SpringfieldgrdnA"/>
      <sheetName val="Alexandria-HIA"/>
      <sheetName val="RosslynBallston-HIA"/>
      <sheetName val="CrystalPent-HIA"/>
      <sheetName val="S&amp;U Detail"/>
      <sheetName val="CheckControl"/>
      <sheetName val="SumRep"/>
      <sheetName val="CodeTable"/>
      <sheetName val="Admin"/>
      <sheetName val="Assumptions"/>
      <sheetName val="Capital Budget"/>
      <sheetName val="Cash Flows (Monthly)"/>
      <sheetName val="Debt"/>
      <sheetName val="Financial Summary"/>
      <sheetName val="US$"/>
      <sheetName val="IBOVUS$"/>
      <sheetName val="Interest Rate"/>
      <sheetName val="Capital Budget- Accrual"/>
      <sheetName val="Property Details"/>
      <sheetName val="95-01"/>
      <sheetName val="Cashflow"/>
      <sheetName val="93-00qtrs"/>
      <sheetName val="int-Dil"/>
      <sheetName val="Summary Findings"/>
      <sheetName val="Overall Assumptions"/>
      <sheetName val="GEN"/>
      <sheetName val="dep%"/>
      <sheetName val="DEPREC"/>
      <sheetName val="Linkable T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ternate Summary"/>
      <sheetName val="Parameters"/>
      <sheetName val="Instruct"/>
      <sheetName val="Bldg NetGross"/>
      <sheetName val="Title"/>
      <sheetName val="TOC"/>
      <sheetName val="Est Summary"/>
      <sheetName val="CBP Proj Summary 20090914"/>
      <sheetName val="Site Summary"/>
      <sheetName val="Site Detail"/>
      <sheetName val="Bldg1 Summary"/>
      <sheetName val="Bldg1 Detail"/>
      <sheetName val="Bldg2 Detail"/>
      <sheetName val="Bldg3 Detail"/>
      <sheetName val="SiteBldg123 Summary"/>
      <sheetName val="Bldg2 Summary"/>
      <sheetName val="Bldg3 Summary"/>
      <sheetName val="VE Summary"/>
      <sheetName val="BP Summary"/>
    </sheetNames>
    <sheetDataSet>
      <sheetData sheetId="0">
        <row r="7">
          <cell r="B7" t="str">
            <v>Alt 1</v>
          </cell>
        </row>
        <row r="8">
          <cell r="B8" t="str">
            <v>Alt 2</v>
          </cell>
        </row>
        <row r="9">
          <cell r="B9" t="str">
            <v>Alt 3</v>
          </cell>
        </row>
        <row r="10">
          <cell r="B10" t="str">
            <v>Alt 4</v>
          </cell>
        </row>
        <row r="11">
          <cell r="B11" t="str">
            <v>Alt 5</v>
          </cell>
        </row>
        <row r="12">
          <cell r="B12" t="str">
            <v>Alt 6</v>
          </cell>
        </row>
        <row r="13">
          <cell r="B13" t="str">
            <v>Alt 7</v>
          </cell>
        </row>
        <row r="14">
          <cell r="B14" t="str">
            <v>Alt 8</v>
          </cell>
        </row>
        <row r="15">
          <cell r="B15" t="str">
            <v>Alt 9</v>
          </cell>
        </row>
        <row r="16">
          <cell r="B16" t="str">
            <v>Alt 10</v>
          </cell>
        </row>
        <row r="17">
          <cell r="B17" t="str">
            <v>Alt 11</v>
          </cell>
        </row>
        <row r="18">
          <cell r="B18" t="str">
            <v>Alt 12</v>
          </cell>
        </row>
        <row r="19">
          <cell r="B19" t="str">
            <v>Alt 13</v>
          </cell>
        </row>
        <row r="20">
          <cell r="B20" t="str">
            <v>Alt 14</v>
          </cell>
        </row>
        <row r="21">
          <cell r="B21" t="str">
            <v>Alt 15</v>
          </cell>
        </row>
        <row r="22">
          <cell r="B22" t="str">
            <v>Alt 16</v>
          </cell>
        </row>
        <row r="23">
          <cell r="B23" t="str">
            <v>Alt 17</v>
          </cell>
        </row>
        <row r="24">
          <cell r="B24" t="str">
            <v>Alt 18</v>
          </cell>
        </row>
        <row r="25">
          <cell r="B25" t="str">
            <v>Alt 19</v>
          </cell>
        </row>
        <row r="26">
          <cell r="B26" t="str">
            <v>Alt 20</v>
          </cell>
        </row>
      </sheetData>
      <sheetData sheetId="1">
        <row r="30">
          <cell r="C30" t="str">
            <v>06A</v>
          </cell>
        </row>
        <row r="31">
          <cell r="C31" t="str">
            <v>12A</v>
          </cell>
        </row>
        <row r="32">
          <cell r="C32" t="str">
            <v>21A</v>
          </cell>
        </row>
        <row r="33">
          <cell r="C33" t="str">
            <v>22A</v>
          </cell>
        </row>
        <row r="34">
          <cell r="C34" t="str">
            <v>23A</v>
          </cell>
        </row>
        <row r="35">
          <cell r="C35" t="str">
            <v>26A</v>
          </cell>
        </row>
        <row r="36">
          <cell r="C36" t="str">
            <v>31A</v>
          </cell>
        </row>
        <row r="37">
          <cell r="C37" t="str">
            <v>NBP</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Summary"/>
      <sheetName val="Detail calcs"/>
      <sheetName val="Bid Summary (2)"/>
    </sheetNames>
    <sheetDataSet>
      <sheetData sheetId="0" refreshError="1"/>
      <sheetData sheetId="1" refreshError="1"/>
      <sheetData sheetId="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
      <sheetName val="Unit Mix &amp; Pro-Forma"/>
      <sheetName val="Base Case 10-Year Cash Flow"/>
      <sheetName val="Proforma to Actuals Comparison"/>
      <sheetName val="Amotization Calculations"/>
      <sheetName val="Cypress Cove"/>
    </sheetNames>
    <sheetDataSet>
      <sheetData sheetId="0"/>
      <sheetData sheetId="1"/>
      <sheetData sheetId="2"/>
      <sheetData sheetId="3"/>
      <sheetData sheetId="4"/>
      <sheetData sheetId="5"/>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reference"/>
      <sheetName val="FIXED"/>
      <sheetName val="MHC - FIXED"/>
      <sheetName val="Interim Phase"/>
      <sheetName val="Interim Phase_2"/>
      <sheetName val="Permanent Phase - Fixed"/>
      <sheetName val="Permanent Phase - Fixed_2"/>
      <sheetName val="Permanent Phase - Floating"/>
      <sheetName val="Permanent Phase - Floating_2"/>
      <sheetName val="MHC - FLOATING"/>
      <sheetName val="VALUE ADD"/>
      <sheetName val="FLOATING"/>
      <sheetName val="ERL - FIXED"/>
      <sheetName val="ERL - FLOATING"/>
      <sheetName val="ERL - FIXED - MHC"/>
      <sheetName val="ERL - FLOATING - MHC"/>
      <sheetName val="ERL - FLOATING - STUDENT, UNIT"/>
      <sheetName val="ERL - FLOATING - STUDENT, BED"/>
      <sheetName val="ERL - FIXED - STUDENT, BED"/>
      <sheetName val="ERL - FIXED - STUDENT, UNIT"/>
      <sheetName val="STUDENT, BED - FIXED"/>
      <sheetName val="STUDENT, BED - FLOATING"/>
      <sheetName val="STUDENT, UNIT - FIXED"/>
      <sheetName val="STUDENT, UNIT - FLOATING"/>
      <sheetName val="VALUE ADD (Old)"/>
      <sheetName val="ERL - LEASE UP - ACQ, FLOATING"/>
      <sheetName val="LEASE UP - ACQ, FLOATING"/>
      <sheetName val="ERL - LEASE UP - ACQ, FIXED"/>
      <sheetName val="LEASE UP - ACQ, FIXED"/>
      <sheetName val="ERL - LEASE UP - REFI, FIXED"/>
      <sheetName val="LEASE UP - REFI, FIXED"/>
      <sheetName val="ERL - LEASE UP - REFI, FLOATING"/>
      <sheetName val="LEASE UP - REFI, FLOATING"/>
      <sheetName val="SUPPLEMENTAL - FIXED"/>
      <sheetName val="SUPPLEMENTAL - FLOATING"/>
      <sheetName val="ERL - SENIORS - FLOATING"/>
      <sheetName val="SENIORS - FLOATING"/>
      <sheetName val="ERL - SENIORS - FIXED"/>
      <sheetName val="SENIORS - FIXED"/>
      <sheetName val="MOD REHAB - FLOAT TO FIXED"/>
      <sheetName val="MOD REHAB - FLOAT TO FLOAT"/>
      <sheetName val="GREEN UP - FIXED"/>
      <sheetName val="GREEN UP - FLOATING"/>
      <sheetName val="GREEN UP PLUS - FIXED"/>
      <sheetName val="GREEN UP PLUS - FLOATING"/>
      <sheetName val="ERL - CO-OP - FIXED"/>
      <sheetName val="CO-OP - FIXED"/>
      <sheetName val="ERL - CO-OP - FLOATING"/>
      <sheetName val="CO-OP - FLOATING"/>
      <sheetName val="TAH - Fixed"/>
      <sheetName val="TAH - Floating"/>
      <sheetName val="TAH - Fixed Bonds"/>
      <sheetName val="TAH - Floating Bonds"/>
      <sheetName val="TAH - Portfolio"/>
      <sheetName val="TAH - Fixed TEL"/>
      <sheetName val="TAH - Preservation Rehab"/>
      <sheetName val="FLOAT TO FIXED"/>
      <sheetName val="FIXED - BOOST IO"/>
      <sheetName val="FIXED TO FLOAT"/>
      <sheetName val="TAH - Bridge Loan"/>
      <sheetName val="Citi TEL to TEB"/>
    </sheetNames>
    <sheetDataSet>
      <sheetData sheetId="0" refreshError="1">
        <row r="2">
          <cell r="B2">
            <v>611362</v>
          </cell>
        </row>
        <row r="3">
          <cell r="B3" t="str">
            <v>Sunset View</v>
          </cell>
          <cell r="I3">
            <v>12</v>
          </cell>
          <cell r="J3" t="str">
            <v>YM (Until Securitized)</v>
          </cell>
          <cell r="M3">
            <v>60</v>
          </cell>
          <cell r="N3">
            <v>0</v>
          </cell>
          <cell r="P3" t="str">
            <v>Standard Good Faith Deposit required.</v>
          </cell>
        </row>
        <row r="4">
          <cell r="B4">
            <v>501804129</v>
          </cell>
          <cell r="I4">
            <v>24</v>
          </cell>
          <cell r="J4" t="str">
            <v>Lockout</v>
          </cell>
          <cell r="M4">
            <v>60</v>
          </cell>
          <cell r="N4">
            <v>360</v>
          </cell>
        </row>
        <row r="5">
          <cell r="I5">
            <v>81</v>
          </cell>
          <cell r="J5" t="str">
            <v>Defeasance</v>
          </cell>
        </row>
        <row r="6">
          <cell r="B6" t="str">
            <v>WA</v>
          </cell>
          <cell r="I6">
            <v>3</v>
          </cell>
          <cell r="J6" t="str">
            <v>Par</v>
          </cell>
        </row>
        <row r="7">
          <cell r="B7" t="str">
            <v>6/29/2018</v>
          </cell>
          <cell r="I7">
            <v>0</v>
          </cell>
          <cell r="J7">
            <v>0</v>
          </cell>
        </row>
        <row r="8">
          <cell r="B8" t="str">
            <v>6/21/2018</v>
          </cell>
          <cell r="I8">
            <v>0</v>
          </cell>
          <cell r="J8">
            <v>0</v>
          </cell>
        </row>
        <row r="9">
          <cell r="B9">
            <v>43310</v>
          </cell>
          <cell r="I9">
            <v>0</v>
          </cell>
          <cell r="J9">
            <v>0</v>
          </cell>
        </row>
        <row r="10">
          <cell r="C10" t="str">
            <v>2018-08-28</v>
          </cell>
          <cell r="I10">
            <v>0</v>
          </cell>
          <cell r="J10">
            <v>0</v>
          </cell>
          <cell r="P10" t="str">
            <v>Green Up:</v>
          </cell>
          <cell r="R10" t="str">
            <v>Green Up Plus:</v>
          </cell>
        </row>
        <row r="11">
          <cell r="P11" t="str">
            <v>-Quote assumes Seller will engage all necessary third party green analysis reporting.  Cost of reports to be reimbursed by Freddie Mac, up to $3,500, unless otherwise negotiated. Please consult your Freddie Mac representative before ordering a Green Assessment.
-Green underwriting assumes no less than 25% savings in energy OR water based on green analysis reports.  Underwritten expenses will reflect 50% of the projected owner-paid savings based on the green analysis.
-Lender reserves the right to hold back funds associated with Green improvements. 
-Green Rebate not available in addition to Green Up execution.</v>
          </cell>
          <cell r="R11" t="str">
            <v>-Quote assumes Seller will engage all necessary third party green analysis reporting. Cost of reports to be reimbursed by Freddie Mac, up to $3,500, unless otherwise negotiated. Please consult your Freddie Mac representative before ordering a Green Assessment.
-Green underwriting assumes no less than 25% savings in energy OR water based on green analysis reports.  Underwritten expenses will reflect 50% of the projected owner-paid savings based on the green analysis.
-Lender reserves the right to hold back funds associated with Green improvements. 
-Green Rebate not available in addition to Green Up execution.</v>
          </cell>
        </row>
        <row r="12">
          <cell r="B12">
            <v>43340</v>
          </cell>
        </row>
        <row r="13">
          <cell r="B13">
            <v>43340</v>
          </cell>
        </row>
        <row r="15">
          <cell r="B15">
            <v>0</v>
          </cell>
        </row>
        <row r="16">
          <cell r="B16">
            <v>0</v>
          </cell>
          <cell r="P16" t="str">
            <v>-Standard Good Faith Deposit required.</v>
          </cell>
        </row>
        <row r="17">
          <cell r="B17">
            <v>0</v>
          </cell>
        </row>
        <row r="19">
          <cell r="B19">
            <v>0</v>
          </cell>
          <cell r="C19" t="str">
            <v>N/A</v>
          </cell>
        </row>
        <row r="21">
          <cell r="B21">
            <v>0</v>
          </cell>
        </row>
        <row r="22">
          <cell r="B22">
            <v>0</v>
          </cell>
        </row>
        <row r="23">
          <cell r="B23" t="str">
            <v>West</v>
          </cell>
        </row>
        <row r="24">
          <cell r="B24" t="str">
            <v>Berkadia Commercial Mortgage LLC</v>
          </cell>
        </row>
        <row r="25">
          <cell r="B25" t="str">
            <v>Seattle</v>
          </cell>
        </row>
        <row r="26">
          <cell r="B26" t="str">
            <v>Louis Weisman</v>
          </cell>
        </row>
        <row r="27">
          <cell r="B27" t="str">
            <v>Stephanie Soares</v>
          </cell>
          <cell r="C27" t="str">
            <v>Stephanie Soares</v>
          </cell>
        </row>
        <row r="28">
          <cell r="B28">
            <v>0</v>
          </cell>
        </row>
        <row r="30">
          <cell r="B30">
            <v>0</v>
          </cell>
        </row>
        <row r="33">
          <cell r="B33" t="str">
            <v>Refinance</v>
          </cell>
        </row>
        <row r="34">
          <cell r="B34" t="str">
            <v>Standard</v>
          </cell>
        </row>
        <row r="35">
          <cell r="B35" t="str">
            <v>0</v>
          </cell>
        </row>
        <row r="36">
          <cell r="B36" t="str">
            <v>Conventional CME</v>
          </cell>
        </row>
        <row r="37">
          <cell r="B37" t="str">
            <v>Fixed</v>
          </cell>
        </row>
        <row r="38">
          <cell r="B38">
            <v>33390000</v>
          </cell>
        </row>
        <row r="39">
          <cell r="C39">
            <v>120</v>
          </cell>
        </row>
        <row r="40">
          <cell r="B40" t="str">
            <v>10 Yr</v>
          </cell>
        </row>
        <row r="41">
          <cell r="B41" t="str">
            <v>30</v>
          </cell>
        </row>
        <row r="42">
          <cell r="B42" t="str">
            <v>70%</v>
          </cell>
        </row>
        <row r="43">
          <cell r="B43">
            <v>160</v>
          </cell>
        </row>
        <row r="44">
          <cell r="C44">
            <v>8.0000000000000004E-4</v>
          </cell>
        </row>
        <row r="45">
          <cell r="B45">
            <v>2.6499999999999999E-2</v>
          </cell>
        </row>
        <row r="46">
          <cell r="B46" t="str">
            <v>6/21/2018</v>
          </cell>
        </row>
        <row r="47">
          <cell r="B47">
            <v>0</v>
          </cell>
        </row>
        <row r="49">
          <cell r="B49">
            <v>1.25</v>
          </cell>
        </row>
        <row r="52">
          <cell r="B52" t="str">
            <v>0.500%</v>
          </cell>
        </row>
        <row r="54">
          <cell r="B54" t="str">
            <v>*Included Buy Up:
0.5%
($166,950)</v>
          </cell>
        </row>
        <row r="55">
          <cell r="B55">
            <v>0</v>
          </cell>
        </row>
        <row r="60">
          <cell r="B60">
            <v>0</v>
          </cell>
        </row>
        <row r="61">
          <cell r="B61">
            <v>0</v>
          </cell>
        </row>
        <row r="62">
          <cell r="B62">
            <v>0</v>
          </cell>
        </row>
        <row r="64">
          <cell r="B64">
            <v>0</v>
          </cell>
        </row>
        <row r="65">
          <cell r="B65">
            <v>0</v>
          </cell>
        </row>
        <row r="66">
          <cell r="B66" t="str">
            <v>N/Ax</v>
          </cell>
        </row>
        <row r="68">
          <cell r="B68">
            <v>277</v>
          </cell>
        </row>
        <row r="69">
          <cell r="B69">
            <v>286</v>
          </cell>
        </row>
        <row r="70">
          <cell r="B70">
            <v>290</v>
          </cell>
        </row>
        <row r="73">
          <cell r="C73" t="str">
            <v>1</v>
          </cell>
        </row>
        <row r="74">
          <cell r="B74" t="str">
            <v>1</v>
          </cell>
        </row>
        <row r="75">
          <cell r="B75" t="str">
            <v>5 Yr</v>
          </cell>
        </row>
        <row r="76">
          <cell r="B76" t="str">
            <v>Act/360</v>
          </cell>
        </row>
        <row r="78">
          <cell r="B78" t="str">
            <v>Standard Defeasance, 3 months open</v>
          </cell>
        </row>
        <row r="83">
          <cell r="B83">
            <v>0.92566142401638651</v>
          </cell>
        </row>
        <row r="84">
          <cell r="B84">
            <v>316912</v>
          </cell>
        </row>
        <row r="86">
          <cell r="B86">
            <v>240</v>
          </cell>
        </row>
        <row r="88">
          <cell r="B88">
            <v>479472</v>
          </cell>
        </row>
        <row r="89">
          <cell r="B89">
            <v>52337</v>
          </cell>
        </row>
        <row r="90">
          <cell r="B90">
            <v>309463</v>
          </cell>
        </row>
        <row r="91">
          <cell r="B91">
            <v>297151</v>
          </cell>
        </row>
        <row r="92">
          <cell r="B92">
            <v>129753</v>
          </cell>
        </row>
        <row r="93">
          <cell r="B93">
            <v>307947</v>
          </cell>
        </row>
        <row r="94">
          <cell r="B94">
            <v>126674</v>
          </cell>
        </row>
        <row r="95">
          <cell r="B95">
            <v>0</v>
          </cell>
        </row>
        <row r="96">
          <cell r="B96">
            <v>60000</v>
          </cell>
        </row>
        <row r="98">
          <cell r="B98">
            <v>4325116</v>
          </cell>
        </row>
        <row r="99">
          <cell r="B99">
            <v>2562319</v>
          </cell>
        </row>
        <row r="100">
          <cell r="B100">
            <v>48000000</v>
          </cell>
        </row>
        <row r="101">
          <cell r="B101" t="str">
            <v>0</v>
          </cell>
        </row>
        <row r="104">
          <cell r="C104" t="str">
            <v>Collected</v>
          </cell>
        </row>
        <row r="105">
          <cell r="C105" t="str">
            <v>Collected</v>
          </cell>
        </row>
        <row r="106">
          <cell r="C106" t="str">
            <v>Collected</v>
          </cell>
        </row>
        <row r="109">
          <cell r="B109" t="str">
            <v>Pacific Living Properties, Inc.</v>
          </cell>
        </row>
        <row r="114">
          <cell r="B114">
            <v>0</v>
          </cell>
        </row>
        <row r="115">
          <cell r="B115">
            <v>0</v>
          </cell>
        </row>
        <row r="116">
          <cell r="B116">
            <v>0</v>
          </cell>
        </row>
        <row r="117">
          <cell r="B117">
            <v>0</v>
          </cell>
        </row>
        <row r="120">
          <cell r="B120">
            <v>0</v>
          </cell>
        </row>
        <row r="124">
          <cell r="B124" t="e">
            <v>#DIV/0!</v>
          </cell>
        </row>
        <row r="125">
          <cell r="B125">
            <v>0</v>
          </cell>
        </row>
        <row r="127">
          <cell r="C127" t="str">
            <v>N/A</v>
          </cell>
        </row>
        <row r="129">
          <cell r="B129">
            <v>0</v>
          </cell>
        </row>
        <row r="130">
          <cell r="B130" t="str">
            <v>N/A</v>
          </cell>
        </row>
        <row r="138">
          <cell r="B138">
            <v>1</v>
          </cell>
        </row>
        <row r="144">
          <cell r="B144">
            <v>0</v>
          </cell>
        </row>
        <row r="146">
          <cell r="B146">
            <v>0</v>
          </cell>
        </row>
        <row r="148">
          <cell r="B148">
            <v>0</v>
          </cell>
        </row>
        <row r="150">
          <cell r="F150">
            <v>0</v>
          </cell>
        </row>
        <row r="151">
          <cell r="F151">
            <v>0</v>
          </cell>
        </row>
        <row r="152">
          <cell r="B152">
            <v>0</v>
          </cell>
        </row>
        <row r="156">
          <cell r="B156">
            <v>0</v>
          </cell>
        </row>
        <row r="164">
          <cell r="B164">
            <v>0</v>
          </cell>
        </row>
        <row r="167">
          <cell r="B167">
            <v>4.7961943266573241</v>
          </cell>
        </row>
      </sheetData>
      <sheetData sheetId="1" refreshError="1">
        <row r="1">
          <cell r="L1" t="str">
            <v>Lookup</v>
          </cell>
          <cell r="M1" t="str">
            <v>Interest Type</v>
          </cell>
          <cell r="N1" t="str">
            <v>Select Sponsor Level</v>
          </cell>
          <cell r="O1" t="str">
            <v>Stipulation</v>
          </cell>
        </row>
        <row r="2">
          <cell r="L2" t="str">
            <v>FloatingTier 1</v>
          </cell>
          <cell r="M2" t="str">
            <v>Floating</v>
          </cell>
          <cell r="N2" t="str">
            <v>Tier 1</v>
          </cell>
          <cell r="O2" t="str">
            <v>100% of the Good Faith Deposit waived.</v>
          </cell>
        </row>
        <row r="3">
          <cell r="L3" t="str">
            <v>FloatingTier 2</v>
          </cell>
          <cell r="M3" t="str">
            <v>Floating</v>
          </cell>
          <cell r="N3" t="str">
            <v>Tier 2</v>
          </cell>
          <cell r="O3" t="str">
            <v>50% of the Good Faith Deposit waived.</v>
          </cell>
        </row>
        <row r="4">
          <cell r="L4" t="str">
            <v>FloatingNo</v>
          </cell>
          <cell r="M4" t="str">
            <v>Floating</v>
          </cell>
          <cell r="N4" t="str">
            <v>No</v>
          </cell>
          <cell r="O4" t="str">
            <v>Standard Good Faith Deposit required.</v>
          </cell>
        </row>
        <row r="5">
          <cell r="L5" t="str">
            <v>FixedTier 1</v>
          </cell>
          <cell r="M5" t="str">
            <v>Fixed</v>
          </cell>
          <cell r="N5" t="str">
            <v>Tier 1</v>
          </cell>
          <cell r="O5" t="str">
            <v>100% of the Good Faith Deposit waived up to $100MM, after which the full amount is required.</v>
          </cell>
        </row>
        <row r="6">
          <cell r="L6" t="str">
            <v>FixedTier 2</v>
          </cell>
          <cell r="M6" t="str">
            <v>Fixed</v>
          </cell>
          <cell r="N6" t="str">
            <v>Tier 2</v>
          </cell>
          <cell r="O6" t="str">
            <v>50% of the Good Faith Deposit waived up to $100MM, after which the full amount is required.</v>
          </cell>
        </row>
        <row r="7">
          <cell r="L7" t="str">
            <v>FixedNo</v>
          </cell>
          <cell r="M7" t="str">
            <v>Fixed</v>
          </cell>
          <cell r="N7" t="str">
            <v>No</v>
          </cell>
          <cell r="O7" t="str">
            <v>Standard Good Faith Deposit required.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LC"/>
    </sheetNames>
    <sheetDataSet>
      <sheetData sheetId="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gus link"/>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of Comparable Apt Sales"/>
      <sheetName val="Per Unit Rental Comparisons"/>
      <sheetName val="Assessments"/>
      <sheetName val="Comp Land Sales"/>
      <sheetName val="Rental  Comparables"/>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row r="1">
          <cell r="A1" t="str">
            <v xml:space="preserve"> Gateway Commons - Apartment  Sales Summary</v>
          </cell>
        </row>
        <row r="2">
          <cell r="E2" t="str">
            <v>Year</v>
          </cell>
          <cell r="F2" t="str">
            <v>Net</v>
          </cell>
          <cell r="K2" t="str">
            <v>Sales</v>
          </cell>
          <cell r="L2" t="str">
            <v>Sales</v>
          </cell>
        </row>
        <row r="3">
          <cell r="D3" t="str">
            <v>Cash</v>
          </cell>
          <cell r="E3" t="str">
            <v>Built</v>
          </cell>
          <cell r="F3" t="str">
            <v>Rentable SF</v>
          </cell>
          <cell r="H3" t="str">
            <v>Overall</v>
          </cell>
          <cell r="J3" t="str">
            <v>Operating</v>
          </cell>
          <cell r="K3" t="str">
            <v>Price</v>
          </cell>
          <cell r="L3" t="str">
            <v>Price</v>
          </cell>
        </row>
        <row r="4">
          <cell r="A4" t="str">
            <v>Sale</v>
          </cell>
          <cell r="C4" t="str">
            <v>Sale</v>
          </cell>
          <cell r="D4" t="str">
            <v>Equivalent</v>
          </cell>
          <cell r="E4" t="str">
            <v>No.</v>
          </cell>
          <cell r="F4" t="str">
            <v>Average</v>
          </cell>
          <cell r="G4" t="str">
            <v>Occupancy</v>
          </cell>
          <cell r="H4" t="str">
            <v>Capitalization</v>
          </cell>
          <cell r="J4" t="str">
            <v>Expense</v>
          </cell>
          <cell r="K4" t="str">
            <v>Per</v>
          </cell>
          <cell r="L4" t="str">
            <v>Per</v>
          </cell>
        </row>
        <row r="5">
          <cell r="A5" t="str">
            <v>No.</v>
          </cell>
          <cell r="B5" t="str">
            <v>Name/Location</v>
          </cell>
          <cell r="C5" t="str">
            <v>Date</v>
          </cell>
          <cell r="D5" t="str">
            <v>Sales Price</v>
          </cell>
          <cell r="E5" t="str">
            <v>Units</v>
          </cell>
          <cell r="F5" t="str">
            <v>Unit Size</v>
          </cell>
          <cell r="G5" t="str">
            <v>at Sale</v>
          </cell>
          <cell r="H5" t="str">
            <v>Rate</v>
          </cell>
          <cell r="I5" t="str">
            <v>EGIM</v>
          </cell>
          <cell r="J5" t="str">
            <v>Ratio</v>
          </cell>
          <cell r="K5" t="str">
            <v>SF</v>
          </cell>
          <cell r="L5" t="str">
            <v>Unit</v>
          </cell>
        </row>
        <row r="7">
          <cell r="A7">
            <v>1</v>
          </cell>
          <cell r="B7" t="str">
            <v>Viridian Lake</v>
          </cell>
          <cell r="C7">
            <v>33909</v>
          </cell>
          <cell r="D7">
            <v>12050000</v>
          </cell>
          <cell r="E7">
            <v>1990</v>
          </cell>
          <cell r="F7">
            <v>276184</v>
          </cell>
          <cell r="G7">
            <v>0.93</v>
          </cell>
          <cell r="H7">
            <v>0.1067</v>
          </cell>
          <cell r="I7">
            <v>5.37</v>
          </cell>
          <cell r="J7">
            <v>42.7</v>
          </cell>
          <cell r="K7">
            <v>43.630333400921124</v>
          </cell>
          <cell r="L7">
            <v>37656.25</v>
          </cell>
        </row>
        <row r="8">
          <cell r="B8" t="str">
            <v>3701 Winkler Avenue</v>
          </cell>
          <cell r="E8">
            <v>320</v>
          </cell>
          <cell r="F8">
            <v>863.07500000000005</v>
          </cell>
        </row>
        <row r="9">
          <cell r="B9" t="str">
            <v>Fort Myers, Florida</v>
          </cell>
        </row>
        <row r="11">
          <cell r="A11">
            <v>2</v>
          </cell>
          <cell r="B11" t="str">
            <v>The Polos</v>
          </cell>
          <cell r="C11">
            <v>34213</v>
          </cell>
          <cell r="D11">
            <v>14800000</v>
          </cell>
          <cell r="E11">
            <v>1991</v>
          </cell>
          <cell r="F11">
            <v>313080</v>
          </cell>
          <cell r="G11">
            <v>0.92</v>
          </cell>
          <cell r="H11">
            <v>9.3899999999999997E-2</v>
          </cell>
          <cell r="I11">
            <v>6.23</v>
          </cell>
          <cell r="J11" t="str">
            <v>41.5</v>
          </cell>
          <cell r="K11">
            <v>47.272262680465055</v>
          </cell>
          <cell r="L11">
            <v>45121.951219512193</v>
          </cell>
        </row>
        <row r="12">
          <cell r="B12" t="str">
            <v>12510 Equestrian Circle</v>
          </cell>
          <cell r="E12">
            <v>328</v>
          </cell>
          <cell r="F12">
            <v>954.51219512195121</v>
          </cell>
        </row>
        <row r="13">
          <cell r="B13" t="str">
            <v>Fort Myers, Florida</v>
          </cell>
        </row>
        <row r="15">
          <cell r="A15">
            <v>3</v>
          </cell>
          <cell r="B15" t="str">
            <v>Colony Place</v>
          </cell>
          <cell r="C15">
            <v>34213</v>
          </cell>
          <cell r="D15">
            <v>17850000</v>
          </cell>
          <cell r="E15">
            <v>1991</v>
          </cell>
          <cell r="F15">
            <v>336576</v>
          </cell>
          <cell r="G15">
            <v>0.96</v>
          </cell>
          <cell r="H15">
            <v>8.77E-2</v>
          </cell>
          <cell r="I15">
            <v>7.24</v>
          </cell>
          <cell r="J15" t="str">
            <v>36.5</v>
          </cell>
          <cell r="K15">
            <v>53.034084426697092</v>
          </cell>
          <cell r="L15">
            <v>59500</v>
          </cell>
        </row>
        <row r="16">
          <cell r="B16" t="str">
            <v>13501 Eagle Ridge Drive</v>
          </cell>
          <cell r="E16">
            <v>300</v>
          </cell>
          <cell r="F16">
            <v>1121.92</v>
          </cell>
        </row>
        <row r="17">
          <cell r="B17" t="str">
            <v>Fort Myers, Florida</v>
          </cell>
        </row>
        <row r="19">
          <cell r="A19">
            <v>4</v>
          </cell>
          <cell r="B19" t="str">
            <v>The Beach Club</v>
          </cell>
          <cell r="C19">
            <v>34820</v>
          </cell>
          <cell r="D19">
            <v>12180000</v>
          </cell>
          <cell r="E19">
            <v>1991</v>
          </cell>
          <cell r="F19">
            <v>278988</v>
          </cell>
          <cell r="G19">
            <v>0.95</v>
          </cell>
          <cell r="H19">
            <v>9.0800000000000006E-2</v>
          </cell>
          <cell r="I19">
            <v>5.81</v>
          </cell>
          <cell r="J19" t="str">
            <v>47.3</v>
          </cell>
          <cell r="K19">
            <v>43.657791732977763</v>
          </cell>
          <cell r="L19">
            <v>38062.5</v>
          </cell>
        </row>
        <row r="20">
          <cell r="B20" t="str">
            <v>3621 Winkler Avenue</v>
          </cell>
          <cell r="E20">
            <v>320</v>
          </cell>
          <cell r="F20">
            <v>871.83749999999998</v>
          </cell>
        </row>
        <row r="21">
          <cell r="B21" t="str">
            <v>Fort Myers, Florida</v>
          </cell>
        </row>
        <row r="23">
          <cell r="A23">
            <v>5</v>
          </cell>
          <cell r="B23" t="str">
            <v>Brantley Pines</v>
          </cell>
          <cell r="C23">
            <v>34547</v>
          </cell>
          <cell r="D23">
            <v>6630000</v>
          </cell>
          <cell r="E23">
            <v>1988</v>
          </cell>
          <cell r="F23">
            <v>162256</v>
          </cell>
          <cell r="G23">
            <v>0.96</v>
          </cell>
          <cell r="H23">
            <v>8.8999999999999996E-2</v>
          </cell>
          <cell r="I23">
            <v>5.56</v>
          </cell>
          <cell r="J23" t="str">
            <v>50.4</v>
          </cell>
          <cell r="K23">
            <v>40.861354895966869</v>
          </cell>
          <cell r="L23">
            <v>33150</v>
          </cell>
        </row>
        <row r="24">
          <cell r="B24" t="str">
            <v>1801 Brantley Road</v>
          </cell>
          <cell r="E24">
            <v>200</v>
          </cell>
          <cell r="F24">
            <v>811.28</v>
          </cell>
        </row>
        <row r="25">
          <cell r="B25" t="str">
            <v>Fort Myers, Florida</v>
          </cell>
        </row>
        <row r="27">
          <cell r="A27">
            <v>6</v>
          </cell>
          <cell r="B27" t="str">
            <v>Flamingo Key Apartments</v>
          </cell>
          <cell r="C27">
            <v>35034</v>
          </cell>
          <cell r="D27">
            <v>21700000</v>
          </cell>
          <cell r="E27" t="str">
            <v>1991/95</v>
          </cell>
          <cell r="F27">
            <v>347520</v>
          </cell>
          <cell r="G27">
            <v>0.96</v>
          </cell>
          <cell r="H27">
            <v>8.5000000000000006E-2</v>
          </cell>
          <cell r="I27">
            <v>6.5</v>
          </cell>
          <cell r="J27" t="str">
            <v>45.0</v>
          </cell>
          <cell r="K27">
            <v>62.442449355432778</v>
          </cell>
          <cell r="L27">
            <v>58967.391304347824</v>
          </cell>
        </row>
        <row r="28">
          <cell r="B28" t="str">
            <v>673 Vista Isles Drive</v>
          </cell>
          <cell r="E28">
            <v>368</v>
          </cell>
          <cell r="F28">
            <v>944.3478260869565</v>
          </cell>
        </row>
        <row r="29">
          <cell r="B29" t="str">
            <v>Plantation, Florida</v>
          </cell>
        </row>
        <row r="31">
          <cell r="A31">
            <v>7</v>
          </cell>
          <cell r="B31" t="str">
            <v>St. Andrews @ Quiet Waters</v>
          </cell>
          <cell r="C31">
            <v>35034</v>
          </cell>
          <cell r="D31">
            <v>15205000</v>
          </cell>
          <cell r="E31">
            <v>1995</v>
          </cell>
          <cell r="F31">
            <v>195652</v>
          </cell>
          <cell r="G31">
            <v>0.97</v>
          </cell>
          <cell r="H31">
            <v>8.7999999999999995E-2</v>
          </cell>
          <cell r="I31">
            <v>7.46</v>
          </cell>
          <cell r="J31" t="str">
            <v>34.3</v>
          </cell>
          <cell r="K31">
            <v>77.71451352401202</v>
          </cell>
          <cell r="L31">
            <v>76025</v>
          </cell>
        </row>
        <row r="32">
          <cell r="B32" t="str">
            <v>11 NW 45th Avenue</v>
          </cell>
          <cell r="E32">
            <v>200</v>
          </cell>
          <cell r="F32">
            <v>978.26</v>
          </cell>
        </row>
        <row r="33">
          <cell r="B33" t="str">
            <v>Deerfield Beach, Florida</v>
          </cell>
        </row>
        <row r="35">
          <cell r="A35" t="str">
            <v>Subject</v>
          </cell>
          <cell r="B35" t="str">
            <v>Gateway Commons</v>
          </cell>
          <cell r="E35">
            <v>1997</v>
          </cell>
          <cell r="F35">
            <v>292968</v>
          </cell>
        </row>
        <row r="36">
          <cell r="B36" t="str">
            <v>N/W/C of Gateway Boulevard &amp;</v>
          </cell>
          <cell r="E36">
            <v>312</v>
          </cell>
          <cell r="F36">
            <v>939</v>
          </cell>
        </row>
        <row r="37">
          <cell r="B37" t="str">
            <v>Commerce Lakes Drive</v>
          </cell>
        </row>
      </sheetData>
      <sheetData sheetId="1" refreshError="1">
        <row r="2">
          <cell r="A2" t="str">
            <v>Unit Type:One Bedroom, One Bath</v>
          </cell>
        </row>
        <row r="3">
          <cell r="C3" t="str">
            <v>No. Units</v>
          </cell>
          <cell r="D3" t="str">
            <v>Amenity</v>
          </cell>
          <cell r="G3" t="str">
            <v>Rent Per</v>
          </cell>
          <cell r="I3" t="str">
            <v>Rent Per</v>
          </cell>
        </row>
        <row r="4">
          <cell r="A4" t="str">
            <v>Comp No.</v>
          </cell>
          <cell r="B4" t="str">
            <v>Name</v>
          </cell>
          <cell r="C4" t="str">
            <v>This Type</v>
          </cell>
          <cell r="D4" t="str">
            <v>Features</v>
          </cell>
          <cell r="E4" t="str">
            <v>Size (SF)</v>
          </cell>
          <cell r="G4" t="str">
            <v>Unit</v>
          </cell>
          <cell r="I4" t="str">
            <v>SF</v>
          </cell>
        </row>
        <row r="5">
          <cell r="A5">
            <v>4</v>
          </cell>
          <cell r="B5" t="str">
            <v>The Reniassance</v>
          </cell>
          <cell r="C5">
            <v>48</v>
          </cell>
          <cell r="D5" t="str">
            <v>Inferior</v>
          </cell>
          <cell r="E5">
            <v>791</v>
          </cell>
          <cell r="F5">
            <v>779</v>
          </cell>
          <cell r="G5">
            <v>534</v>
          </cell>
          <cell r="H5">
            <v>554</v>
          </cell>
          <cell r="I5">
            <v>0.67509481668773708</v>
          </cell>
          <cell r="J5">
            <v>0.71116816431322205</v>
          </cell>
        </row>
        <row r="7">
          <cell r="A7">
            <v>5</v>
          </cell>
          <cell r="B7" t="str">
            <v>Viridian Lake</v>
          </cell>
          <cell r="C7">
            <v>136</v>
          </cell>
          <cell r="D7" t="str">
            <v>Inferior</v>
          </cell>
          <cell r="E7">
            <v>704</v>
          </cell>
          <cell r="F7">
            <v>747</v>
          </cell>
          <cell r="G7">
            <v>589</v>
          </cell>
          <cell r="H7">
            <v>609</v>
          </cell>
          <cell r="I7">
            <v>0.83664772727272729</v>
          </cell>
          <cell r="J7">
            <v>0.81526104417670686</v>
          </cell>
        </row>
        <row r="9">
          <cell r="A9">
            <v>6</v>
          </cell>
          <cell r="B9" t="str">
            <v>Colony Place</v>
          </cell>
          <cell r="C9">
            <v>90</v>
          </cell>
          <cell r="D9" t="str">
            <v>Inferior</v>
          </cell>
          <cell r="E9">
            <v>831</v>
          </cell>
          <cell r="G9">
            <v>769</v>
          </cell>
          <cell r="I9">
            <v>0.92539109506618533</v>
          </cell>
        </row>
        <row r="11">
          <cell r="A11">
            <v>7</v>
          </cell>
          <cell r="B11" t="str">
            <v>The Beach Club</v>
          </cell>
          <cell r="C11">
            <v>172</v>
          </cell>
          <cell r="D11" t="str">
            <v>Inferior</v>
          </cell>
          <cell r="E11">
            <v>639</v>
          </cell>
          <cell r="F11">
            <v>786</v>
          </cell>
          <cell r="G11">
            <v>539</v>
          </cell>
          <cell r="H11">
            <v>689</v>
          </cell>
          <cell r="I11">
            <v>0.84350547730829417</v>
          </cell>
          <cell r="J11">
            <v>0.87659033078880411</v>
          </cell>
        </row>
        <row r="13">
          <cell r="A13">
            <v>8</v>
          </cell>
          <cell r="B13" t="str">
            <v>Brantley Pines</v>
          </cell>
          <cell r="C13">
            <v>128</v>
          </cell>
          <cell r="D13" t="str">
            <v>Inferior</v>
          </cell>
          <cell r="E13">
            <v>602</v>
          </cell>
          <cell r="F13">
            <v>732</v>
          </cell>
          <cell r="G13">
            <v>504</v>
          </cell>
          <cell r="H13">
            <v>534</v>
          </cell>
          <cell r="I13">
            <v>0.83720930232558144</v>
          </cell>
          <cell r="J13">
            <v>0.72950819672131151</v>
          </cell>
        </row>
        <row r="15">
          <cell r="A15">
            <v>9</v>
          </cell>
          <cell r="B15" t="str">
            <v>The Polo's</v>
          </cell>
          <cell r="C15">
            <v>136</v>
          </cell>
          <cell r="D15" t="str">
            <v>Inferior</v>
          </cell>
          <cell r="E15">
            <v>750</v>
          </cell>
          <cell r="G15">
            <v>569</v>
          </cell>
          <cell r="I15">
            <v>0.75866666666666671</v>
          </cell>
        </row>
        <row r="17">
          <cell r="C17" t="str">
            <v>Range</v>
          </cell>
          <cell r="E17">
            <v>602</v>
          </cell>
          <cell r="F17">
            <v>732</v>
          </cell>
          <cell r="G17">
            <v>504</v>
          </cell>
          <cell r="H17">
            <v>534</v>
          </cell>
          <cell r="I17">
            <v>0.83720930232558144</v>
          </cell>
          <cell r="J17">
            <v>0.72950819672131151</v>
          </cell>
        </row>
        <row r="18">
          <cell r="E18">
            <v>831</v>
          </cell>
          <cell r="F18">
            <v>786</v>
          </cell>
          <cell r="G18">
            <v>769</v>
          </cell>
          <cell r="H18">
            <v>689</v>
          </cell>
          <cell r="I18">
            <v>0.92539109506618533</v>
          </cell>
          <cell r="J18">
            <v>0.87659033078880411</v>
          </cell>
        </row>
        <row r="19">
          <cell r="C19" t="str">
            <v>Subject</v>
          </cell>
          <cell r="E19">
            <v>682</v>
          </cell>
          <cell r="F19">
            <v>819</v>
          </cell>
          <cell r="G19">
            <v>644</v>
          </cell>
          <cell r="H19">
            <v>711</v>
          </cell>
          <cell r="I19">
            <v>0.94428152492668627</v>
          </cell>
          <cell r="J19">
            <v>0.86813186813186816</v>
          </cell>
        </row>
        <row r="20">
          <cell r="A20" t="str">
            <v>Unit Type: Two Bedroom, Two Bath</v>
          </cell>
        </row>
        <row r="21">
          <cell r="C21" t="str">
            <v>No. Units</v>
          </cell>
          <cell r="D21" t="str">
            <v>Amenity</v>
          </cell>
          <cell r="G21" t="str">
            <v>Rent Per</v>
          </cell>
          <cell r="I21" t="str">
            <v>Rent Per</v>
          </cell>
        </row>
        <row r="22">
          <cell r="A22" t="str">
            <v>Comp No.</v>
          </cell>
          <cell r="B22" t="str">
            <v>Name</v>
          </cell>
          <cell r="C22" t="str">
            <v>This Type</v>
          </cell>
          <cell r="D22" t="str">
            <v>Features</v>
          </cell>
          <cell r="E22" t="str">
            <v>Size (SF)</v>
          </cell>
          <cell r="G22" t="str">
            <v>Unit</v>
          </cell>
          <cell r="I22" t="str">
            <v>SF</v>
          </cell>
        </row>
        <row r="23">
          <cell r="A23">
            <v>1</v>
          </cell>
          <cell r="B23" t="str">
            <v>Summerwind</v>
          </cell>
          <cell r="C23">
            <v>45</v>
          </cell>
          <cell r="D23" t="str">
            <v>Similar</v>
          </cell>
          <cell r="E23">
            <v>1046</v>
          </cell>
          <cell r="F23">
            <v>1045</v>
          </cell>
          <cell r="G23">
            <v>725</v>
          </cell>
          <cell r="H23">
            <v>775</v>
          </cell>
          <cell r="I23">
            <v>0.69311663479923513</v>
          </cell>
          <cell r="J23">
            <v>0.74162679425837319</v>
          </cell>
        </row>
        <row r="25">
          <cell r="A25">
            <v>2</v>
          </cell>
          <cell r="B25" t="str">
            <v>Devonshire</v>
          </cell>
          <cell r="C25">
            <v>18</v>
          </cell>
          <cell r="D25" t="str">
            <v>Similar</v>
          </cell>
          <cell r="E25">
            <v>1350</v>
          </cell>
          <cell r="G25">
            <v>1100</v>
          </cell>
          <cell r="I25">
            <v>0.81481481481481477</v>
          </cell>
        </row>
        <row r="27">
          <cell r="A27">
            <v>3</v>
          </cell>
          <cell r="B27" t="str">
            <v>Champion's Green</v>
          </cell>
          <cell r="C27">
            <v>3</v>
          </cell>
          <cell r="D27" t="str">
            <v>Similar</v>
          </cell>
          <cell r="E27">
            <v>1200</v>
          </cell>
          <cell r="G27">
            <v>800</v>
          </cell>
          <cell r="I27">
            <v>0.66666666666666663</v>
          </cell>
        </row>
        <row r="29">
          <cell r="A29">
            <v>4</v>
          </cell>
          <cell r="B29" t="str">
            <v>The Reniassance</v>
          </cell>
          <cell r="C29">
            <v>28</v>
          </cell>
          <cell r="D29" t="str">
            <v>Inferior</v>
          </cell>
          <cell r="E29">
            <v>1054</v>
          </cell>
          <cell r="F29">
            <v>1094</v>
          </cell>
          <cell r="G29">
            <v>659</v>
          </cell>
          <cell r="H29">
            <v>684</v>
          </cell>
          <cell r="I29">
            <v>0.6252371916508539</v>
          </cell>
          <cell r="J29">
            <v>0.6252285191956124</v>
          </cell>
        </row>
        <row r="31">
          <cell r="A31">
            <v>5</v>
          </cell>
          <cell r="B31" t="str">
            <v>Viridian Lake</v>
          </cell>
          <cell r="C31">
            <v>184</v>
          </cell>
          <cell r="D31" t="str">
            <v>Inferior</v>
          </cell>
          <cell r="E31">
            <v>949</v>
          </cell>
          <cell r="F31">
            <v>997</v>
          </cell>
          <cell r="G31">
            <v>699</v>
          </cell>
          <cell r="H31">
            <v>769</v>
          </cell>
          <cell r="I31">
            <v>0.73656480505795574</v>
          </cell>
          <cell r="J31">
            <v>0.77131394182547641</v>
          </cell>
        </row>
        <row r="33">
          <cell r="A33">
            <v>6</v>
          </cell>
          <cell r="B33" t="str">
            <v>Colony Place</v>
          </cell>
          <cell r="C33">
            <v>126</v>
          </cell>
          <cell r="D33" t="str">
            <v>Inferior</v>
          </cell>
          <cell r="E33">
            <v>1165</v>
          </cell>
          <cell r="G33">
            <v>849</v>
          </cell>
          <cell r="I33">
            <v>0.72875536480686698</v>
          </cell>
        </row>
        <row r="35">
          <cell r="A35">
            <v>7</v>
          </cell>
          <cell r="B35" t="str">
            <v>The Beach Club</v>
          </cell>
          <cell r="C35">
            <v>148</v>
          </cell>
          <cell r="D35" t="str">
            <v>Inferior</v>
          </cell>
          <cell r="E35">
            <v>1029</v>
          </cell>
          <cell r="F35">
            <v>1089</v>
          </cell>
          <cell r="G35">
            <v>709</v>
          </cell>
          <cell r="H35">
            <v>719</v>
          </cell>
          <cell r="I35">
            <v>0.68901846452866866</v>
          </cell>
          <cell r="J35">
            <v>0.66023875114784203</v>
          </cell>
        </row>
        <row r="37">
          <cell r="A37">
            <v>8</v>
          </cell>
          <cell r="B37" t="str">
            <v>Brantley Pines</v>
          </cell>
          <cell r="C37">
            <v>64</v>
          </cell>
          <cell r="D37" t="str">
            <v>Inferior</v>
          </cell>
          <cell r="E37">
            <v>958</v>
          </cell>
          <cell r="G37">
            <v>634</v>
          </cell>
          <cell r="I37">
            <v>0.66179540709812112</v>
          </cell>
        </row>
        <row r="39">
          <cell r="A39">
            <v>9</v>
          </cell>
          <cell r="B39" t="str">
            <v>The Polo's</v>
          </cell>
          <cell r="C39">
            <v>152</v>
          </cell>
          <cell r="D39" t="str">
            <v>Inferior</v>
          </cell>
          <cell r="E39">
            <v>1080</v>
          </cell>
          <cell r="G39">
            <v>689</v>
          </cell>
          <cell r="I39">
            <v>0.63796296296296295</v>
          </cell>
        </row>
        <row r="41">
          <cell r="C41" t="str">
            <v>Range</v>
          </cell>
          <cell r="E41">
            <v>949</v>
          </cell>
          <cell r="F41">
            <v>997</v>
          </cell>
          <cell r="G41">
            <v>634</v>
          </cell>
          <cell r="H41">
            <v>684</v>
          </cell>
          <cell r="I41">
            <v>0.66807165437302418</v>
          </cell>
          <cell r="J41">
            <v>0.68605817452357076</v>
          </cell>
        </row>
        <row r="42">
          <cell r="E42">
            <v>1350</v>
          </cell>
          <cell r="F42">
            <v>1094</v>
          </cell>
          <cell r="G42">
            <v>1100</v>
          </cell>
          <cell r="H42">
            <v>775</v>
          </cell>
          <cell r="I42">
            <v>0.81481481481481477</v>
          </cell>
          <cell r="J42">
            <v>0.7084095063985375</v>
          </cell>
        </row>
        <row r="43">
          <cell r="C43" t="str">
            <v>Subject</v>
          </cell>
          <cell r="E43">
            <v>1030</v>
          </cell>
          <cell r="G43">
            <v>797</v>
          </cell>
          <cell r="I43">
            <v>0.77378640776699026</v>
          </cell>
        </row>
        <row r="44">
          <cell r="A44" t="str">
            <v>Unit Type: Three Bedroom, Two Bath</v>
          </cell>
        </row>
        <row r="45">
          <cell r="C45" t="str">
            <v>No. Units</v>
          </cell>
          <cell r="D45" t="str">
            <v>Amenity</v>
          </cell>
          <cell r="G45" t="str">
            <v>Rent Per</v>
          </cell>
          <cell r="I45" t="str">
            <v>Rent Per</v>
          </cell>
        </row>
        <row r="46">
          <cell r="A46" t="str">
            <v>Comp No.</v>
          </cell>
          <cell r="B46" t="str">
            <v>Name</v>
          </cell>
          <cell r="C46" t="str">
            <v>This Type</v>
          </cell>
          <cell r="D46" t="str">
            <v>Features</v>
          </cell>
          <cell r="E46" t="str">
            <v>Size (SF)</v>
          </cell>
          <cell r="G46" t="str">
            <v>Unit</v>
          </cell>
          <cell r="I46" t="str">
            <v>SF</v>
          </cell>
        </row>
        <row r="47">
          <cell r="A47">
            <v>3</v>
          </cell>
          <cell r="B47" t="str">
            <v>Champion's Green</v>
          </cell>
          <cell r="C47">
            <v>6</v>
          </cell>
          <cell r="D47" t="str">
            <v>Similar</v>
          </cell>
          <cell r="E47">
            <v>1350</v>
          </cell>
          <cell r="F47">
            <v>1550</v>
          </cell>
          <cell r="G47">
            <v>1000</v>
          </cell>
          <cell r="H47">
            <v>1000</v>
          </cell>
          <cell r="I47">
            <v>0.7407407407407407</v>
          </cell>
          <cell r="J47">
            <v>0.64516129032258063</v>
          </cell>
        </row>
        <row r="49">
          <cell r="A49">
            <v>4</v>
          </cell>
          <cell r="B49" t="str">
            <v>The Reniassance</v>
          </cell>
          <cell r="C49">
            <v>36</v>
          </cell>
          <cell r="D49" t="str">
            <v>Inferior</v>
          </cell>
          <cell r="E49">
            <v>1304</v>
          </cell>
          <cell r="G49">
            <v>794</v>
          </cell>
          <cell r="I49">
            <v>0.60889570552147243</v>
          </cell>
        </row>
        <row r="51">
          <cell r="A51">
            <v>6</v>
          </cell>
          <cell r="B51" t="str">
            <v>Colony Place</v>
          </cell>
          <cell r="C51">
            <v>84</v>
          </cell>
          <cell r="D51" t="str">
            <v>Inferior</v>
          </cell>
          <cell r="E51">
            <v>1369</v>
          </cell>
          <cell r="G51">
            <v>869</v>
          </cell>
          <cell r="I51">
            <v>0.63476990504017528</v>
          </cell>
        </row>
        <row r="53">
          <cell r="A53">
            <v>8</v>
          </cell>
          <cell r="B53" t="str">
            <v>Brantley Pines</v>
          </cell>
          <cell r="C53">
            <v>8</v>
          </cell>
          <cell r="D53" t="str">
            <v>Inferior</v>
          </cell>
          <cell r="E53">
            <v>1166</v>
          </cell>
          <cell r="G53">
            <v>744</v>
          </cell>
          <cell r="I53">
            <v>0.63807890222984565</v>
          </cell>
        </row>
        <row r="55">
          <cell r="A55">
            <v>9</v>
          </cell>
          <cell r="B55" t="str">
            <v>The Polo's</v>
          </cell>
          <cell r="C55">
            <v>40</v>
          </cell>
          <cell r="D55" t="str">
            <v>Inferior</v>
          </cell>
          <cell r="E55">
            <v>1173</v>
          </cell>
          <cell r="G55">
            <v>809</v>
          </cell>
          <cell r="I55">
            <v>0.68968456947996593</v>
          </cell>
        </row>
        <row r="57">
          <cell r="C57" t="str">
            <v>Range</v>
          </cell>
          <cell r="E57">
            <v>1166</v>
          </cell>
          <cell r="F57">
            <v>1550</v>
          </cell>
          <cell r="G57">
            <v>744</v>
          </cell>
          <cell r="H57">
            <v>1000</v>
          </cell>
          <cell r="I57">
            <v>0.63807890222984565</v>
          </cell>
          <cell r="J57">
            <v>0.64516129032258063</v>
          </cell>
        </row>
        <row r="58">
          <cell r="E58">
            <v>1369</v>
          </cell>
          <cell r="G58">
            <v>1000</v>
          </cell>
          <cell r="I58">
            <v>0.73046018991964934</v>
          </cell>
        </row>
        <row r="59">
          <cell r="C59" t="str">
            <v>Subject</v>
          </cell>
          <cell r="E59">
            <v>1277</v>
          </cell>
          <cell r="G59">
            <v>919</v>
          </cell>
          <cell r="I59">
            <v>0.71965544244322632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Space"/>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of Comparable Apt Sales"/>
      <sheetName val="Per Unit Rental Comparisons"/>
      <sheetName val="Assessments"/>
      <sheetName val="Comp Land Sales"/>
      <sheetName val="Rental  Comparables"/>
    </sheetNames>
    <sheetDataSet>
      <sheetData sheetId="0" refreshError="1">
        <row r="1">
          <cell r="A1" t="str">
            <v xml:space="preserve"> Gateway Commons - Apartment  Sales Summary</v>
          </cell>
        </row>
        <row r="2">
          <cell r="E2" t="str">
            <v>Year</v>
          </cell>
          <cell r="F2" t="str">
            <v>Net</v>
          </cell>
          <cell r="K2" t="str">
            <v>Sales</v>
          </cell>
          <cell r="L2" t="str">
            <v>Sales</v>
          </cell>
        </row>
        <row r="3">
          <cell r="D3" t="str">
            <v>Cash</v>
          </cell>
          <cell r="E3" t="str">
            <v>Built</v>
          </cell>
          <cell r="F3" t="str">
            <v>Rentable SF</v>
          </cell>
          <cell r="H3" t="str">
            <v>Overall</v>
          </cell>
          <cell r="J3" t="str">
            <v>Operating</v>
          </cell>
          <cell r="K3" t="str">
            <v>Price</v>
          </cell>
          <cell r="L3" t="str">
            <v>Price</v>
          </cell>
        </row>
        <row r="4">
          <cell r="A4" t="str">
            <v>Sale</v>
          </cell>
          <cell r="C4" t="str">
            <v>Sale</v>
          </cell>
          <cell r="D4" t="str">
            <v>Equivalent</v>
          </cell>
          <cell r="E4" t="str">
            <v>No.</v>
          </cell>
          <cell r="F4" t="str">
            <v>Average</v>
          </cell>
          <cell r="G4" t="str">
            <v>Occupancy</v>
          </cell>
          <cell r="H4" t="str">
            <v>Capitalization</v>
          </cell>
          <cell r="J4" t="str">
            <v>Expense</v>
          </cell>
          <cell r="K4" t="str">
            <v>Per</v>
          </cell>
          <cell r="L4" t="str">
            <v>Per</v>
          </cell>
        </row>
        <row r="5">
          <cell r="A5" t="str">
            <v>No.</v>
          </cell>
          <cell r="B5" t="str">
            <v>Name/Location</v>
          </cell>
          <cell r="C5" t="str">
            <v>Date</v>
          </cell>
          <cell r="D5" t="str">
            <v>Sales Price</v>
          </cell>
          <cell r="E5" t="str">
            <v>Units</v>
          </cell>
          <cell r="F5" t="str">
            <v>Unit Size</v>
          </cell>
          <cell r="G5" t="str">
            <v>at Sale</v>
          </cell>
          <cell r="H5" t="str">
            <v>Rate</v>
          </cell>
          <cell r="I5" t="str">
            <v>EGIM</v>
          </cell>
          <cell r="J5" t="str">
            <v>Ratio</v>
          </cell>
          <cell r="K5" t="str">
            <v>SF</v>
          </cell>
          <cell r="L5" t="str">
            <v>Unit</v>
          </cell>
        </row>
        <row r="7">
          <cell r="A7">
            <v>1</v>
          </cell>
          <cell r="B7" t="str">
            <v>Viridian Lake</v>
          </cell>
          <cell r="C7">
            <v>33909</v>
          </cell>
          <cell r="D7">
            <v>12050000</v>
          </cell>
          <cell r="E7">
            <v>1990</v>
          </cell>
          <cell r="F7">
            <v>276184</v>
          </cell>
          <cell r="G7">
            <v>0.93</v>
          </cell>
          <cell r="H7">
            <v>0.1067</v>
          </cell>
          <cell r="I7">
            <v>5.37</v>
          </cell>
          <cell r="J7">
            <v>42.7</v>
          </cell>
          <cell r="K7">
            <v>43.630333400921124</v>
          </cell>
          <cell r="L7">
            <v>37656.25</v>
          </cell>
        </row>
        <row r="8">
          <cell r="B8" t="str">
            <v>3701 Winkler Avenue</v>
          </cell>
          <cell r="E8">
            <v>320</v>
          </cell>
          <cell r="F8">
            <v>863.07500000000005</v>
          </cell>
        </row>
        <row r="9">
          <cell r="B9" t="str">
            <v>Fort Myers, Florida</v>
          </cell>
        </row>
        <row r="11">
          <cell r="A11">
            <v>2</v>
          </cell>
          <cell r="B11" t="str">
            <v>The Polos</v>
          </cell>
          <cell r="C11">
            <v>34213</v>
          </cell>
          <cell r="D11">
            <v>14800000</v>
          </cell>
          <cell r="E11">
            <v>1991</v>
          </cell>
          <cell r="F11">
            <v>313080</v>
          </cell>
          <cell r="G11">
            <v>0.92</v>
          </cell>
          <cell r="H11">
            <v>9.3899999999999997E-2</v>
          </cell>
          <cell r="I11">
            <v>6.23</v>
          </cell>
          <cell r="J11" t="str">
            <v>41.5</v>
          </cell>
          <cell r="K11">
            <v>47.272262680465055</v>
          </cell>
          <cell r="L11">
            <v>45121.951219512193</v>
          </cell>
        </row>
        <row r="12">
          <cell r="B12" t="str">
            <v>12510 Equestrian Circle</v>
          </cell>
          <cell r="E12">
            <v>328</v>
          </cell>
          <cell r="F12">
            <v>954.51219512195121</v>
          </cell>
        </row>
        <row r="13">
          <cell r="B13" t="str">
            <v>Fort Myers, Florida</v>
          </cell>
        </row>
        <row r="15">
          <cell r="A15">
            <v>3</v>
          </cell>
          <cell r="B15" t="str">
            <v>Colony Place</v>
          </cell>
          <cell r="C15">
            <v>34213</v>
          </cell>
          <cell r="D15">
            <v>17850000</v>
          </cell>
          <cell r="E15">
            <v>1991</v>
          </cell>
          <cell r="F15">
            <v>336576</v>
          </cell>
          <cell r="G15">
            <v>0.96</v>
          </cell>
          <cell r="H15">
            <v>8.77E-2</v>
          </cell>
          <cell r="I15">
            <v>7.24</v>
          </cell>
          <cell r="J15" t="str">
            <v>36.5</v>
          </cell>
          <cell r="K15">
            <v>53.034084426697092</v>
          </cell>
          <cell r="L15">
            <v>59500</v>
          </cell>
        </row>
        <row r="16">
          <cell r="B16" t="str">
            <v>13501 Eagle Ridge Drive</v>
          </cell>
          <cell r="E16">
            <v>300</v>
          </cell>
          <cell r="F16">
            <v>1121.92</v>
          </cell>
        </row>
        <row r="17">
          <cell r="B17" t="str">
            <v>Fort Myers, Florida</v>
          </cell>
        </row>
        <row r="19">
          <cell r="A19">
            <v>4</v>
          </cell>
          <cell r="B19" t="str">
            <v>The Beach Club</v>
          </cell>
          <cell r="C19">
            <v>34820</v>
          </cell>
          <cell r="D19">
            <v>12180000</v>
          </cell>
          <cell r="E19">
            <v>1991</v>
          </cell>
          <cell r="F19">
            <v>278988</v>
          </cell>
          <cell r="G19">
            <v>0.95</v>
          </cell>
          <cell r="H19">
            <v>9.0800000000000006E-2</v>
          </cell>
          <cell r="I19">
            <v>5.81</v>
          </cell>
          <cell r="J19" t="str">
            <v>47.3</v>
          </cell>
          <cell r="K19">
            <v>43.657791732977763</v>
          </cell>
          <cell r="L19">
            <v>38062.5</v>
          </cell>
        </row>
        <row r="20">
          <cell r="B20" t="str">
            <v>3621 Winkler Avenue</v>
          </cell>
          <cell r="E20">
            <v>320</v>
          </cell>
          <cell r="F20">
            <v>871.83749999999998</v>
          </cell>
        </row>
        <row r="21">
          <cell r="B21" t="str">
            <v>Fort Myers, Florida</v>
          </cell>
        </row>
        <row r="23">
          <cell r="A23">
            <v>5</v>
          </cell>
          <cell r="B23" t="str">
            <v>Brantley Pines</v>
          </cell>
          <cell r="C23">
            <v>34547</v>
          </cell>
          <cell r="D23">
            <v>6630000</v>
          </cell>
          <cell r="E23">
            <v>1988</v>
          </cell>
          <cell r="F23">
            <v>162256</v>
          </cell>
          <cell r="G23">
            <v>0.96</v>
          </cell>
          <cell r="H23">
            <v>8.8999999999999996E-2</v>
          </cell>
          <cell r="I23">
            <v>5.56</v>
          </cell>
          <cell r="J23" t="str">
            <v>50.4</v>
          </cell>
          <cell r="K23">
            <v>40.861354895966869</v>
          </cell>
          <cell r="L23">
            <v>33150</v>
          </cell>
        </row>
        <row r="24">
          <cell r="B24" t="str">
            <v>1801 Brantley Road</v>
          </cell>
          <cell r="E24">
            <v>200</v>
          </cell>
          <cell r="F24">
            <v>811.28</v>
          </cell>
        </row>
        <row r="25">
          <cell r="B25" t="str">
            <v>Fort Myers, Florida</v>
          </cell>
        </row>
        <row r="27">
          <cell r="A27">
            <v>6</v>
          </cell>
          <cell r="B27" t="str">
            <v>Flamingo Key Apartments</v>
          </cell>
          <cell r="C27">
            <v>35034</v>
          </cell>
          <cell r="D27">
            <v>21700000</v>
          </cell>
          <cell r="E27" t="str">
            <v>1991/95</v>
          </cell>
          <cell r="F27">
            <v>347520</v>
          </cell>
          <cell r="G27">
            <v>0.96</v>
          </cell>
          <cell r="H27">
            <v>8.5000000000000006E-2</v>
          </cell>
          <cell r="I27">
            <v>6.5</v>
          </cell>
          <cell r="J27" t="str">
            <v>45.0</v>
          </cell>
          <cell r="K27">
            <v>62.442449355432778</v>
          </cell>
          <cell r="L27">
            <v>58967.391304347824</v>
          </cell>
        </row>
        <row r="28">
          <cell r="B28" t="str">
            <v>673 Vista Isles Drive</v>
          </cell>
          <cell r="E28">
            <v>368</v>
          </cell>
          <cell r="F28">
            <v>944.3478260869565</v>
          </cell>
        </row>
        <row r="29">
          <cell r="B29" t="str">
            <v>Plantation, Florida</v>
          </cell>
        </row>
        <row r="31">
          <cell r="A31">
            <v>7</v>
          </cell>
          <cell r="B31" t="str">
            <v>St. Andrews @ Quiet Waters</v>
          </cell>
          <cell r="C31">
            <v>35034</v>
          </cell>
          <cell r="D31">
            <v>15205000</v>
          </cell>
          <cell r="E31">
            <v>1995</v>
          </cell>
          <cell r="F31">
            <v>195652</v>
          </cell>
          <cell r="G31">
            <v>0.97</v>
          </cell>
          <cell r="H31">
            <v>8.7999999999999995E-2</v>
          </cell>
          <cell r="I31">
            <v>7.46</v>
          </cell>
          <cell r="J31" t="str">
            <v>34.3</v>
          </cell>
          <cell r="K31">
            <v>77.71451352401202</v>
          </cell>
          <cell r="L31">
            <v>76025</v>
          </cell>
        </row>
        <row r="32">
          <cell r="B32" t="str">
            <v>11 NW 45th Avenue</v>
          </cell>
          <cell r="E32">
            <v>200</v>
          </cell>
          <cell r="F32">
            <v>978.26</v>
          </cell>
        </row>
        <row r="33">
          <cell r="B33" t="str">
            <v>Deerfield Beach, Florida</v>
          </cell>
        </row>
        <row r="35">
          <cell r="A35" t="str">
            <v>Subject</v>
          </cell>
          <cell r="B35" t="str">
            <v>Gateway Commons</v>
          </cell>
          <cell r="E35">
            <v>1997</v>
          </cell>
          <cell r="F35">
            <v>292968</v>
          </cell>
        </row>
        <row r="36">
          <cell r="B36" t="str">
            <v>N/W/C of Gateway Boulevard &amp;</v>
          </cell>
          <cell r="E36">
            <v>312</v>
          </cell>
          <cell r="F36">
            <v>939</v>
          </cell>
        </row>
        <row r="37">
          <cell r="B37" t="str">
            <v>Commerce Lakes Drive</v>
          </cell>
        </row>
      </sheetData>
      <sheetData sheetId="1" refreshError="1">
        <row r="2">
          <cell r="A2" t="str">
            <v>Unit Type:One Bedroom, One Bath</v>
          </cell>
        </row>
        <row r="3">
          <cell r="C3" t="str">
            <v>No. Units</v>
          </cell>
          <cell r="D3" t="str">
            <v>Amenity</v>
          </cell>
          <cell r="G3" t="str">
            <v>Rent Per</v>
          </cell>
          <cell r="I3" t="str">
            <v>Rent Per</v>
          </cell>
        </row>
        <row r="4">
          <cell r="A4" t="str">
            <v>Comp No.</v>
          </cell>
          <cell r="B4" t="str">
            <v>Name</v>
          </cell>
          <cell r="C4" t="str">
            <v>This Type</v>
          </cell>
          <cell r="D4" t="str">
            <v>Features</v>
          </cell>
          <cell r="E4" t="str">
            <v>Size (SF)</v>
          </cell>
          <cell r="G4" t="str">
            <v>Unit</v>
          </cell>
          <cell r="I4" t="str">
            <v>SF</v>
          </cell>
        </row>
        <row r="5">
          <cell r="A5">
            <v>4</v>
          </cell>
          <cell r="B5" t="str">
            <v>The Reniassance</v>
          </cell>
          <cell r="C5">
            <v>48</v>
          </cell>
          <cell r="D5" t="str">
            <v>Inferior</v>
          </cell>
          <cell r="E5">
            <v>791</v>
          </cell>
          <cell r="F5">
            <v>779</v>
          </cell>
          <cell r="G5">
            <v>534</v>
          </cell>
          <cell r="H5">
            <v>554</v>
          </cell>
          <cell r="I5">
            <v>0.67509481668773708</v>
          </cell>
          <cell r="J5">
            <v>0.71116816431322205</v>
          </cell>
        </row>
        <row r="7">
          <cell r="A7">
            <v>5</v>
          </cell>
          <cell r="B7" t="str">
            <v>Viridian Lake</v>
          </cell>
          <cell r="C7">
            <v>136</v>
          </cell>
          <cell r="D7" t="str">
            <v>Inferior</v>
          </cell>
          <cell r="E7">
            <v>704</v>
          </cell>
          <cell r="F7">
            <v>747</v>
          </cell>
          <cell r="G7">
            <v>589</v>
          </cell>
          <cell r="H7">
            <v>609</v>
          </cell>
          <cell r="I7">
            <v>0.83664772727272729</v>
          </cell>
          <cell r="J7">
            <v>0.81526104417670686</v>
          </cell>
        </row>
        <row r="9">
          <cell r="A9">
            <v>6</v>
          </cell>
          <cell r="B9" t="str">
            <v>Colony Place</v>
          </cell>
          <cell r="C9">
            <v>90</v>
          </cell>
          <cell r="D9" t="str">
            <v>Inferior</v>
          </cell>
          <cell r="E9">
            <v>831</v>
          </cell>
          <cell r="G9">
            <v>769</v>
          </cell>
          <cell r="I9">
            <v>0.92539109506618533</v>
          </cell>
        </row>
        <row r="11">
          <cell r="A11">
            <v>7</v>
          </cell>
          <cell r="B11" t="str">
            <v>The Beach Club</v>
          </cell>
          <cell r="C11">
            <v>172</v>
          </cell>
          <cell r="D11" t="str">
            <v>Inferior</v>
          </cell>
          <cell r="E11">
            <v>639</v>
          </cell>
          <cell r="F11">
            <v>786</v>
          </cell>
          <cell r="G11">
            <v>539</v>
          </cell>
          <cell r="H11">
            <v>689</v>
          </cell>
          <cell r="I11">
            <v>0.84350547730829417</v>
          </cell>
          <cell r="J11">
            <v>0.87659033078880411</v>
          </cell>
        </row>
        <row r="13">
          <cell r="A13">
            <v>8</v>
          </cell>
          <cell r="B13" t="str">
            <v>Brantley Pines</v>
          </cell>
          <cell r="C13">
            <v>128</v>
          </cell>
          <cell r="D13" t="str">
            <v>Inferior</v>
          </cell>
          <cell r="E13">
            <v>602</v>
          </cell>
          <cell r="F13">
            <v>732</v>
          </cell>
          <cell r="G13">
            <v>504</v>
          </cell>
          <cell r="H13">
            <v>534</v>
          </cell>
          <cell r="I13">
            <v>0.83720930232558144</v>
          </cell>
          <cell r="J13">
            <v>0.72950819672131151</v>
          </cell>
        </row>
        <row r="15">
          <cell r="A15">
            <v>9</v>
          </cell>
          <cell r="B15" t="str">
            <v>The Polo's</v>
          </cell>
          <cell r="C15">
            <v>136</v>
          </cell>
          <cell r="D15" t="str">
            <v>Inferior</v>
          </cell>
          <cell r="E15">
            <v>750</v>
          </cell>
          <cell r="G15">
            <v>569</v>
          </cell>
          <cell r="I15">
            <v>0.75866666666666671</v>
          </cell>
        </row>
        <row r="17">
          <cell r="C17" t="str">
            <v>Range</v>
          </cell>
          <cell r="E17">
            <v>602</v>
          </cell>
          <cell r="F17">
            <v>732</v>
          </cell>
          <cell r="G17">
            <v>504</v>
          </cell>
          <cell r="H17">
            <v>534</v>
          </cell>
          <cell r="I17">
            <v>0.83720930232558144</v>
          </cell>
          <cell r="J17">
            <v>0.72950819672131151</v>
          </cell>
        </row>
        <row r="18">
          <cell r="E18">
            <v>831</v>
          </cell>
          <cell r="F18">
            <v>786</v>
          </cell>
          <cell r="G18">
            <v>769</v>
          </cell>
          <cell r="H18">
            <v>689</v>
          </cell>
          <cell r="I18">
            <v>0.92539109506618533</v>
          </cell>
          <cell r="J18">
            <v>0.87659033078880411</v>
          </cell>
        </row>
        <row r="19">
          <cell r="C19" t="str">
            <v>Subject</v>
          </cell>
          <cell r="E19">
            <v>682</v>
          </cell>
          <cell r="F19">
            <v>819</v>
          </cell>
          <cell r="G19">
            <v>644</v>
          </cell>
          <cell r="H19">
            <v>711</v>
          </cell>
          <cell r="I19">
            <v>0.94428152492668627</v>
          </cell>
          <cell r="J19">
            <v>0.86813186813186816</v>
          </cell>
        </row>
        <row r="20">
          <cell r="A20" t="str">
            <v>Unit Type: Two Bedroom, Two Bath</v>
          </cell>
        </row>
        <row r="21">
          <cell r="C21" t="str">
            <v>No. Units</v>
          </cell>
          <cell r="D21" t="str">
            <v>Amenity</v>
          </cell>
          <cell r="G21" t="str">
            <v>Rent Per</v>
          </cell>
          <cell r="I21" t="str">
            <v>Rent Per</v>
          </cell>
        </row>
        <row r="22">
          <cell r="A22" t="str">
            <v>Comp No.</v>
          </cell>
          <cell r="B22" t="str">
            <v>Name</v>
          </cell>
          <cell r="C22" t="str">
            <v>This Type</v>
          </cell>
          <cell r="D22" t="str">
            <v>Features</v>
          </cell>
          <cell r="E22" t="str">
            <v>Size (SF)</v>
          </cell>
          <cell r="G22" t="str">
            <v>Unit</v>
          </cell>
          <cell r="I22" t="str">
            <v>SF</v>
          </cell>
        </row>
        <row r="23">
          <cell r="A23">
            <v>1</v>
          </cell>
          <cell r="B23" t="str">
            <v>Summerwind</v>
          </cell>
          <cell r="C23">
            <v>45</v>
          </cell>
          <cell r="D23" t="str">
            <v>Similar</v>
          </cell>
          <cell r="E23">
            <v>1046</v>
          </cell>
          <cell r="F23">
            <v>1045</v>
          </cell>
          <cell r="G23">
            <v>725</v>
          </cell>
          <cell r="H23">
            <v>775</v>
          </cell>
          <cell r="I23">
            <v>0.69311663479923513</v>
          </cell>
          <cell r="J23">
            <v>0.74162679425837319</v>
          </cell>
        </row>
        <row r="25">
          <cell r="A25">
            <v>2</v>
          </cell>
          <cell r="B25" t="str">
            <v>Devonshire</v>
          </cell>
          <cell r="C25">
            <v>18</v>
          </cell>
          <cell r="D25" t="str">
            <v>Similar</v>
          </cell>
          <cell r="E25">
            <v>1350</v>
          </cell>
          <cell r="G25">
            <v>1100</v>
          </cell>
          <cell r="I25">
            <v>0.81481481481481477</v>
          </cell>
        </row>
        <row r="27">
          <cell r="A27">
            <v>3</v>
          </cell>
          <cell r="B27" t="str">
            <v>Champion's Green</v>
          </cell>
          <cell r="C27">
            <v>3</v>
          </cell>
          <cell r="D27" t="str">
            <v>Similar</v>
          </cell>
          <cell r="E27">
            <v>1200</v>
          </cell>
          <cell r="G27">
            <v>800</v>
          </cell>
          <cell r="I27">
            <v>0.66666666666666663</v>
          </cell>
        </row>
        <row r="29">
          <cell r="A29">
            <v>4</v>
          </cell>
          <cell r="B29" t="str">
            <v>The Reniassance</v>
          </cell>
          <cell r="C29">
            <v>28</v>
          </cell>
          <cell r="D29" t="str">
            <v>Inferior</v>
          </cell>
          <cell r="E29">
            <v>1054</v>
          </cell>
          <cell r="F29">
            <v>1094</v>
          </cell>
          <cell r="G29">
            <v>659</v>
          </cell>
          <cell r="H29">
            <v>684</v>
          </cell>
          <cell r="I29">
            <v>0.6252371916508539</v>
          </cell>
          <cell r="J29">
            <v>0.6252285191956124</v>
          </cell>
        </row>
        <row r="31">
          <cell r="A31">
            <v>5</v>
          </cell>
          <cell r="B31" t="str">
            <v>Viridian Lake</v>
          </cell>
          <cell r="C31">
            <v>184</v>
          </cell>
          <cell r="D31" t="str">
            <v>Inferior</v>
          </cell>
          <cell r="E31">
            <v>949</v>
          </cell>
          <cell r="F31">
            <v>997</v>
          </cell>
          <cell r="G31">
            <v>699</v>
          </cell>
          <cell r="H31">
            <v>769</v>
          </cell>
          <cell r="I31">
            <v>0.73656480505795574</v>
          </cell>
          <cell r="J31">
            <v>0.77131394182547641</v>
          </cell>
        </row>
        <row r="33">
          <cell r="A33">
            <v>6</v>
          </cell>
          <cell r="B33" t="str">
            <v>Colony Place</v>
          </cell>
          <cell r="C33">
            <v>126</v>
          </cell>
          <cell r="D33" t="str">
            <v>Inferior</v>
          </cell>
          <cell r="E33">
            <v>1165</v>
          </cell>
          <cell r="G33">
            <v>849</v>
          </cell>
          <cell r="I33">
            <v>0.72875536480686698</v>
          </cell>
        </row>
        <row r="35">
          <cell r="A35">
            <v>7</v>
          </cell>
          <cell r="B35" t="str">
            <v>The Beach Club</v>
          </cell>
          <cell r="C35">
            <v>148</v>
          </cell>
          <cell r="D35" t="str">
            <v>Inferior</v>
          </cell>
          <cell r="E35">
            <v>1029</v>
          </cell>
          <cell r="F35">
            <v>1089</v>
          </cell>
          <cell r="G35">
            <v>709</v>
          </cell>
          <cell r="H35">
            <v>719</v>
          </cell>
          <cell r="I35">
            <v>0.68901846452866866</v>
          </cell>
          <cell r="J35">
            <v>0.66023875114784203</v>
          </cell>
        </row>
        <row r="37">
          <cell r="A37">
            <v>8</v>
          </cell>
          <cell r="B37" t="str">
            <v>Brantley Pines</v>
          </cell>
          <cell r="C37">
            <v>64</v>
          </cell>
          <cell r="D37" t="str">
            <v>Inferior</v>
          </cell>
          <cell r="E37">
            <v>958</v>
          </cell>
          <cell r="G37">
            <v>634</v>
          </cell>
          <cell r="I37">
            <v>0.66179540709812112</v>
          </cell>
        </row>
        <row r="39">
          <cell r="A39">
            <v>9</v>
          </cell>
          <cell r="B39" t="str">
            <v>The Polo's</v>
          </cell>
          <cell r="C39">
            <v>152</v>
          </cell>
          <cell r="D39" t="str">
            <v>Inferior</v>
          </cell>
          <cell r="E39">
            <v>1080</v>
          </cell>
          <cell r="G39">
            <v>689</v>
          </cell>
          <cell r="I39">
            <v>0.63796296296296295</v>
          </cell>
        </row>
        <row r="41">
          <cell r="C41" t="str">
            <v>Range</v>
          </cell>
          <cell r="E41">
            <v>949</v>
          </cell>
          <cell r="F41">
            <v>997</v>
          </cell>
          <cell r="G41">
            <v>634</v>
          </cell>
          <cell r="H41">
            <v>684</v>
          </cell>
          <cell r="I41">
            <v>0.66807165437302418</v>
          </cell>
          <cell r="J41">
            <v>0.68605817452357076</v>
          </cell>
        </row>
        <row r="42">
          <cell r="E42">
            <v>1350</v>
          </cell>
          <cell r="F42">
            <v>1094</v>
          </cell>
          <cell r="G42">
            <v>1100</v>
          </cell>
          <cell r="H42">
            <v>775</v>
          </cell>
          <cell r="I42">
            <v>0.81481481481481477</v>
          </cell>
          <cell r="J42">
            <v>0.7084095063985375</v>
          </cell>
        </row>
        <row r="43">
          <cell r="C43" t="str">
            <v>Subject</v>
          </cell>
          <cell r="E43">
            <v>1030</v>
          </cell>
          <cell r="G43">
            <v>797</v>
          </cell>
          <cell r="I43">
            <v>0.77378640776699026</v>
          </cell>
        </row>
        <row r="44">
          <cell r="A44" t="str">
            <v>Unit Type: Three Bedroom, Two Bath</v>
          </cell>
        </row>
        <row r="45">
          <cell r="C45" t="str">
            <v>No. Units</v>
          </cell>
          <cell r="D45" t="str">
            <v>Amenity</v>
          </cell>
          <cell r="G45" t="str">
            <v>Rent Per</v>
          </cell>
          <cell r="I45" t="str">
            <v>Rent Per</v>
          </cell>
        </row>
        <row r="46">
          <cell r="A46" t="str">
            <v>Comp No.</v>
          </cell>
          <cell r="B46" t="str">
            <v>Name</v>
          </cell>
          <cell r="C46" t="str">
            <v>This Type</v>
          </cell>
          <cell r="D46" t="str">
            <v>Features</v>
          </cell>
          <cell r="E46" t="str">
            <v>Size (SF)</v>
          </cell>
          <cell r="G46" t="str">
            <v>Unit</v>
          </cell>
          <cell r="I46" t="str">
            <v>SF</v>
          </cell>
        </row>
        <row r="47">
          <cell r="A47">
            <v>3</v>
          </cell>
          <cell r="B47" t="str">
            <v>Champion's Green</v>
          </cell>
          <cell r="C47">
            <v>6</v>
          </cell>
          <cell r="D47" t="str">
            <v>Similar</v>
          </cell>
          <cell r="E47">
            <v>1350</v>
          </cell>
          <cell r="F47">
            <v>1550</v>
          </cell>
          <cell r="G47">
            <v>1000</v>
          </cell>
          <cell r="H47">
            <v>1000</v>
          </cell>
          <cell r="I47">
            <v>0.7407407407407407</v>
          </cell>
          <cell r="J47">
            <v>0.64516129032258063</v>
          </cell>
        </row>
        <row r="49">
          <cell r="A49">
            <v>4</v>
          </cell>
          <cell r="B49" t="str">
            <v>The Reniassance</v>
          </cell>
          <cell r="C49">
            <v>36</v>
          </cell>
          <cell r="D49" t="str">
            <v>Inferior</v>
          </cell>
          <cell r="E49">
            <v>1304</v>
          </cell>
          <cell r="G49">
            <v>794</v>
          </cell>
          <cell r="I49">
            <v>0.60889570552147243</v>
          </cell>
        </row>
        <row r="51">
          <cell r="A51">
            <v>6</v>
          </cell>
          <cell r="B51" t="str">
            <v>Colony Place</v>
          </cell>
          <cell r="C51">
            <v>84</v>
          </cell>
          <cell r="D51" t="str">
            <v>Inferior</v>
          </cell>
          <cell r="E51">
            <v>1369</v>
          </cell>
          <cell r="G51">
            <v>869</v>
          </cell>
          <cell r="I51">
            <v>0.63476990504017528</v>
          </cell>
        </row>
        <row r="53">
          <cell r="A53">
            <v>8</v>
          </cell>
          <cell r="B53" t="str">
            <v>Brantley Pines</v>
          </cell>
          <cell r="C53">
            <v>8</v>
          </cell>
          <cell r="D53" t="str">
            <v>Inferior</v>
          </cell>
          <cell r="E53">
            <v>1166</v>
          </cell>
          <cell r="G53">
            <v>744</v>
          </cell>
          <cell r="I53">
            <v>0.63807890222984565</v>
          </cell>
        </row>
        <row r="55">
          <cell r="A55">
            <v>9</v>
          </cell>
          <cell r="B55" t="str">
            <v>The Polo's</v>
          </cell>
          <cell r="C55">
            <v>40</v>
          </cell>
          <cell r="D55" t="str">
            <v>Inferior</v>
          </cell>
          <cell r="E55">
            <v>1173</v>
          </cell>
          <cell r="G55">
            <v>809</v>
          </cell>
          <cell r="I55">
            <v>0.68968456947996593</v>
          </cell>
        </row>
        <row r="57">
          <cell r="C57" t="str">
            <v>Range</v>
          </cell>
          <cell r="E57">
            <v>1166</v>
          </cell>
          <cell r="F57">
            <v>1550</v>
          </cell>
          <cell r="G57">
            <v>744</v>
          </cell>
          <cell r="H57">
            <v>1000</v>
          </cell>
          <cell r="I57">
            <v>0.63807890222984565</v>
          </cell>
          <cell r="J57">
            <v>0.64516129032258063</v>
          </cell>
        </row>
        <row r="58">
          <cell r="E58">
            <v>1369</v>
          </cell>
          <cell r="G58">
            <v>1000</v>
          </cell>
          <cell r="I58">
            <v>0.73046018991964934</v>
          </cell>
        </row>
        <row r="59">
          <cell r="C59" t="str">
            <v>Subject</v>
          </cell>
          <cell r="E59">
            <v>1277</v>
          </cell>
          <cell r="G59">
            <v>919</v>
          </cell>
          <cell r="I59">
            <v>0.71965544244322632</v>
          </cell>
        </row>
      </sheetData>
      <sheetData sheetId="2" refreshError="1"/>
      <sheetData sheetId="3" refreshError="1"/>
      <sheetData sheetId="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B"/>
      <sheetName val="LCG Fee Summary"/>
      <sheetName val="Hold-Sell"/>
      <sheetName val="Lender's Front Page"/>
      <sheetName val="Equity Front Page"/>
      <sheetName val="For Accounting"/>
      <sheetName val="PF Checklist"/>
      <sheetName val="Circle Conversions"/>
      <sheetName val="Proforma"/>
      <sheetName val="Assumptions"/>
      <sheetName val=" A - Land Costs"/>
      <sheetName val=" C - Dev. Costs"/>
      <sheetName val="C - Commission Schedule"/>
      <sheetName val=" C - Debt and Equity Financing"/>
      <sheetName val="Distributions"/>
      <sheetName val="Pro Forma Cash Flows"/>
      <sheetName val="Land Capital Cash Flow"/>
    </sheetNames>
    <sheetDataSet>
      <sheetData sheetId="0">
        <row r="12">
          <cell r="C12">
            <v>1832020.73</v>
          </cell>
          <cell r="G12" t="e">
            <v>#REF!</v>
          </cell>
        </row>
        <row r="20">
          <cell r="C20">
            <v>5513571.273</v>
          </cell>
          <cell r="G20">
            <v>5513571.273</v>
          </cell>
        </row>
        <row r="42">
          <cell r="C42">
            <v>1936790.3166577471</v>
          </cell>
          <cell r="G42" t="e">
            <v>#REF!</v>
          </cell>
        </row>
        <row r="44">
          <cell r="C44">
            <v>9282382.3196577467</v>
          </cell>
          <cell r="D44" t="e">
            <v>#REF!</v>
          </cell>
          <cell r="F44">
            <v>0</v>
          </cell>
          <cell r="G44" t="e">
            <v>#REF!</v>
          </cell>
        </row>
        <row r="46">
          <cell r="C46">
            <v>10996646.915178571</v>
          </cell>
        </row>
        <row r="47">
          <cell r="C47">
            <v>6326647.6448334167</v>
          </cell>
        </row>
        <row r="48">
          <cell r="C48" t="e">
            <v>#REF!</v>
          </cell>
        </row>
      </sheetData>
      <sheetData sheetId="1"/>
      <sheetData sheetId="2"/>
      <sheetData sheetId="3"/>
      <sheetData sheetId="4"/>
      <sheetData sheetId="5"/>
      <sheetData sheetId="6"/>
      <sheetData sheetId="7"/>
      <sheetData sheetId="8">
        <row r="1">
          <cell r="K1">
            <v>8.52</v>
          </cell>
        </row>
      </sheetData>
      <sheetData sheetId="9">
        <row r="2">
          <cell r="E2" t="str">
            <v>Fairfield Crossing</v>
          </cell>
        </row>
      </sheetData>
      <sheetData sheetId="10"/>
      <sheetData sheetId="11"/>
      <sheetData sheetId="12"/>
      <sheetData sheetId="13"/>
      <sheetData sheetId="14"/>
      <sheetData sheetId="15"/>
      <sheetData sheetId="16"/>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ACCR-INT"/>
      <sheetName val="1707"/>
      <sheetName val="AE INT ACC"/>
      <sheetName val="JB INT ACC"/>
      <sheetName val="A9 INT ACC"/>
      <sheetName val="H5 INT ACC"/>
      <sheetName val="701"/>
      <sheetName val="703"/>
      <sheetName val="706"/>
      <sheetName val="707"/>
      <sheetName val="708"/>
      <sheetName val="709 Mort"/>
      <sheetName val="710"/>
      <sheetName val="711 (2)"/>
      <sheetName val="711"/>
      <sheetName val="712"/>
      <sheetName val="713"/>
      <sheetName val="713 (2)"/>
      <sheetName val="715"/>
      <sheetName val="717"/>
      <sheetName val="720"/>
      <sheetName val="722"/>
      <sheetName val="723"/>
      <sheetName val="724"/>
      <sheetName val="725"/>
      <sheetName val="727"/>
      <sheetName val="728"/>
      <sheetName val="729"/>
      <sheetName val="730"/>
      <sheetName val="731"/>
      <sheetName val="740"/>
      <sheetName val="740 (2)"/>
      <sheetName val="741"/>
      <sheetName val="742"/>
      <sheetName val="743"/>
      <sheetName val="744"/>
      <sheetName val="745"/>
      <sheetName val="747"/>
      <sheetName val="748"/>
      <sheetName val="749"/>
      <sheetName val="750"/>
      <sheetName val="751"/>
      <sheetName val="752"/>
      <sheetName val="753"/>
      <sheetName val="754"/>
    </sheetNames>
    <sheetDataSet>
      <sheetData sheetId="0" refreshError="1">
        <row r="8">
          <cell r="AA8">
            <v>0.125</v>
          </cell>
        </row>
        <row r="9">
          <cell r="AA9">
            <v>0.125</v>
          </cell>
        </row>
        <row r="10">
          <cell r="AA10">
            <v>0.125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ust Bldg Rent Comp Summary"/>
      <sheetName val="Oper Inc &amp; Exp Analysis"/>
      <sheetName val="Tax Assessment"/>
      <sheetName val="Comparable Land Sales Summary"/>
      <sheetName val="Land Sales Adjustment Table"/>
      <sheetName val="RCN"/>
      <sheetName val="Cost Appraoch"/>
      <sheetName val="Cost Approach Summary "/>
      <sheetName val="Industrial Bldg Sales Summa (2)"/>
      <sheetName val="Industrial Bldg Sales Summary"/>
      <sheetName val="Indust Existing Leases Comps"/>
      <sheetName val="Market Leasing Assumptions"/>
      <sheetName val="Applied Assumptions"/>
      <sheetName val="Expense Comparables"/>
      <sheetName val="DCF"/>
    </sheetNames>
    <sheetDataSet>
      <sheetData sheetId="0" refreshError="1">
        <row r="2">
          <cell r="C2" t="str">
            <v>Industrial Building Rent Comparables Summary</v>
          </cell>
        </row>
        <row r="3">
          <cell r="J3" t="str">
            <v>No.</v>
          </cell>
          <cell r="K3" t="str">
            <v>Quoted</v>
          </cell>
        </row>
        <row r="4">
          <cell r="E4" t="str">
            <v>Year</v>
          </cell>
          <cell r="F4" t="str">
            <v>Total SF</v>
          </cell>
          <cell r="G4" t="str">
            <v xml:space="preserve">Percent </v>
          </cell>
          <cell r="H4" t="str">
            <v>Percent</v>
          </cell>
          <cell r="I4" t="str">
            <v>Vertical</v>
          </cell>
          <cell r="J4" t="str">
            <v>Loading</v>
          </cell>
          <cell r="K4" t="str">
            <v>Rental</v>
          </cell>
          <cell r="L4" t="str">
            <v xml:space="preserve"> </v>
          </cell>
        </row>
        <row r="5">
          <cell r="C5" t="str">
            <v>No.</v>
          </cell>
          <cell r="D5" t="str">
            <v>Location</v>
          </cell>
          <cell r="E5" t="str">
            <v>Built</v>
          </cell>
          <cell r="F5" t="str">
            <v>Avail. SF</v>
          </cell>
          <cell r="G5" t="str">
            <v>Occupied</v>
          </cell>
          <cell r="H5" t="str">
            <v>Office</v>
          </cell>
          <cell r="I5" t="str">
            <v>Clearance</v>
          </cell>
          <cell r="J5" t="str">
            <v>Doors</v>
          </cell>
          <cell r="K5" t="str">
            <v>Rates/SF</v>
          </cell>
          <cell r="L5" t="str">
            <v>Comments</v>
          </cell>
        </row>
        <row r="6">
          <cell r="C6" t="str">
            <v xml:space="preserve"> </v>
          </cell>
        </row>
        <row r="7">
          <cell r="C7">
            <v>1</v>
          </cell>
          <cell r="D7" t="str">
            <v>Enterprise Center</v>
          </cell>
          <cell r="F7">
            <v>41288</v>
          </cell>
          <cell r="G7">
            <v>0.6</v>
          </cell>
          <cell r="H7">
            <v>0.43</v>
          </cell>
          <cell r="I7" t="str">
            <v>18'</v>
          </cell>
          <cell r="J7" t="str">
            <v>1 DH</v>
          </cell>
          <cell r="K7">
            <v>4</v>
          </cell>
          <cell r="L7" t="str">
            <v xml:space="preserve">Dock high building with </v>
          </cell>
        </row>
        <row r="8">
          <cell r="D8" t="str">
            <v>1360 SW 32nd Way - Bldg. 4</v>
          </cell>
          <cell r="F8">
            <v>14000</v>
          </cell>
          <cell r="L8" t="str">
            <v xml:space="preserve">Sawgrass Expressway </v>
          </cell>
        </row>
        <row r="9">
          <cell r="D9" t="str">
            <v>Deerfield Beach</v>
          </cell>
          <cell r="L9" t="str">
            <v>access.</v>
          </cell>
        </row>
        <row r="11">
          <cell r="C11">
            <v>2</v>
          </cell>
          <cell r="D11" t="str">
            <v>Hillsboro Industrial Plaza</v>
          </cell>
          <cell r="F11">
            <v>28754</v>
          </cell>
          <cell r="G11">
            <v>0.374</v>
          </cell>
          <cell r="H11">
            <v>0.66</v>
          </cell>
          <cell r="I11" t="str">
            <v>14'-18'</v>
          </cell>
          <cell r="J11" t="str">
            <v>1 GL</v>
          </cell>
          <cell r="K11">
            <v>6.5</v>
          </cell>
          <cell r="L11" t="str">
            <v>Two-story warehouse/show-</v>
          </cell>
        </row>
        <row r="12">
          <cell r="D12" t="str">
            <v>637 NW 12th Avenue</v>
          </cell>
          <cell r="F12">
            <v>18000</v>
          </cell>
          <cell r="L12" t="str">
            <v>room with two private offices,</v>
          </cell>
        </row>
        <row r="13">
          <cell r="D13" t="str">
            <v>Deerfield Beach</v>
          </cell>
          <cell r="L13" t="str">
            <v>auto area &amp; drafting room.</v>
          </cell>
        </row>
        <row r="15">
          <cell r="C15">
            <v>3</v>
          </cell>
          <cell r="D15" t="str">
            <v>Cool Care Building</v>
          </cell>
          <cell r="F15">
            <v>17100</v>
          </cell>
          <cell r="G15">
            <v>0</v>
          </cell>
          <cell r="H15">
            <v>0.28999999999999998</v>
          </cell>
          <cell r="I15" t="str">
            <v>14-18'</v>
          </cell>
          <cell r="J15" t="str">
            <v>1 GL</v>
          </cell>
          <cell r="K15">
            <v>6.5</v>
          </cell>
          <cell r="L15" t="str">
            <v>Single-user building with</v>
          </cell>
        </row>
        <row r="16">
          <cell r="D16" t="str">
            <v>601 NW 12th Avenue</v>
          </cell>
          <cell r="F16">
            <v>17100</v>
          </cell>
          <cell r="L16" t="str">
            <v>light manufacturing possible.</v>
          </cell>
        </row>
        <row r="17">
          <cell r="D17" t="str">
            <v>Deerfield Beach</v>
          </cell>
          <cell r="L17" t="str">
            <v>2-story office plus showroom.</v>
          </cell>
        </row>
        <row r="19">
          <cell r="C19">
            <v>4</v>
          </cell>
          <cell r="D19" t="str">
            <v>Lyons Business Park</v>
          </cell>
          <cell r="F19">
            <v>35200</v>
          </cell>
          <cell r="G19">
            <v>0.6875</v>
          </cell>
          <cell r="H19" t="str">
            <v>Up to 10%</v>
          </cell>
          <cell r="I19" t="str">
            <v>18'</v>
          </cell>
          <cell r="J19" t="str">
            <v>2 DH/1 GL</v>
          </cell>
          <cell r="K19">
            <v>6.75</v>
          </cell>
          <cell r="L19" t="str">
            <v>New construction with build-</v>
          </cell>
        </row>
        <row r="20">
          <cell r="D20" t="str">
            <v>6601 Lyons Road - Bldg. 1</v>
          </cell>
          <cell r="F20">
            <v>11000</v>
          </cell>
          <cell r="L20" t="str">
            <v>to-suit capabilities.</v>
          </cell>
        </row>
        <row r="21">
          <cell r="D21" t="str">
            <v>Coconut Creek</v>
          </cell>
        </row>
        <row r="23">
          <cell r="C23">
            <v>5</v>
          </cell>
          <cell r="D23" t="str">
            <v>Plantation Business Park</v>
          </cell>
          <cell r="F23">
            <v>60000</v>
          </cell>
          <cell r="G23">
            <v>0.82</v>
          </cell>
          <cell r="H23">
            <v>0.59</v>
          </cell>
          <cell r="I23" t="str">
            <v>14'</v>
          </cell>
          <cell r="J23" t="str">
            <v>1 GL/Unit</v>
          </cell>
          <cell r="K23" t="str">
            <v>$6.50-$9.50</v>
          </cell>
          <cell r="L23" t="str">
            <v>Two bldgs. 30,000 sf each.</v>
          </cell>
        </row>
        <row r="24">
          <cell r="D24" t="str">
            <v>4350 W. Sunrise Boulevard</v>
          </cell>
          <cell r="F24">
            <v>11000</v>
          </cell>
          <cell r="L24" t="str">
            <v>Owner will build DH loading.</v>
          </cell>
        </row>
        <row r="25">
          <cell r="D25" t="str">
            <v>Plantation</v>
          </cell>
        </row>
        <row r="27">
          <cell r="C27">
            <v>6</v>
          </cell>
          <cell r="D27" t="str">
            <v>Plantation Industrial Park</v>
          </cell>
          <cell r="F27">
            <v>83158</v>
          </cell>
          <cell r="G27">
            <v>0</v>
          </cell>
          <cell r="H27">
            <v>0.36</v>
          </cell>
          <cell r="I27" t="str">
            <v>16'</v>
          </cell>
          <cell r="J27" t="str">
            <v>3 GL</v>
          </cell>
          <cell r="K27">
            <v>6</v>
          </cell>
          <cell r="L27" t="str">
            <v>A one-story manufacturing,</v>
          </cell>
        </row>
        <row r="28">
          <cell r="D28" t="str">
            <v>6851 W. Sunrise Boulevard</v>
          </cell>
          <cell r="L28" t="str">
            <v>R&amp;D facility. Located in the</v>
          </cell>
        </row>
        <row r="29">
          <cell r="D29" t="str">
            <v>Plantation</v>
          </cell>
          <cell r="L29" t="str">
            <v>Encore Computer Corp. campus.</v>
          </cell>
        </row>
        <row r="31">
          <cell r="C31">
            <v>7</v>
          </cell>
          <cell r="D31" t="str">
            <v>Courtyard Distribution Center</v>
          </cell>
          <cell r="F31">
            <v>144000</v>
          </cell>
          <cell r="G31" t="str">
            <v>See Comments</v>
          </cell>
          <cell r="H31" t="str">
            <v>10-33%</v>
          </cell>
          <cell r="I31" t="str">
            <v>21'</v>
          </cell>
          <cell r="J31" t="str">
            <v>1 DH Per Bay</v>
          </cell>
          <cell r="K31" t="str">
            <v>$5.25-$5.50</v>
          </cell>
          <cell r="L31" t="str">
            <v>1 36,000 sf building of 4 is built</v>
          </cell>
        </row>
        <row r="32">
          <cell r="D32" t="str">
            <v>N/W/C of N.W. 108th Ave. &amp; 52nd St.</v>
          </cell>
          <cell r="F32" t="str">
            <v>36,000 built</v>
          </cell>
          <cell r="J32" t="str">
            <v xml:space="preserve"> </v>
          </cell>
          <cell r="L32" t="str">
            <v xml:space="preserve">and leased.  2nd bldg. to be </v>
          </cell>
        </row>
        <row r="33">
          <cell r="D33" t="str">
            <v>Sunrise</v>
          </cell>
          <cell r="L33" t="str">
            <v>complete 7/97 is 50% leased.</v>
          </cell>
        </row>
      </sheetData>
      <sheetData sheetId="1" refreshError="1">
        <row r="2">
          <cell r="C2" t="str">
            <v>Operating Income and Expense Analysis</v>
          </cell>
        </row>
        <row r="3">
          <cell r="J3" t="str">
            <v>Cushman &amp; Wakefield</v>
          </cell>
        </row>
        <row r="4">
          <cell r="F4" t="str">
            <v>Actual 1996</v>
          </cell>
          <cell r="H4" t="str">
            <v>Actual 1997</v>
          </cell>
          <cell r="J4" t="str">
            <v>1998 Projections</v>
          </cell>
        </row>
        <row r="5">
          <cell r="F5" t="str">
            <v>Actual</v>
          </cell>
          <cell r="H5" t="str">
            <v>Actual</v>
          </cell>
          <cell r="J5" t="str">
            <v>Annualized</v>
          </cell>
        </row>
        <row r="6">
          <cell r="F6" t="str">
            <v>Amount</v>
          </cell>
          <cell r="G6" t="str">
            <v>Per SF</v>
          </cell>
          <cell r="H6" t="str">
            <v>Amount</v>
          </cell>
          <cell r="I6" t="str">
            <v>Per SF</v>
          </cell>
          <cell r="J6" t="str">
            <v>Amount</v>
          </cell>
          <cell r="K6" t="str">
            <v>Per SF</v>
          </cell>
        </row>
        <row r="8">
          <cell r="C8" t="str">
            <v>Revenue From Operations1</v>
          </cell>
        </row>
        <row r="9">
          <cell r="D9" t="str">
            <v>Rental Income</v>
          </cell>
          <cell r="F9">
            <v>377594.4</v>
          </cell>
          <cell r="G9">
            <v>5.7509275335831127</v>
          </cell>
          <cell r="H9">
            <v>326863</v>
          </cell>
          <cell r="I9">
            <v>4.978266167108349</v>
          </cell>
          <cell r="J9">
            <v>308651</v>
          </cell>
          <cell r="K9">
            <v>4.7008894574918516</v>
          </cell>
        </row>
        <row r="10">
          <cell r="D10" t="str">
            <v>Operating Expense Recovery</v>
          </cell>
          <cell r="F10">
            <v>116959.20000000001</v>
          </cell>
          <cell r="G10">
            <v>1.7813396691949193</v>
          </cell>
          <cell r="H10">
            <v>115593</v>
          </cell>
          <cell r="I10">
            <v>1.7605318468427305</v>
          </cell>
          <cell r="J10">
            <v>132114</v>
          </cell>
          <cell r="K10">
            <v>2.0121538883304395</v>
          </cell>
        </row>
        <row r="11">
          <cell r="D11" t="str">
            <v>Other Income</v>
          </cell>
          <cell r="F11">
            <v>15427</v>
          </cell>
          <cell r="G11">
            <v>0.23495994395199366</v>
          </cell>
          <cell r="H11">
            <v>29472</v>
          </cell>
          <cell r="I11">
            <v>0.4488714246550306</v>
          </cell>
          <cell r="J11">
            <v>20150</v>
          </cell>
          <cell r="K11">
            <v>0.3068932955618508</v>
          </cell>
        </row>
        <row r="13">
          <cell r="C13" t="str">
            <v>Total Income</v>
          </cell>
          <cell r="F13">
            <v>509980.60000000003</v>
          </cell>
          <cell r="G13">
            <v>7.7672271467300256</v>
          </cell>
          <cell r="H13">
            <v>471928</v>
          </cell>
          <cell r="I13">
            <v>7.1876694386061102</v>
          </cell>
          <cell r="J13">
            <v>460915</v>
          </cell>
          <cell r="K13">
            <v>7.0199366413841418</v>
          </cell>
        </row>
        <row r="14">
          <cell r="C14" t="str">
            <v>Vacancy and Collection Loss</v>
          </cell>
          <cell r="F14">
            <v>0</v>
          </cell>
          <cell r="G14">
            <v>0</v>
          </cell>
          <cell r="H14">
            <v>0</v>
          </cell>
          <cell r="I14">
            <v>0</v>
          </cell>
          <cell r="J14">
            <v>1247</v>
          </cell>
          <cell r="K14">
            <v>1.8992354320874837E-2</v>
          </cell>
        </row>
        <row r="16">
          <cell r="C16" t="str">
            <v>Effective Gross Income</v>
          </cell>
          <cell r="F16">
            <v>509980.60000000003</v>
          </cell>
          <cell r="G16">
            <v>7.7672271467300256</v>
          </cell>
          <cell r="H16">
            <v>471928</v>
          </cell>
          <cell r="I16">
            <v>7.1876694386061102</v>
          </cell>
          <cell r="J16">
            <v>459668</v>
          </cell>
          <cell r="K16">
            <v>7.000944287063267</v>
          </cell>
        </row>
        <row r="18">
          <cell r="C18" t="str">
            <v>Operating Expenses</v>
          </cell>
        </row>
        <row r="20">
          <cell r="D20" t="str">
            <v>Management Fees</v>
          </cell>
          <cell r="F20">
            <v>16809.599999999999</v>
          </cell>
          <cell r="G20">
            <v>0.26299929593992016</v>
          </cell>
          <cell r="H20">
            <v>17011.97</v>
          </cell>
          <cell r="I20">
            <v>0.26616553234764923</v>
          </cell>
          <cell r="J20">
            <v>13790</v>
          </cell>
          <cell r="K20">
            <v>0.21575530000782289</v>
          </cell>
        </row>
        <row r="21">
          <cell r="D21" t="str">
            <v>General &amp; Administrative3</v>
          </cell>
          <cell r="F21">
            <v>5433.6</v>
          </cell>
          <cell r="G21">
            <v>8.5012907768129559E-2</v>
          </cell>
          <cell r="H21">
            <v>13890.32</v>
          </cell>
          <cell r="I21">
            <v>0.21732488461237581</v>
          </cell>
          <cell r="J21">
            <v>1008</v>
          </cell>
          <cell r="K21">
            <v>1.5770945787373855E-2</v>
          </cell>
        </row>
        <row r="22">
          <cell r="D22" t="str">
            <v>Utilities</v>
          </cell>
          <cell r="F22">
            <v>3624</v>
          </cell>
          <cell r="G22">
            <v>5.6700305092701242E-2</v>
          </cell>
          <cell r="H22">
            <v>7317.8</v>
          </cell>
          <cell r="I22">
            <v>0.11449268559805993</v>
          </cell>
          <cell r="J22">
            <v>6549</v>
          </cell>
          <cell r="K22">
            <v>0.10246421027927717</v>
          </cell>
        </row>
        <row r="23">
          <cell r="D23" t="str">
            <v>Common Area Maintenance</v>
          </cell>
          <cell r="F23">
            <v>56092.799999999996</v>
          </cell>
          <cell r="G23">
            <v>0.87761558319643274</v>
          </cell>
          <cell r="H23">
            <v>54981.55</v>
          </cell>
          <cell r="I23">
            <v>0.86022921067042168</v>
          </cell>
          <cell r="J23">
            <v>55413</v>
          </cell>
          <cell r="K23">
            <v>0.86697958225768601</v>
          </cell>
        </row>
        <row r="24">
          <cell r="D24" t="str">
            <v>Real Estate Taxes</v>
          </cell>
          <cell r="F24">
            <v>70759.200000000012</v>
          </cell>
          <cell r="G24">
            <v>1.1070828444027225</v>
          </cell>
          <cell r="H24">
            <v>71951.67</v>
          </cell>
          <cell r="I24">
            <v>1.1257399671438628</v>
          </cell>
          <cell r="J24">
            <v>77779</v>
          </cell>
          <cell r="K24">
            <v>1.2169130876945944</v>
          </cell>
        </row>
        <row r="25">
          <cell r="D25" t="str">
            <v>Insurance</v>
          </cell>
          <cell r="F25">
            <v>6314.4000000000005</v>
          </cell>
          <cell r="G25">
            <v>9.8793710396620521E-2</v>
          </cell>
          <cell r="H25">
            <v>6867.6</v>
          </cell>
          <cell r="I25">
            <v>0.10744895564421497</v>
          </cell>
          <cell r="J25">
            <v>6952</v>
          </cell>
          <cell r="K25">
            <v>0.10876945943831652</v>
          </cell>
        </row>
        <row r="27">
          <cell r="C27" t="str">
            <v>Total Operating Expenses2</v>
          </cell>
          <cell r="F27">
            <v>159033.60000000001</v>
          </cell>
          <cell r="G27">
            <v>2.4882046467965266</v>
          </cell>
          <cell r="H27">
            <v>172020.91</v>
          </cell>
          <cell r="I27">
            <v>2.6914012360165844</v>
          </cell>
          <cell r="J27">
            <v>161491</v>
          </cell>
          <cell r="K27">
            <v>2.526652585465071</v>
          </cell>
        </row>
        <row r="29">
          <cell r="C29" t="str">
            <v>Net Operating Income4</v>
          </cell>
          <cell r="F29">
            <v>350947</v>
          </cell>
          <cell r="G29">
            <v>5.4908393960729089</v>
          </cell>
          <cell r="H29">
            <v>299907.08999999997</v>
          </cell>
          <cell r="I29">
            <v>4.6922802159117571</v>
          </cell>
          <cell r="J29">
            <v>298177</v>
          </cell>
          <cell r="K29">
            <v>4.665211609168427</v>
          </cell>
        </row>
        <row r="30">
          <cell r="C30" t="str">
            <v>Notes:  The vacancy and collection loss includes the rent loss for the management office.</v>
          </cell>
        </row>
        <row r="41">
          <cell r="B41" t="str">
            <v>Stabilized Income and Expense</v>
          </cell>
        </row>
        <row r="43">
          <cell r="C43" t="str">
            <v>Revenue From Operations</v>
          </cell>
        </row>
        <row r="44">
          <cell r="D44" t="str">
            <v>Rental Income</v>
          </cell>
          <cell r="F44">
            <v>308651</v>
          </cell>
        </row>
        <row r="45">
          <cell r="D45" t="str">
            <v>Operating Expense Recovery</v>
          </cell>
          <cell r="F45">
            <v>132114</v>
          </cell>
        </row>
        <row r="46">
          <cell r="D46" t="str">
            <v>Other Income</v>
          </cell>
          <cell r="F46">
            <v>20150</v>
          </cell>
        </row>
        <row r="47">
          <cell r="F47">
            <v>460915</v>
          </cell>
        </row>
        <row r="48">
          <cell r="C48" t="str">
            <v>Vacancy and Collection Loss</v>
          </cell>
          <cell r="F48">
            <v>1247</v>
          </cell>
        </row>
        <row r="50">
          <cell r="C50" t="str">
            <v>Effective Gross Income</v>
          </cell>
          <cell r="F50">
            <v>459668</v>
          </cell>
        </row>
        <row r="52">
          <cell r="C52" t="str">
            <v>Operating Expenses</v>
          </cell>
        </row>
        <row r="54">
          <cell r="D54" t="str">
            <v>Management Fees</v>
          </cell>
          <cell r="F54">
            <v>13790</v>
          </cell>
        </row>
        <row r="55">
          <cell r="D55" t="str">
            <v>General &amp; Administrative</v>
          </cell>
          <cell r="F55">
            <v>1008</v>
          </cell>
        </row>
        <row r="56">
          <cell r="D56" t="str">
            <v>Utilities</v>
          </cell>
          <cell r="F56">
            <v>6549</v>
          </cell>
        </row>
        <row r="57">
          <cell r="D57" t="str">
            <v>Common Area Maintenance</v>
          </cell>
          <cell r="F57">
            <v>55413</v>
          </cell>
        </row>
        <row r="58">
          <cell r="D58" t="str">
            <v>Real Estate Taxes</v>
          </cell>
          <cell r="F58">
            <v>77779</v>
          </cell>
        </row>
        <row r="59">
          <cell r="D59" t="str">
            <v>Insurance</v>
          </cell>
          <cell r="F59">
            <v>6952</v>
          </cell>
        </row>
        <row r="61">
          <cell r="C61" t="str">
            <v>Total Operating Expenses</v>
          </cell>
          <cell r="F61">
            <v>161491</v>
          </cell>
        </row>
        <row r="63">
          <cell r="C63" t="str">
            <v>Net Operating Income</v>
          </cell>
          <cell r="F63">
            <v>298177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ule1"/>
      <sheetName val="Financial Summary"/>
      <sheetName val="Cash Flows (Annual)"/>
      <sheetName val="Cash Flows (Quarterly)"/>
      <sheetName val="Sources &amp; Uses"/>
      <sheetName val="Assumptions"/>
      <sheetName val="Actual Operations"/>
      <sheetName val="Capital Budget"/>
      <sheetName val="Debt"/>
      <sheetName val="Escrows"/>
      <sheetName val="JV Waterfall Tier 1"/>
      <sheetName val="JV Waterfall Tier 2"/>
      <sheetName val="JV Waterfall Tier 3"/>
      <sheetName val="JV Waterfall Tier 4"/>
      <sheetName val="JV Waterfall Tier 5"/>
      <sheetName val="JV Waterfall Tier 6"/>
      <sheetName val="JV Waterfall Tier 7"/>
      <sheetName val="JV Waterfall Tier 8"/>
      <sheetName val="JV Waterfall Tier 9"/>
      <sheetName val="JV Waterfall Tier 10"/>
      <sheetName val="JV Waterfall Tier 11"/>
      <sheetName val="JV Waterfall Tier 12"/>
      <sheetName val="JV Waterfall Tier 13"/>
      <sheetName val="JV Waterfall Tier 14"/>
      <sheetName val="JV Waterfall Tier 15"/>
      <sheetName val="JV Waterfall Tier 16"/>
      <sheetName val="JV Waterfall Tier 17"/>
      <sheetName val="JV Waterfall Tier 18"/>
      <sheetName val="JV Waterfall Tier 19"/>
      <sheetName val="JV Waterfall Tier 20"/>
      <sheetName val="JV Waterfall Results"/>
      <sheetName val="Property Info"/>
      <sheetName val="Cash Flows (Monthly)"/>
      <sheetName val="JV Waterfall"/>
      <sheetName val="Carlyle Splits"/>
      <sheetName val="JV Admin"/>
      <sheetName val="Adm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tion"/>
    </sheetNames>
    <sheetDataSet>
      <sheetData sheetId="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ACCR-INT"/>
      <sheetName val="1400-0100"/>
      <sheetName val="1400-0101"/>
      <sheetName val="1400-0102"/>
      <sheetName val="cortleigh refinancing (2)"/>
      <sheetName val="AET INT ACC"/>
      <sheetName val="JBC INT ACC"/>
      <sheetName val="JDB INT ACC"/>
      <sheetName val="H5 INT ACC"/>
      <sheetName val="0500-0050"/>
      <sheetName val="0550-0704"/>
      <sheetName val="0550-0705"/>
      <sheetName val="0550-0706"/>
      <sheetName val="0550-0706(1)"/>
      <sheetName val="0550-0707"/>
      <sheetName val="0550-0710"/>
      <sheetName val="0550-0711"/>
      <sheetName val="0550-0712"/>
      <sheetName val="0550-0713"/>
      <sheetName val="0550-0714"/>
      <sheetName val="0550-0715"/>
      <sheetName val="0550-0716"/>
      <sheetName val="0550-0719"/>
      <sheetName val="0550-07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napshot Template"/>
      <sheetName val="Summary 36 Month Template"/>
      <sheetName val="BVA Template"/>
      <sheetName val="CVP Template"/>
      <sheetName val="Rolling Template"/>
      <sheetName val="Balance Sheet Template"/>
      <sheetName val="Cash Flow Template"/>
      <sheetName val="Distributions Template"/>
      <sheetName val="General"/>
    </sheetNames>
    <sheetDataSet>
      <sheetData sheetId="0"/>
      <sheetData sheetId="1"/>
      <sheetData sheetId="2">
        <row r="3">
          <cell r="B3" t="str">
            <v>0101 - Fort Myers - San Carlos Bl</v>
          </cell>
          <cell r="C3" t="str">
            <v>All Owners</v>
          </cell>
        </row>
        <row r="12">
          <cell r="B12" t="str">
            <v>0101 - Fort Myers - San Carlos Bl</v>
          </cell>
        </row>
      </sheetData>
      <sheetData sheetId="3">
        <row r="2">
          <cell r="C2" t="str">
            <v>All Owners</v>
          </cell>
        </row>
        <row r="12">
          <cell r="B12" t="str">
            <v>0101 - Fort Myers - San Carlos Bl</v>
          </cell>
        </row>
      </sheetData>
      <sheetData sheetId="4">
        <row r="12">
          <cell r="B12" t="str">
            <v>0101 - Fort Myers - San Carlos Bl</v>
          </cell>
        </row>
      </sheetData>
      <sheetData sheetId="5">
        <row r="3">
          <cell r="C3" t="str">
            <v>All Owners</v>
          </cell>
        </row>
        <row r="13">
          <cell r="B13" t="str">
            <v>0101 - Fort Myers - San Carlos Bl</v>
          </cell>
        </row>
        <row r="16">
          <cell r="C16" t="str">
            <v>Jun</v>
          </cell>
        </row>
      </sheetData>
      <sheetData sheetId="6">
        <row r="1">
          <cell r="B1" t="str">
            <v>All Owners</v>
          </cell>
        </row>
        <row r="7">
          <cell r="A7" t="str">
            <v>0101 - Fort Myers - San Carlos Bl</v>
          </cell>
        </row>
      </sheetData>
      <sheetData sheetId="7">
        <row r="3">
          <cell r="B3" t="str">
            <v>0101 - Fort Myers - San Carlos Bl</v>
          </cell>
        </row>
      </sheetData>
      <sheetData sheetId="8">
        <row r="2">
          <cell r="B2" t="str">
            <v>0101 - Ft. Myers - San Carlos Boulevard</v>
          </cell>
        </row>
        <row r="3">
          <cell r="B3" t="str">
            <v>Jun</v>
          </cell>
        </row>
        <row r="6">
          <cell r="C6" t="str">
            <v>C:\</v>
          </cell>
        </row>
        <row r="7">
          <cell r="B7" t="str">
            <v>06</v>
          </cell>
        </row>
        <row r="12">
          <cell r="E12" t="str">
            <v>A</v>
          </cell>
          <cell r="F12">
            <v>0</v>
          </cell>
          <cell r="H12">
            <v>1</v>
          </cell>
          <cell r="I12" t="str">
            <v>Jan</v>
          </cell>
        </row>
        <row r="13">
          <cell r="E13" t="str">
            <v>B</v>
          </cell>
          <cell r="F13">
            <v>1</v>
          </cell>
          <cell r="H13">
            <v>2</v>
          </cell>
          <cell r="I13" t="str">
            <v>Feb</v>
          </cell>
        </row>
        <row r="14">
          <cell r="E14" t="str">
            <v>C</v>
          </cell>
          <cell r="F14">
            <v>2</v>
          </cell>
          <cell r="H14">
            <v>3</v>
          </cell>
          <cell r="I14" t="str">
            <v>Mar</v>
          </cell>
        </row>
        <row r="15">
          <cell r="E15" t="str">
            <v>D</v>
          </cell>
          <cell r="F15">
            <v>3</v>
          </cell>
          <cell r="H15">
            <v>4</v>
          </cell>
          <cell r="I15" t="str">
            <v>Apr</v>
          </cell>
        </row>
        <row r="16">
          <cell r="E16" t="str">
            <v>E</v>
          </cell>
          <cell r="F16">
            <v>4</v>
          </cell>
          <cell r="H16">
            <v>5</v>
          </cell>
          <cell r="I16" t="str">
            <v>May</v>
          </cell>
        </row>
        <row r="17">
          <cell r="E17" t="str">
            <v>F</v>
          </cell>
          <cell r="F17">
            <v>5</v>
          </cell>
          <cell r="H17">
            <v>6</v>
          </cell>
          <cell r="I17" t="str">
            <v>Jun</v>
          </cell>
        </row>
        <row r="18">
          <cell r="E18" t="str">
            <v>G</v>
          </cell>
          <cell r="F18">
            <v>6</v>
          </cell>
          <cell r="H18">
            <v>7</v>
          </cell>
          <cell r="I18" t="str">
            <v>Jul</v>
          </cell>
        </row>
        <row r="19">
          <cell r="E19" t="str">
            <v>H</v>
          </cell>
          <cell r="F19">
            <v>7</v>
          </cell>
          <cell r="H19">
            <v>8</v>
          </cell>
          <cell r="I19" t="str">
            <v>Aug</v>
          </cell>
        </row>
        <row r="20">
          <cell r="E20" t="str">
            <v>I</v>
          </cell>
          <cell r="F20">
            <v>8</v>
          </cell>
          <cell r="H20">
            <v>9</v>
          </cell>
          <cell r="I20" t="str">
            <v>Sep</v>
          </cell>
        </row>
        <row r="21">
          <cell r="E21" t="str">
            <v>J</v>
          </cell>
          <cell r="F21">
            <v>9</v>
          </cell>
          <cell r="H21">
            <v>10</v>
          </cell>
          <cell r="I21" t="str">
            <v>Oct</v>
          </cell>
        </row>
        <row r="22">
          <cell r="E22" t="str">
            <v>K</v>
          </cell>
          <cell r="F22">
            <v>10</v>
          </cell>
          <cell r="H22">
            <v>11</v>
          </cell>
          <cell r="I22" t="str">
            <v>Nov</v>
          </cell>
        </row>
        <row r="23">
          <cell r="E23" t="str">
            <v>L</v>
          </cell>
          <cell r="F23">
            <v>11</v>
          </cell>
          <cell r="H23">
            <v>12</v>
          </cell>
          <cell r="I23" t="str">
            <v>Dec</v>
          </cell>
        </row>
        <row r="24">
          <cell r="E24" t="str">
            <v>M</v>
          </cell>
          <cell r="F24">
            <v>12</v>
          </cell>
        </row>
        <row r="25">
          <cell r="E25" t="str">
            <v>N</v>
          </cell>
          <cell r="F25">
            <v>13</v>
          </cell>
        </row>
        <row r="26">
          <cell r="A26" t="str">
            <v>Jan</v>
          </cell>
          <cell r="B26" t="str">
            <v>Apr</v>
          </cell>
          <cell r="E26" t="str">
            <v>O</v>
          </cell>
          <cell r="F26">
            <v>14</v>
          </cell>
          <cell r="H26" t="str">
            <v>Jan</v>
          </cell>
          <cell r="I26" t="str">
            <v>BegBal</v>
          </cell>
        </row>
        <row r="27">
          <cell r="A27" t="str">
            <v>Feb</v>
          </cell>
          <cell r="B27" t="str">
            <v>May</v>
          </cell>
          <cell r="E27" t="str">
            <v>P</v>
          </cell>
          <cell r="F27">
            <v>15</v>
          </cell>
          <cell r="H27" t="str">
            <v>Feb</v>
          </cell>
          <cell r="I27" t="str">
            <v>Jan</v>
          </cell>
        </row>
        <row r="28">
          <cell r="A28" t="str">
            <v>Mar</v>
          </cell>
          <cell r="B28" t="str">
            <v>Jun</v>
          </cell>
          <cell r="E28" t="str">
            <v>Q</v>
          </cell>
          <cell r="F28">
            <v>16</v>
          </cell>
          <cell r="H28" t="str">
            <v>Mar</v>
          </cell>
          <cell r="I28" t="str">
            <v>Feb</v>
          </cell>
        </row>
        <row r="29">
          <cell r="A29" t="str">
            <v>Apr</v>
          </cell>
          <cell r="B29" t="str">
            <v>Jul</v>
          </cell>
          <cell r="E29" t="str">
            <v>R</v>
          </cell>
          <cell r="F29">
            <v>17</v>
          </cell>
          <cell r="H29" t="str">
            <v>Apr</v>
          </cell>
          <cell r="I29" t="str">
            <v>Mar</v>
          </cell>
        </row>
        <row r="30">
          <cell r="A30" t="str">
            <v>May</v>
          </cell>
          <cell r="B30" t="str">
            <v>Aug</v>
          </cell>
          <cell r="E30" t="str">
            <v>S</v>
          </cell>
          <cell r="F30">
            <v>18</v>
          </cell>
          <cell r="H30" t="str">
            <v>May</v>
          </cell>
          <cell r="I30" t="str">
            <v>Apr</v>
          </cell>
        </row>
        <row r="31">
          <cell r="A31" t="str">
            <v>Jun</v>
          </cell>
          <cell r="B31" t="str">
            <v>Sep</v>
          </cell>
          <cell r="E31" t="str">
            <v>T</v>
          </cell>
          <cell r="F31">
            <v>19</v>
          </cell>
          <cell r="H31" t="str">
            <v>Jun</v>
          </cell>
          <cell r="I31" t="str">
            <v>May</v>
          </cell>
        </row>
        <row r="32">
          <cell r="A32" t="str">
            <v>Jul</v>
          </cell>
          <cell r="B32" t="str">
            <v>Oct</v>
          </cell>
          <cell r="E32" t="str">
            <v>U</v>
          </cell>
          <cell r="F32">
            <v>20</v>
          </cell>
          <cell r="H32" t="str">
            <v>Jul</v>
          </cell>
          <cell r="I32" t="str">
            <v>Jun</v>
          </cell>
        </row>
        <row r="33">
          <cell r="A33" t="str">
            <v>Aug</v>
          </cell>
          <cell r="B33" t="str">
            <v>Nov</v>
          </cell>
          <cell r="E33" t="str">
            <v>V</v>
          </cell>
          <cell r="F33">
            <v>21</v>
          </cell>
          <cell r="H33" t="str">
            <v>Aug</v>
          </cell>
          <cell r="I33" t="str">
            <v>Jul</v>
          </cell>
        </row>
        <row r="34">
          <cell r="A34" t="str">
            <v>Sep</v>
          </cell>
          <cell r="B34" t="str">
            <v>Dec</v>
          </cell>
          <cell r="E34" t="str">
            <v>W</v>
          </cell>
          <cell r="F34">
            <v>22</v>
          </cell>
          <cell r="H34" t="str">
            <v>Sep</v>
          </cell>
          <cell r="I34" t="str">
            <v>Aug</v>
          </cell>
        </row>
        <row r="35">
          <cell r="A35" t="str">
            <v>Oct</v>
          </cell>
          <cell r="B35" t="str">
            <v>Jan</v>
          </cell>
          <cell r="E35" t="str">
            <v>X</v>
          </cell>
          <cell r="F35">
            <v>23</v>
          </cell>
          <cell r="H35" t="str">
            <v>Oct</v>
          </cell>
          <cell r="I35" t="str">
            <v>Sep</v>
          </cell>
        </row>
        <row r="36">
          <cell r="A36" t="str">
            <v>Nov</v>
          </cell>
          <cell r="B36" t="str">
            <v>Feb</v>
          </cell>
          <cell r="E36" t="str">
            <v>Y</v>
          </cell>
          <cell r="F36">
            <v>24</v>
          </cell>
          <cell r="H36" t="str">
            <v>Nov</v>
          </cell>
          <cell r="I36" t="str">
            <v>Oct</v>
          </cell>
        </row>
        <row r="37">
          <cell r="A37" t="str">
            <v>Dec</v>
          </cell>
          <cell r="B37" t="str">
            <v>Mar</v>
          </cell>
          <cell r="H37" t="str">
            <v>Dec</v>
          </cell>
          <cell r="I37" t="str">
            <v>Nov</v>
          </cell>
        </row>
        <row r="38">
          <cell r="H38" t="str">
            <v>BegBal</v>
          </cell>
          <cell r="I38" t="str">
            <v>Dec</v>
          </cell>
        </row>
        <row r="41">
          <cell r="A41" t="str">
            <v>Jan</v>
          </cell>
          <cell r="B41" t="str">
            <v>2007 YTD Actual</v>
          </cell>
        </row>
        <row r="42">
          <cell r="A42" t="str">
            <v>Feb</v>
          </cell>
          <cell r="B42" t="str">
            <v>Jan</v>
          </cell>
        </row>
        <row r="43">
          <cell r="A43" t="str">
            <v>Mar</v>
          </cell>
          <cell r="B43" t="str">
            <v>Feb</v>
          </cell>
        </row>
        <row r="44">
          <cell r="A44" t="str">
            <v>Apr</v>
          </cell>
          <cell r="B44" t="str">
            <v>Mar</v>
          </cell>
        </row>
        <row r="45">
          <cell r="A45" t="str">
            <v>May</v>
          </cell>
          <cell r="B45" t="str">
            <v>Apr</v>
          </cell>
        </row>
        <row r="46">
          <cell r="A46" t="str">
            <v>Jun</v>
          </cell>
          <cell r="B46" t="str">
            <v>May</v>
          </cell>
        </row>
        <row r="47">
          <cell r="A47" t="str">
            <v>Jul</v>
          </cell>
          <cell r="B47" t="str">
            <v>Jun</v>
          </cell>
        </row>
        <row r="48">
          <cell r="A48" t="str">
            <v>Aug</v>
          </cell>
          <cell r="B48" t="str">
            <v>Jul</v>
          </cell>
        </row>
        <row r="49">
          <cell r="A49" t="str">
            <v>Sep</v>
          </cell>
          <cell r="B49" t="str">
            <v>Aug</v>
          </cell>
        </row>
        <row r="50">
          <cell r="A50" t="str">
            <v>Oct</v>
          </cell>
          <cell r="B50" t="str">
            <v>Sep</v>
          </cell>
        </row>
        <row r="51">
          <cell r="A51" t="str">
            <v>Nov</v>
          </cell>
          <cell r="B51" t="str">
            <v>Oct</v>
          </cell>
        </row>
        <row r="52">
          <cell r="A52" t="str">
            <v>Dec</v>
          </cell>
          <cell r="B52" t="str">
            <v>Nov</v>
          </cell>
        </row>
        <row r="53">
          <cell r="A53" t="str">
            <v>200</v>
          </cell>
          <cell r="B53" t="str">
            <v>Dec</v>
          </cell>
        </row>
        <row r="59">
          <cell r="A59" t="str">
            <v>Jan</v>
          </cell>
          <cell r="B59">
            <v>1</v>
          </cell>
          <cell r="C59">
            <v>1</v>
          </cell>
          <cell r="D59" t="str">
            <v>1st</v>
          </cell>
          <cell r="E59" t="str">
            <v>Jan</v>
          </cell>
          <cell r="F59" t="str">
            <v>1Q</v>
          </cell>
        </row>
        <row r="60">
          <cell r="A60" t="str">
            <v>Feb</v>
          </cell>
          <cell r="B60">
            <v>2</v>
          </cell>
          <cell r="C60">
            <v>1</v>
          </cell>
          <cell r="D60" t="str">
            <v>1st</v>
          </cell>
          <cell r="E60" t="str">
            <v>Mid</v>
          </cell>
          <cell r="F60" t="str">
            <v>1Q</v>
          </cell>
        </row>
        <row r="61">
          <cell r="A61" t="str">
            <v>Mar</v>
          </cell>
          <cell r="B61">
            <v>3</v>
          </cell>
          <cell r="C61">
            <v>1</v>
          </cell>
          <cell r="D61" t="str">
            <v>1st</v>
          </cell>
          <cell r="F61" t="str">
            <v>1Q</v>
          </cell>
        </row>
        <row r="62">
          <cell r="A62" t="str">
            <v>Apr</v>
          </cell>
          <cell r="B62">
            <v>4</v>
          </cell>
          <cell r="C62">
            <v>4</v>
          </cell>
          <cell r="D62" t="str">
            <v>2nd</v>
          </cell>
          <cell r="E62" t="str">
            <v>Apr</v>
          </cell>
          <cell r="F62" t="str">
            <v>2Q</v>
          </cell>
        </row>
        <row r="63">
          <cell r="A63" t="str">
            <v>May</v>
          </cell>
          <cell r="B63">
            <v>5</v>
          </cell>
          <cell r="C63">
            <v>4</v>
          </cell>
          <cell r="D63" t="str">
            <v>2nd</v>
          </cell>
          <cell r="E63" t="str">
            <v>Mid</v>
          </cell>
          <cell r="F63" t="str">
            <v>2Q</v>
          </cell>
        </row>
        <row r="64">
          <cell r="A64" t="str">
            <v>Jun</v>
          </cell>
          <cell r="B64">
            <v>6</v>
          </cell>
          <cell r="C64">
            <v>4</v>
          </cell>
          <cell r="D64" t="str">
            <v>2nd</v>
          </cell>
          <cell r="F64" t="str">
            <v>2Q</v>
          </cell>
        </row>
        <row r="65">
          <cell r="A65" t="str">
            <v>Jul</v>
          </cell>
          <cell r="B65">
            <v>7</v>
          </cell>
          <cell r="C65">
            <v>7</v>
          </cell>
          <cell r="D65" t="str">
            <v>3rd</v>
          </cell>
          <cell r="E65" t="str">
            <v>Jul</v>
          </cell>
          <cell r="F65" t="str">
            <v>3Q</v>
          </cell>
        </row>
        <row r="66">
          <cell r="A66" t="str">
            <v>Aug</v>
          </cell>
          <cell r="B66">
            <v>8</v>
          </cell>
          <cell r="C66">
            <v>7</v>
          </cell>
          <cell r="D66" t="str">
            <v>3rd</v>
          </cell>
          <cell r="E66" t="str">
            <v>Mid</v>
          </cell>
          <cell r="F66" t="str">
            <v>3Q</v>
          </cell>
        </row>
        <row r="67">
          <cell r="A67" t="str">
            <v>Sep</v>
          </cell>
          <cell r="B67">
            <v>9</v>
          </cell>
          <cell r="C67">
            <v>7</v>
          </cell>
          <cell r="D67" t="str">
            <v>3rd</v>
          </cell>
          <cell r="F67" t="str">
            <v>3Q</v>
          </cell>
        </row>
        <row r="68">
          <cell r="A68" t="str">
            <v>Oct</v>
          </cell>
          <cell r="B68">
            <v>10</v>
          </cell>
          <cell r="C68">
            <v>10</v>
          </cell>
          <cell r="D68" t="str">
            <v>4th</v>
          </cell>
          <cell r="E68" t="str">
            <v>Oct</v>
          </cell>
          <cell r="F68" t="str">
            <v>4Q</v>
          </cell>
        </row>
        <row r="69">
          <cell r="A69" t="str">
            <v>Nov</v>
          </cell>
          <cell r="B69">
            <v>11</v>
          </cell>
          <cell r="C69">
            <v>10</v>
          </cell>
          <cell r="D69" t="str">
            <v>4th</v>
          </cell>
          <cell r="E69" t="str">
            <v>Mid</v>
          </cell>
          <cell r="F69" t="str">
            <v>4Q</v>
          </cell>
        </row>
        <row r="70">
          <cell r="A70" t="str">
            <v>Dec</v>
          </cell>
          <cell r="B70">
            <v>12</v>
          </cell>
          <cell r="C70">
            <v>10</v>
          </cell>
          <cell r="D70" t="str">
            <v>4th</v>
          </cell>
          <cell r="F70" t="str">
            <v>4Q</v>
          </cell>
        </row>
        <row r="74">
          <cell r="A74" t="str">
            <v>Jan</v>
          </cell>
          <cell r="B74" t="str">
            <v>Jan YTD</v>
          </cell>
        </row>
        <row r="75">
          <cell r="A75" t="str">
            <v>Feb</v>
          </cell>
          <cell r="B75" t="str">
            <v>Feb YTD</v>
          </cell>
        </row>
        <row r="76">
          <cell r="A76" t="str">
            <v>Mar</v>
          </cell>
          <cell r="B76" t="str">
            <v>Mar YTD</v>
          </cell>
        </row>
        <row r="77">
          <cell r="A77" t="str">
            <v>Apr</v>
          </cell>
          <cell r="B77" t="str">
            <v>Apr YTD</v>
          </cell>
        </row>
        <row r="78">
          <cell r="A78" t="str">
            <v>May</v>
          </cell>
          <cell r="B78" t="str">
            <v>May YTD</v>
          </cell>
        </row>
        <row r="79">
          <cell r="A79" t="str">
            <v>Jun</v>
          </cell>
          <cell r="B79" t="str">
            <v>Jun YTD</v>
          </cell>
        </row>
        <row r="80">
          <cell r="A80" t="str">
            <v>Jul</v>
          </cell>
          <cell r="B80" t="str">
            <v>Jul YTD</v>
          </cell>
        </row>
        <row r="81">
          <cell r="A81" t="str">
            <v>Aug</v>
          </cell>
          <cell r="B81" t="str">
            <v>Aug YTD</v>
          </cell>
        </row>
        <row r="82">
          <cell r="A82" t="str">
            <v>Sep</v>
          </cell>
          <cell r="B82" t="str">
            <v>Sep YTD</v>
          </cell>
        </row>
        <row r="83">
          <cell r="A83" t="str">
            <v>Oct</v>
          </cell>
          <cell r="B83" t="str">
            <v>Oct YTD</v>
          </cell>
        </row>
        <row r="84">
          <cell r="A84" t="str">
            <v>Nov</v>
          </cell>
          <cell r="B84" t="str">
            <v>Nov YTD</v>
          </cell>
        </row>
        <row r="85">
          <cell r="A85" t="str">
            <v>Dec</v>
          </cell>
          <cell r="B85" t="str">
            <v>Total Year</v>
          </cell>
        </row>
      </sheetData>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L2004"/>
      <sheetName val="Assets"/>
      <sheetName val="Liabilities &amp; Equity"/>
      <sheetName val="CashFlow"/>
      <sheetName val="$ Per Occupied Rm"/>
      <sheetName val="$ Per Available Rm"/>
      <sheetName val=" % Comparison"/>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Parameters - Hide"/>
      <sheetName val="Misc Setup - Hide"/>
      <sheetName val="Report Guide - Hide"/>
      <sheetName val="Cube Setup - Hide"/>
      <sheetName val="Accounts Setup - Hide"/>
      <sheetName val="Location Setup - Hide"/>
      <sheetName val="Misc on LOC Setup - Hide"/>
      <sheetName val="PS Guide - Hide"/>
      <sheetName val="Therapy Flex - Hide"/>
      <sheetName val="P&amp;L Cover Sheet - Hide"/>
      <sheetName val="P&amp;L Index - Hide"/>
      <sheetName val="Trends Cover Sheet - Hide"/>
      <sheetName val="Trends Index - Hide"/>
      <sheetName val="Ind Fac Index - Hide"/>
      <sheetName val="Summary"/>
      <sheetName val="P&amp;L to Budget Zenith"/>
      <sheetName val="Therapy Flex Minutes"/>
      <sheetName val="Current"/>
      <sheetName val="YTD"/>
      <sheetName val="3 Months"/>
      <sheetName val="12 Months"/>
      <sheetName val="Single Fac Trends - Hide"/>
      <sheetName val="Revenue"/>
      <sheetName val="Expenses"/>
      <sheetName val="EBITDAR"/>
      <sheetName val="NOI"/>
      <sheetName val="FFO"/>
      <sheetName val="Total Census"/>
      <sheetName val="Medicare Census"/>
      <sheetName val="MCD Rate"/>
      <sheetName val="MCR Rate"/>
      <sheetName val="Nursing HPPD"/>
      <sheetName val="Total Labor HPPD"/>
      <sheetName val="Harborview"/>
      <sheetName val="Excel Center"/>
      <sheetName val="Oakmont"/>
      <sheetName val="Saratoga"/>
      <sheetName val="Zenith Facilities"/>
      <sheetName val="Zenith Financials August 2016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
      <sheetName val="CF2"/>
      <sheetName val="CF3"/>
      <sheetName val="SALE"/>
      <sheetName val="OPXSUM"/>
      <sheetName val="UNITMIX"/>
      <sheetName val="RECUR"/>
      <sheetName val="TURNOVER"/>
      <sheetName val="CAPITAL"/>
      <sheetName val="OTHRINC"/>
      <sheetName val="INDRCTEXP"/>
      <sheetName val="DRCTEXP1"/>
      <sheetName val="DRCTEXP2"/>
      <sheetName val="A"/>
      <sheetName val="ASSETS"/>
      <sheetName val="recv"/>
      <sheetName val="Dropdowns"/>
      <sheetName val="Assumptions"/>
      <sheetName val="CATEGORIES AND LISTS"/>
      <sheetName val="Inputs"/>
      <sheetName val="CATEGORIES_AND_LISTS"/>
      <sheetName val="Drop down list"/>
      <sheetName val="List"/>
      <sheetName val="Premium Request"/>
      <sheetName val="QuoteSheetLinkedValuesMap"/>
      <sheetName val="Commitments"/>
      <sheetName val="Property Collateral"/>
      <sheetName val="Participants"/>
      <sheetName val="Loans"/>
      <sheetName val="Pools"/>
      <sheetName val="Property Collateral (2)"/>
      <sheetName val="Participants (2)"/>
      <sheetName val="Loans - Floating"/>
      <sheetName val="Loans - Fixed Rate"/>
      <sheetName val="Floating"/>
      <sheetName val="Fixed Rate"/>
      <sheetName val="Narrative Summary"/>
      <sheetName val="CMC Approval"/>
      <sheetName val="Narrative Worksheet"/>
      <sheetName val="Sponsor_Borrower Section"/>
      <sheetName val="Guarantors_KPs"/>
      <sheetName val="GEMSA-Full UW Only"/>
      <sheetName val="Principals"/>
      <sheetName val="DUS Gateway Data"/>
      <sheetName val="Property_Engineering Section"/>
      <sheetName val="Market_Valuation Section"/>
      <sheetName val="Prescreen"/>
      <sheetName val="Prescreen Property_Borrower"/>
      <sheetName val="UW Summary"/>
      <sheetName val="UW Input Sheet"/>
      <sheetName val="Appraisal to UW NCF Variance"/>
      <sheetName val="SARM Summary"/>
      <sheetName val="SARM AMORT"/>
      <sheetName val="Lease-up ProForma"/>
      <sheetName val="Supplemental"/>
      <sheetName val="Deal Matrix"/>
      <sheetName val="Collections"/>
      <sheetName val="Rent Roll"/>
      <sheetName val="erents"/>
      <sheetName val="FNMA Rent Roll"/>
      <sheetName val="RET- Full UW Only"/>
      <sheetName val="Sales Comps"/>
      <sheetName val="Rent Comps-Full UW Only"/>
      <sheetName val="Expense Comp-CMC Portfolio"/>
      <sheetName val="Expense Comp-Full UW Only"/>
      <sheetName val="Fannie Exit Strategy"/>
      <sheetName val="CMC Exit Strategy "/>
      <sheetName val="Participants_input"/>
      <sheetName val="Income and Expense Spreading"/>
      <sheetName val="Standard Rate Lock"/>
      <sheetName val="Actual360 &amp; 30360 Amort schd"/>
      <sheetName val="C&amp;D Summary"/>
      <sheetName val="Sheet1"/>
      <sheetName val="RR Schedule-CMC"/>
      <sheetName val="Sheet2"/>
      <sheetName val="PL Variables Guideline_EX DSCR"/>
      <sheetName val="PD Variables Guideline_EX DSCR"/>
      <sheetName val="Proforma"/>
      <sheetName val="Prompt"/>
      <sheetName val="Select Product"/>
      <sheetName val="Instructions"/>
      <sheetName val="Input Sheet"/>
      <sheetName val="Supplemental Input"/>
      <sheetName val="Supplemental Loan Calc"/>
      <sheetName val="Narrative"/>
      <sheetName val="Quote Scenario #2"/>
      <sheetName val="TAH &amp; Bonds"/>
      <sheetName val="Construction"/>
      <sheetName val="Rent Roll "/>
      <sheetName val="Commercial Rent Roll"/>
      <sheetName val="I&amp;E "/>
      <sheetName val="I&amp;E"/>
      <sheetName val="Operating Statement Detail"/>
      <sheetName val="Unit Occupancy by Acuity"/>
      <sheetName val="Tax Abatements"/>
      <sheetName val="Rent Comps"/>
      <sheetName val="Additional Loan Attributes"/>
      <sheetName val="LstHelper"/>
      <sheetName val="Introduction"/>
      <sheetName val="Pre App-Questionnaire (Freddie)"/>
      <sheetName val="Pre App-Questionnaire (Fannie)"/>
      <sheetName val="NSS Inputs"/>
      <sheetName val="Income Statements"/>
      <sheetName val="UW"/>
      <sheetName val="Pricing Freddie"/>
      <sheetName val="Look Up Tables (New)"/>
      <sheetName val="Formula Population Test"/>
      <sheetName val="Hidden Tabs"/>
      <sheetName val="Dropdowns (New)"/>
      <sheetName val="Historical Pricing Grids"/>
      <sheetName val="Amorts Freddie"/>
      <sheetName val="Look Up Tables (Fannie)"/>
      <sheetName val="Dropdowns (Fannie)"/>
      <sheetName val="Counties"/>
      <sheetName val="Pricing Fannie"/>
      <sheetName val="Amorts Fannie"/>
      <sheetName val="Loan Committee"/>
      <sheetName val="Fannie Exit Strategy (2)"/>
      <sheetName val="Pricing Quotes"/>
      <sheetName val="Actual360 &amp; 30360 Fannie"/>
      <sheetName val="Actual360 &amp; 30360 Fannie (2)"/>
      <sheetName val="CMC Exit Strategy"/>
      <sheetName val="Actual360 &amp; 30360 Fannie (3)"/>
      <sheetName val="Fannie Exit Strategy (3)"/>
      <sheetName val="SBL Exception Request Freddie"/>
      <sheetName val="Historical Pricing Grids-Fannie"/>
      <sheetName val="SML Execption Request Fannie"/>
      <sheetName val="Programs and Zipcodes"/>
      <sheetName val="Sales Reps"/>
      <sheetName val="Module1"/>
      <sheetName val="Cash Forecast PLC II"/>
      <sheetName val="REITs &amp; S&amp;P"/>
      <sheetName val="Raw Data"/>
      <sheetName val="Lists"/>
      <sheetName val="Drop Down List - Data"/>
      <sheetName val="C-Revenue Assumptions"/>
      <sheetName val="D-Monthly Cash Flow"/>
      <sheetName val="TABLES"/>
      <sheetName val="Analysis Summary"/>
      <sheetName val="Direct Cap Analysis"/>
      <sheetName val="RR Analysis"/>
      <sheetName val="Historical Monthly Ops"/>
      <sheetName val="Ops UW - Reconcile"/>
      <sheetName val="Tax Analysis (2)"/>
      <sheetName val="Code List"/>
      <sheetName val="tables_graphs"/>
      <sheetName val="Financing"/>
      <sheetName val="CATEGORIES_AND_LISTS1"/>
      <sheetName val="Drop_down_list"/>
      <sheetName val="Premium_Request"/>
      <sheetName val="Property_Collateral"/>
      <sheetName val="Property_Collateral_(2)"/>
      <sheetName val="Participants_(2)"/>
      <sheetName val="Loans_-_Floating"/>
      <sheetName val="Loans_-_Fixed_Rate"/>
      <sheetName val="Fixed_Rate"/>
      <sheetName val="Narrative_Summary"/>
      <sheetName val="CMC_Approval"/>
      <sheetName val="Narrative_Worksheet"/>
      <sheetName val="Sponsor_Borrower_Section"/>
      <sheetName val="GEMSA-Full_UW_Only"/>
      <sheetName val="DUS_Gateway_Data"/>
      <sheetName val="Property_Engineering_Section"/>
      <sheetName val="Market_Valuation_Section"/>
      <sheetName val="Prescreen_Property_Borrower"/>
      <sheetName val="UW_Summary"/>
      <sheetName val="UW_Input_Sheet"/>
      <sheetName val="Appraisal_to_UW_NCF_Variance"/>
      <sheetName val="SARM_Summary"/>
      <sheetName val="SARM_AMORT"/>
      <sheetName val="Lease-up_ProForma"/>
      <sheetName val="Deal_Matrix"/>
      <sheetName val="Rent_Roll"/>
      <sheetName val="FNMA_Rent_Roll"/>
      <sheetName val="RET-_Full_UW_Only"/>
      <sheetName val="Sales_Comps"/>
      <sheetName val="Rent_Comps-Full_UW_Only"/>
      <sheetName val="Expense_Comp-CMC_Portfolio"/>
      <sheetName val="Expense_Comp-Full_UW_Only"/>
      <sheetName val="Fannie_Exit_Strategy"/>
      <sheetName val="CMC_Exit_Strategy_"/>
      <sheetName val="Income_and_Expense_Spreading"/>
      <sheetName val="Standard_Rate_Lock"/>
      <sheetName val="Actual360_&amp;_30360_Amort_schd"/>
      <sheetName val="C&amp;D_Summary"/>
      <sheetName val="RR_Schedule-CMC"/>
      <sheetName val="Select_Product"/>
      <sheetName val="Input_Sheet"/>
      <sheetName val="Supplemental_Input"/>
      <sheetName val="Supplemental_Loan_Calc"/>
      <sheetName val="Quote_Scenario_#2"/>
      <sheetName val="TAH_&amp;_Bonds"/>
      <sheetName val="Rent_Roll_"/>
      <sheetName val="Commercial_Rent_Roll"/>
      <sheetName val="I&amp;E_"/>
      <sheetName val="Operating_Statement_Detail"/>
      <sheetName val="Unit_Occupancy_by_Acuity"/>
      <sheetName val="Tax_Abatements"/>
      <sheetName val="Rent_Comps"/>
      <sheetName val="Additional_Loan_Attributes"/>
      <sheetName val="PL_Variables_Guideline_EX_DSCR"/>
      <sheetName val="PD_Variables_Guideline_EX_DSCR"/>
      <sheetName val="Pre_App-Questionnaire_(Freddie)"/>
      <sheetName val="Pre_App-Questionnaire_(Fannie)"/>
      <sheetName val="NSS_Inputs"/>
      <sheetName val="Income_Statements"/>
      <sheetName val="Pricing_Freddie"/>
      <sheetName val="Look_Up_Tables_(New)"/>
      <sheetName val="Formula_Population_Test"/>
      <sheetName val="Hidden_Tabs"/>
      <sheetName val="Dropdowns_(New)"/>
      <sheetName val="Historical_Pricing_Grids"/>
      <sheetName val="Amorts_Freddie"/>
      <sheetName val="Look_Up_Tables_(Fannie)"/>
      <sheetName val="Dropdowns_(Fannie)"/>
      <sheetName val="Pricing_Fannie"/>
      <sheetName val="Amorts_Fannie"/>
      <sheetName val="Loan_Committee"/>
      <sheetName val="Fannie_Exit_Strategy_(2)"/>
      <sheetName val="Pricing_Quotes"/>
      <sheetName val="Actual360_&amp;_30360_Fannie"/>
      <sheetName val="Actual360_&amp;_30360_Fannie_(2)"/>
      <sheetName val="CMC_Exit_Strategy"/>
      <sheetName val="Actual360_&amp;_30360_Fannie_(3)"/>
      <sheetName val="Fannie_Exit_Strategy_(3)"/>
      <sheetName val="SBL_Exception_Request_Freddie"/>
      <sheetName val="Historical_Pricing_Grids-Fannie"/>
      <sheetName val="SML_Execption_Request_Fannie"/>
      <sheetName val="Programs_and_Zipcodes"/>
      <sheetName val="Sales_Reps"/>
      <sheetName val="Cash_Forecast_PLC_II"/>
      <sheetName val="REITs_&amp;_S&amp;P"/>
      <sheetName val="MOD HUD 6.30.19"/>
      <sheetName val="HUD 6.30.19"/>
      <sheetName val="MOD HUD 5.30.19"/>
      <sheetName val="PROFIT"/>
      <sheetName val="Acct Coding"/>
      <sheetName val="2017Trailing 12"/>
      <sheetName val="Historical Comparison"/>
      <sheetName val="Key Assumptions"/>
      <sheetName val="Budget vs Budget"/>
      <sheetName val="2020 YE Budget"/>
      <sheetName val="Budget 2018 v 2017"/>
      <sheetName val="Detailed Segmentation by Month"/>
      <sheetName val="Statistics"/>
      <sheetName val="Rooms"/>
      <sheetName val="Urban Amenity Fee"/>
      <sheetName val="Other Income"/>
      <sheetName val="Admin &amp; Gen"/>
      <sheetName val="Sales &amp; Marketing"/>
      <sheetName val="Sales Details-18"/>
      <sheetName val="Sales Details"/>
      <sheetName val=" Ops &amp; Maint."/>
      <sheetName val="Energy"/>
      <sheetName val="Fixed Charges"/>
      <sheetName val="Displacement Scenario"/>
      <sheetName val="Monthly Index Analysis By Seg"/>
      <sheetName val="Critical Date List"/>
      <sheetName val="2019 Key Assumptions"/>
      <sheetName val="Tax"/>
      <sheetName val="Debt Service"/>
      <sheetName val="Interest Payments"/>
      <sheetName val="Welcome"/>
      <sheetName val="Data Validation"/>
      <sheetName val="ScratchPaper"/>
      <sheetName val="Index"/>
      <sheetName val="Carryover Notes"/>
      <sheetName val="CHI Southside Logist K-1 - 4200"/>
      <sheetName val="Review Notes"/>
      <sheetName val="Checks Summary"/>
      <sheetName val="Review Tabs - &gt;"/>
      <sheetName val="1000 - Book Tax Rec"/>
      <sheetName val="1100 - M Adjustments"/>
      <sheetName val="1200 - K-1 Allocations"/>
      <sheetName val="1300 - GAAP Capital Rollforward"/>
      <sheetName val="1400 - Tax Capital Rollforward"/>
      <sheetName val="1500 - 704b Capital Rollforward"/>
      <sheetName val="PBC Capital Rollforward"/>
      <sheetName val="3000 - PBC TB"/>
      <sheetName val="2100 - Sch L"/>
      <sheetName val="2150 - Balance Sheet (Client)"/>
      <sheetName val="2200 - Sch K"/>
      <sheetName val="2000 - Page 1"/>
      <sheetName val="2400 - 8825"/>
      <sheetName val="2600 - Income Statement"/>
      <sheetName val="3000.1 - Trial Balance"/>
      <sheetName val="4100 - FARF"/>
      <sheetName val="4200 - IARF"/>
      <sheetName val="4300.1 Depr Report"/>
      <sheetName val="4301.1 AMT Depr Report"/>
      <sheetName val="Prep Tabs - &gt;"/>
      <sheetName val="1100.1 - AJEs"/>
      <sheetName val="1100.2 - Accruals &amp; Prepaids"/>
      <sheetName val="1100.3 - State Taxes"/>
      <sheetName val="1200.1 - Allocations"/>
      <sheetName val="1200.2 - Sch M-1"/>
      <sheetName val="1200.3 - Debt Allocations"/>
      <sheetName val="GT_Custom"/>
      <sheetName val=" NRRE Target"/>
      <sheetName val="1231 Target"/>
      <sheetName val="PBC - Pref Calc"/>
      <sheetName val="1200.4 - Target Allocations"/>
      <sheetName val="1200.5 - Preferred Return"/>
      <sheetName val="2300 - 1125-A"/>
      <sheetName val="2500 - Sch M-3"/>
      <sheetName val="4000 - Form 4562"/>
      <sheetName val="4100.1 - Depreciation"/>
      <sheetName val="4100.2 - AMT Depreciation"/>
      <sheetName val="4200.1 - Amortization"/>
      <sheetName val="4400 - Gain (Loss)"/>
      <sheetName val="5000 - Ownership Summary"/>
      <sheetName val="5000.1 - Ownership Changes"/>
      <sheetName val="5000.2 - Transfers"/>
      <sheetName val="8000 - Partner Directory"/>
      <sheetName val="8001 - Sch B-1"/>
      <sheetName val="8002 - Sec 199A"/>
      <sheetName val="8003 - Sec 163(j)"/>
      <sheetName val="8003.1 - Sec 163(j) Allocation"/>
      <sheetName val="8004 - K-1 Summary"/>
      <sheetName val="8004.1 - Investment Rec"/>
      <sheetName val="8004.2 - Suspended Losses"/>
      <sheetName val="8004.3 - Sch M-3 PTE Detail"/>
      <sheetName val="Import Export"/>
      <sheetName val="COA Setup"/>
      <sheetName val="M-1 &amp; 2 Account Setup"/>
      <sheetName val="M-3 Account Setup"/>
      <sheetName val="GT Coding Map"/>
      <sheetName val="PartnerExport"/>
      <sheetName val="PCPLZ3A"/>
    </sheetNames>
    <sheetDataSet>
      <sheetData sheetId="0" refreshError="1">
        <row r="7">
          <cell r="F7" t="str">
            <v>CONSERVATIVE TEN-YEAR CASH FLOW ASSUMPTIONS</v>
          </cell>
        </row>
        <row r="8">
          <cell r="F8" t="str">
            <v>For the year ending December 31st</v>
          </cell>
        </row>
        <row r="9">
          <cell r="F9" t="str">
            <v>Occupancy</v>
          </cell>
        </row>
        <row r="14">
          <cell r="F14" t="str">
            <v>Growth  Rates</v>
          </cell>
        </row>
        <row r="15">
          <cell r="J15">
            <v>0.1188138518197471</v>
          </cell>
          <cell r="K15">
            <v>0.1239356920515069</v>
          </cell>
        </row>
        <row r="18">
          <cell r="F18" t="str">
            <v>Rental  Rates</v>
          </cell>
        </row>
        <row r="21">
          <cell r="F21" t="str">
            <v>Rental  Rates  PSF</v>
          </cell>
        </row>
        <row r="25">
          <cell r="F25" t="str">
            <v>TEN-YEAR PROFORMA</v>
          </cell>
        </row>
        <row r="26">
          <cell r="F26" t="str">
            <v>REVENUE</v>
          </cell>
        </row>
        <row r="39">
          <cell r="F39" t="str">
            <v>GROSS INCOME</v>
          </cell>
        </row>
        <row r="43">
          <cell r="F43" t="str">
            <v>OPERATING EXPENSES</v>
          </cell>
        </row>
        <row r="49">
          <cell r="F49" t="str">
            <v>TOTAL OPERATING EXPENSES</v>
          </cell>
        </row>
        <row r="51">
          <cell r="F51" t="str">
            <v>Recurring Capital</v>
          </cell>
        </row>
        <row r="53">
          <cell r="F53" t="str">
            <v>NET OPERATING INCOME</v>
          </cell>
        </row>
        <row r="56">
          <cell r="F56" t="str">
            <v xml:space="preserve">Note 1:  It is assumed that 80% of the units roll to Market Rent from 1999 to 2003 on a straight line basis.  Rental Income growth increases each year from 1999 to 2003 </v>
          </cell>
        </row>
        <row r="57">
          <cell r="F57" t="str">
            <v xml:space="preserve">because the spread between units that have not turned and market rents is widening. </v>
          </cell>
        </row>
        <row r="58">
          <cell r="F58" t="str">
            <v>Note 2:  Market Rent grows at 4%.  This assumes a full renovation of the common areas and units.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4">
          <cell r="E4" t="str">
            <v>0.50% from $20MM to $50MM (min of $160,000)</v>
          </cell>
        </row>
      </sheetData>
      <sheetData sheetId="24"/>
      <sheetData sheetId="25">
        <row r="4">
          <cell r="E4" t="str">
            <v>0.50% from $20MM to $50MM (min of $160,000)</v>
          </cell>
        </row>
      </sheetData>
      <sheetData sheetId="26"/>
      <sheetData sheetId="27">
        <row r="4">
          <cell r="E4" t="str">
            <v>0.50% from $20MM to $50MM (min of $160,000)</v>
          </cell>
        </row>
      </sheetData>
      <sheetData sheetId="28"/>
      <sheetData sheetId="29">
        <row r="4">
          <cell r="E4" t="str">
            <v>0.50% from $20MM to $50MM (min of $160,000)</v>
          </cell>
        </row>
      </sheetData>
      <sheetData sheetId="30"/>
      <sheetData sheetId="31">
        <row r="4">
          <cell r="E4" t="str">
            <v>0.50% from $20MM to $50MM (min of $160,000)</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sheetData sheetId="87"/>
      <sheetData sheetId="88"/>
      <sheetData sheetId="89"/>
      <sheetData sheetId="90">
        <row r="4">
          <cell r="E4" t="str">
            <v>Res Vacancy %</v>
          </cell>
        </row>
      </sheetData>
      <sheetData sheetId="91"/>
      <sheetData sheetId="92"/>
      <sheetData sheetId="93">
        <row r="4">
          <cell r="E4" t="str">
            <v>Res Vacancy %</v>
          </cell>
        </row>
      </sheetData>
      <sheetData sheetId="94">
        <row r="4">
          <cell r="E4" t="str">
            <v>Res Vacancy %</v>
          </cell>
        </row>
      </sheetData>
      <sheetData sheetId="95"/>
      <sheetData sheetId="96"/>
      <sheetData sheetId="97"/>
      <sheetData sheetId="98"/>
      <sheetData sheetId="99"/>
      <sheetData sheetId="100">
        <row r="5">
          <cell r="E5" t="str">
            <v>Selected Option</v>
          </cell>
        </row>
      </sheetData>
      <sheetData sheetId="101">
        <row r="5">
          <cell r="E5" t="str">
            <v>Selected Option</v>
          </cell>
        </row>
      </sheetData>
      <sheetData sheetId="102">
        <row r="5">
          <cell r="E5" t="str">
            <v>Selected Option</v>
          </cell>
        </row>
      </sheetData>
      <sheetData sheetId="103">
        <row r="5">
          <cell r="E5" t="str">
            <v>Selected Option</v>
          </cell>
        </row>
      </sheetData>
      <sheetData sheetId="104">
        <row r="5">
          <cell r="E5" t="str">
            <v>Selected Option</v>
          </cell>
        </row>
      </sheetData>
      <sheetData sheetId="105">
        <row r="5">
          <cell r="E5" t="str">
            <v>Selected Option</v>
          </cell>
        </row>
      </sheetData>
      <sheetData sheetId="106">
        <row r="5">
          <cell r="E5" t="str">
            <v>Selected Option</v>
          </cell>
        </row>
      </sheetData>
      <sheetData sheetId="107">
        <row r="5">
          <cell r="E5" t="str">
            <v>Selected Option</v>
          </cell>
        </row>
      </sheetData>
      <sheetData sheetId="108">
        <row r="5">
          <cell r="E5" t="str">
            <v>Selected Option</v>
          </cell>
        </row>
      </sheetData>
      <sheetData sheetId="109">
        <row r="5">
          <cell r="E5" t="str">
            <v>Selected Option</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sheetData sheetId="139">
        <row r="4">
          <cell r="E4"/>
        </row>
      </sheetData>
      <sheetData sheetId="140"/>
      <sheetData sheetId="141"/>
      <sheetData sheetId="142"/>
      <sheetData sheetId="143"/>
      <sheetData sheetId="144"/>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ow r="4">
          <cell r="E4"/>
        </row>
      </sheetData>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row r="4">
          <cell r="E4" t="str">
            <v>1a</v>
          </cell>
        </row>
      </sheetData>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mos"/>
      <sheetName val="Structure"/>
      <sheetName val="Charts"/>
      <sheetName val="PSC (Spec)"/>
      <sheetName val="Argus (Spec)"/>
      <sheetName val="PSC (Golds)"/>
      <sheetName val="Argus (Golds)"/>
      <sheetName val="PSC (Vacant)"/>
      <sheetName val="Argus (Vacant)"/>
      <sheetName val="Revised  Argus Cash Flow"/>
      <sheetName val="Dashboard"/>
      <sheetName val="Spec"/>
      <sheetName val="Deal Summary"/>
      <sheetName val="10-year Proforma"/>
      <sheetName val="Debt Amort"/>
      <sheetName val="Rent Roll"/>
      <sheetName val="East Manchester"/>
    </sheetNames>
    <sheetDataSet>
      <sheetData sheetId="0"/>
      <sheetData sheetId="1"/>
      <sheetData sheetId="2"/>
      <sheetData sheetId="3">
        <row r="1">
          <cell r="A1" t="str">
            <v>East Manchester Village</v>
          </cell>
          <cell r="B1" t="str">
            <v>Revenue % ∆:</v>
          </cell>
          <cell r="C1">
            <v>-3.3437390146191293E-2</v>
          </cell>
          <cell r="D1">
            <v>0.13606948173194205</v>
          </cell>
          <cell r="E1">
            <v>5.2282840843019075E-2</v>
          </cell>
          <cell r="F1">
            <v>3.1784934706850995E-2</v>
          </cell>
          <cell r="G1">
            <v>3.094999496291112E-2</v>
          </cell>
          <cell r="H1">
            <v>1.7642623723116136E-2</v>
          </cell>
          <cell r="I1">
            <v>1.7348887089715093E-2</v>
          </cell>
        </row>
        <row r="2">
          <cell r="A2">
            <v>123224</v>
          </cell>
          <cell r="B2" t="str">
            <v>Op Ex % ∆:</v>
          </cell>
          <cell r="C2">
            <v>-0.14537447110985169</v>
          </cell>
          <cell r="D2">
            <v>2.9993093035209459E-2</v>
          </cell>
          <cell r="E2">
            <v>3.001251496142195E-2</v>
          </cell>
          <cell r="F2">
            <v>2.9997236847583757E-2</v>
          </cell>
          <cell r="G2">
            <v>3.0005585853092064E-2</v>
          </cell>
          <cell r="H2">
            <v>2.9991330129405847E-2</v>
          </cell>
          <cell r="I2">
            <v>2.9994423025629834E-2</v>
          </cell>
        </row>
        <row r="3">
          <cell r="A3">
            <v>0.03</v>
          </cell>
          <cell r="B3" t="str">
            <v>NOI % ∆:</v>
          </cell>
          <cell r="C3">
            <v>-6.9730170382434759E-2</v>
          </cell>
          <cell r="D3">
            <v>0.20759717493608507</v>
          </cell>
          <cell r="E3">
            <v>6.6486963162771889E-2</v>
          </cell>
          <cell r="F3">
            <v>3.445398872771778E-2</v>
          </cell>
          <cell r="G3">
            <v>3.3109540649188418E-2</v>
          </cell>
          <cell r="H3">
            <v>1.2727373915776413E-2</v>
          </cell>
          <cell r="I3">
            <v>1.2163380547765161E-2</v>
          </cell>
        </row>
        <row r="4">
          <cell r="A4"/>
          <cell r="B4" t="str">
            <v>In-Place</v>
          </cell>
          <cell r="C4">
            <v>1</v>
          </cell>
          <cell r="D4">
            <v>2</v>
          </cell>
          <cell r="E4">
            <v>3</v>
          </cell>
          <cell r="F4">
            <v>4</v>
          </cell>
          <cell r="G4">
            <v>5</v>
          </cell>
          <cell r="H4">
            <v>6</v>
          </cell>
          <cell r="I4">
            <v>7</v>
          </cell>
        </row>
        <row r="5">
          <cell r="A5"/>
          <cell r="B5"/>
          <cell r="C5"/>
          <cell r="D5"/>
          <cell r="E5"/>
          <cell r="F5"/>
          <cell r="G5"/>
          <cell r="H5"/>
          <cell r="I5"/>
        </row>
        <row r="6">
          <cell r="A6" t="str">
            <v>Rental Revenue</v>
          </cell>
          <cell r="B6">
            <v>1204211.3999999999</v>
          </cell>
          <cell r="C6">
            <v>1210004</v>
          </cell>
          <cell r="D6">
            <v>1377946</v>
          </cell>
          <cell r="E6">
            <v>1443488</v>
          </cell>
          <cell r="F6">
            <v>1486353</v>
          </cell>
          <cell r="G6">
            <v>1538481</v>
          </cell>
          <cell r="H6">
            <v>1543258</v>
          </cell>
          <cell r="I6">
            <v>1552981</v>
          </cell>
        </row>
        <row r="7">
          <cell r="A7" t="str">
            <v>Other Revenue</v>
          </cell>
          <cell r="B7">
            <v>377719.23171692993</v>
          </cell>
          <cell r="C7">
            <v>319031</v>
          </cell>
          <cell r="D7">
            <v>391018</v>
          </cell>
          <cell r="E7">
            <v>438392</v>
          </cell>
          <cell r="F7">
            <v>459937</v>
          </cell>
          <cell r="G7">
            <v>475362</v>
          </cell>
          <cell r="H7">
            <v>498867</v>
          </cell>
          <cell r="I7">
            <v>518835</v>
          </cell>
        </row>
        <row r="8">
          <cell r="A8" t="str">
            <v>General Vacancy (~2.5% Avg.)</v>
          </cell>
          <cell r="B8">
            <v>0</v>
          </cell>
          <cell r="C8">
            <v>0</v>
          </cell>
          <cell r="D8">
            <v>-31874</v>
          </cell>
          <cell r="E8">
            <v>-53970</v>
          </cell>
          <cell r="F8">
            <v>-60280</v>
          </cell>
          <cell r="G8">
            <v>-69461</v>
          </cell>
          <cell r="H8">
            <v>-63439</v>
          </cell>
          <cell r="I8">
            <v>-58802</v>
          </cell>
        </row>
        <row r="9">
          <cell r="A9" t="str">
            <v>Effective Revenue</v>
          </cell>
          <cell r="B9">
            <v>1581930.6317169298</v>
          </cell>
          <cell r="C9">
            <v>1529035</v>
          </cell>
          <cell r="D9">
            <v>1737090</v>
          </cell>
          <cell r="E9">
            <v>1827910</v>
          </cell>
          <cell r="F9">
            <v>1886010</v>
          </cell>
          <cell r="G9">
            <v>1944382</v>
          </cell>
          <cell r="H9">
            <v>1978686</v>
          </cell>
          <cell r="I9">
            <v>2013014</v>
          </cell>
        </row>
        <row r="10">
          <cell r="A10" t="str">
            <v>Operating Expenses</v>
          </cell>
          <cell r="B10">
            <v>-291383.75999999995</v>
          </cell>
          <cell r="C10">
            <v>-249024</v>
          </cell>
          <cell r="D10">
            <v>-256493</v>
          </cell>
          <cell r="E10">
            <v>-264191</v>
          </cell>
          <cell r="F10">
            <v>-272116</v>
          </cell>
          <cell r="G10">
            <v>-280281</v>
          </cell>
          <cell r="H10">
            <v>-288687</v>
          </cell>
          <cell r="I10">
            <v>-297346</v>
          </cell>
        </row>
        <row r="11">
          <cell r="A11" t="str">
            <v>RE Tax</v>
          </cell>
          <cell r="B11">
            <v>-208313</v>
          </cell>
          <cell r="C11">
            <v>-208313</v>
          </cell>
          <cell r="D11">
            <v>-214562</v>
          </cell>
          <cell r="E11">
            <v>-220999</v>
          </cell>
          <cell r="F11">
            <v>-227629</v>
          </cell>
          <cell r="G11">
            <v>-234458</v>
          </cell>
          <cell r="H11">
            <v>-241492</v>
          </cell>
          <cell r="I11">
            <v>-248737</v>
          </cell>
        </row>
        <row r="12">
          <cell r="A12" t="str">
            <v>Property Mgmt Fee (4.0% Rev.)</v>
          </cell>
          <cell r="B12">
            <v>-63277.225268677197</v>
          </cell>
          <cell r="C12">
            <v>-61161.4</v>
          </cell>
          <cell r="D12">
            <v>-69483.600000000006</v>
          </cell>
          <cell r="E12">
            <v>-73116.400000000009</v>
          </cell>
          <cell r="F12">
            <v>-75440.400000000009</v>
          </cell>
          <cell r="G12">
            <v>-77775.28</v>
          </cell>
          <cell r="H12">
            <v>-79147.44</v>
          </cell>
          <cell r="I12">
            <v>-80520.56</v>
          </cell>
        </row>
        <row r="13">
          <cell r="A13" t="str">
            <v>Misc / Admin / Non Reimb</v>
          </cell>
          <cell r="B13">
            <v>-33881.410000000003</v>
          </cell>
          <cell r="C13">
            <v>-57500</v>
          </cell>
          <cell r="D13">
            <v>-59225</v>
          </cell>
          <cell r="E13">
            <v>-61002</v>
          </cell>
          <cell r="F13">
            <v>-62832</v>
          </cell>
          <cell r="G13">
            <v>-64717</v>
          </cell>
          <cell r="H13">
            <v>-66658</v>
          </cell>
          <cell r="I13">
            <v>-68658</v>
          </cell>
        </row>
        <row r="14">
          <cell r="A14" t="str">
            <v>Replacement Reserves ($0.53/SF)</v>
          </cell>
          <cell r="B14">
            <v>-30806</v>
          </cell>
          <cell r="C14">
            <v>-65308.72</v>
          </cell>
          <cell r="D14">
            <v>-65308.72</v>
          </cell>
          <cell r="E14">
            <v>-65308.72</v>
          </cell>
          <cell r="F14">
            <v>-65308.72</v>
          </cell>
          <cell r="G14">
            <v>-65308.72</v>
          </cell>
          <cell r="H14">
            <v>-65308.72</v>
          </cell>
          <cell r="I14">
            <v>-65308.72</v>
          </cell>
        </row>
        <row r="15">
          <cell r="A15" t="str">
            <v>Net Operating Income</v>
          </cell>
          <cell r="B15">
            <v>954269.23644825257</v>
          </cell>
          <cell r="C15">
            <v>887727.88</v>
          </cell>
          <cell r="D15">
            <v>1072017.68</v>
          </cell>
          <cell r="E15">
            <v>1143292.8800000001</v>
          </cell>
          <cell r="F15">
            <v>1182683.8800000001</v>
          </cell>
          <cell r="G15">
            <v>1221842</v>
          </cell>
          <cell r="H15">
            <v>1237392.8400000001</v>
          </cell>
          <cell r="I15">
            <v>1252443.72</v>
          </cell>
        </row>
        <row r="16">
          <cell r="A16" t="str">
            <v>Argus TI / LC</v>
          </cell>
          <cell r="B16"/>
          <cell r="C16">
            <v>0</v>
          </cell>
          <cell r="D16">
            <v>-535974</v>
          </cell>
          <cell r="E16">
            <v>-62948</v>
          </cell>
          <cell r="F16">
            <v>-22361</v>
          </cell>
          <cell r="G16">
            <v>0</v>
          </cell>
          <cell r="H16">
            <v>-36265</v>
          </cell>
          <cell r="I16">
            <v>-54489</v>
          </cell>
        </row>
        <row r="17">
          <cell r="A17" t="str">
            <v>Lender TI/LC Reserve</v>
          </cell>
          <cell r="B17"/>
          <cell r="C17"/>
          <cell r="D17">
            <v>0</v>
          </cell>
          <cell r="E17">
            <v>0</v>
          </cell>
          <cell r="F17">
            <v>-39251</v>
          </cell>
          <cell r="G17">
            <v>-61612</v>
          </cell>
          <cell r="H17">
            <v>-25347</v>
          </cell>
          <cell r="I17">
            <v>-7123</v>
          </cell>
          <cell r="J17">
            <v>0</v>
          </cell>
          <cell r="K17">
            <v>0</v>
          </cell>
          <cell r="L17">
            <v>-40252</v>
          </cell>
          <cell r="M17"/>
          <cell r="N17" t="str">
            <v>Peaceable DD Costs</v>
          </cell>
          <cell r="O17">
            <v>50000</v>
          </cell>
          <cell r="P17"/>
          <cell r="Q17"/>
          <cell r="R17"/>
          <cell r="S17"/>
          <cell r="T17"/>
          <cell r="U17"/>
        </row>
        <row r="18">
          <cell r="A18" t="str">
            <v>Lender TI/LC Release</v>
          </cell>
          <cell r="B18"/>
          <cell r="C18"/>
          <cell r="D18">
            <v>375000</v>
          </cell>
          <cell r="E18">
            <v>0</v>
          </cell>
          <cell r="F18">
            <v>0</v>
          </cell>
          <cell r="G18">
            <v>0</v>
          </cell>
          <cell r="H18">
            <v>36265</v>
          </cell>
          <cell r="I18">
            <v>54489</v>
          </cell>
        </row>
        <row r="19">
          <cell r="A19" t="str">
            <v>Lender RR Release</v>
          </cell>
          <cell r="B19"/>
          <cell r="C19">
            <v>24000</v>
          </cell>
          <cell r="D19"/>
          <cell r="E19"/>
          <cell r="F19"/>
          <cell r="G19"/>
          <cell r="H19"/>
          <cell r="I19"/>
        </row>
        <row r="20">
          <cell r="A20" t="str">
            <v>Debt Service</v>
          </cell>
          <cell r="B20"/>
          <cell r="C20">
            <v>-400000</v>
          </cell>
          <cell r="D20">
            <v>-400000</v>
          </cell>
          <cell r="E20">
            <v>-400000</v>
          </cell>
          <cell r="F20">
            <v>-572898.35455855145</v>
          </cell>
          <cell r="G20">
            <v>-572898.35455855145</v>
          </cell>
          <cell r="H20">
            <v>-572898.35455855145</v>
          </cell>
          <cell r="I20">
            <v>-572898.35455855145</v>
          </cell>
        </row>
        <row r="21">
          <cell r="A21" t="str">
            <v>Equity Funded</v>
          </cell>
          <cell r="B21"/>
          <cell r="C21"/>
          <cell r="D21"/>
          <cell r="E21"/>
          <cell r="F21"/>
          <cell r="G21"/>
          <cell r="H21"/>
          <cell r="I21"/>
        </row>
        <row r="22">
          <cell r="A22" t="str">
            <v>Cash Flow</v>
          </cell>
          <cell r="B22"/>
          <cell r="C22">
            <v>511727.88</v>
          </cell>
          <cell r="D22">
            <v>511043.67999999993</v>
          </cell>
          <cell r="E22">
            <v>680344.88000000012</v>
          </cell>
          <cell r="F22">
            <v>548173.52544144867</v>
          </cell>
          <cell r="G22">
            <v>587331.64544144855</v>
          </cell>
          <cell r="H22">
            <v>639147.48544144863</v>
          </cell>
          <cell r="I22">
            <v>672422.36544144852</v>
          </cell>
        </row>
        <row r="23">
          <cell r="A23"/>
          <cell r="B23"/>
          <cell r="C23"/>
          <cell r="D23"/>
          <cell r="E23"/>
          <cell r="F23"/>
          <cell r="G23"/>
          <cell r="H23"/>
          <cell r="I23"/>
        </row>
        <row r="24">
          <cell r="A24">
            <v>8.5000000000000006E-2</v>
          </cell>
          <cell r="B24"/>
          <cell r="C24">
            <v>306000</v>
          </cell>
          <cell r="D24">
            <v>306000</v>
          </cell>
          <cell r="E24">
            <v>306000</v>
          </cell>
          <cell r="F24">
            <v>306000</v>
          </cell>
          <cell r="G24">
            <v>306000</v>
          </cell>
          <cell r="H24">
            <v>306000</v>
          </cell>
          <cell r="I24">
            <v>306000</v>
          </cell>
        </row>
        <row r="25">
          <cell r="A25">
            <v>8.5000000000000006E-2</v>
          </cell>
          <cell r="B25"/>
          <cell r="C25">
            <v>204000.00000000003</v>
          </cell>
          <cell r="D25">
            <v>204000.00000000003</v>
          </cell>
          <cell r="E25">
            <v>204000.00000000003</v>
          </cell>
          <cell r="F25">
            <v>204000.00000000003</v>
          </cell>
          <cell r="G25">
            <v>204000.00000000003</v>
          </cell>
          <cell r="H25">
            <v>204000.00000000003</v>
          </cell>
          <cell r="I25">
            <v>204000.00000000003</v>
          </cell>
        </row>
        <row r="26">
          <cell r="A26"/>
          <cell r="B26"/>
          <cell r="C26"/>
          <cell r="D26"/>
          <cell r="E26"/>
          <cell r="F26"/>
          <cell r="G26"/>
          <cell r="H26"/>
          <cell r="I26"/>
        </row>
        <row r="27">
          <cell r="A27" t="str">
            <v>Cash to Split</v>
          </cell>
          <cell r="B27"/>
          <cell r="C27">
            <v>1727.8800000000047</v>
          </cell>
          <cell r="D27">
            <v>1043.6799999999348</v>
          </cell>
          <cell r="E27">
            <v>170344.88000000012</v>
          </cell>
          <cell r="F27">
            <v>38173.52544144867</v>
          </cell>
          <cell r="G27">
            <v>77331.645441448549</v>
          </cell>
          <cell r="H27">
            <v>129147.48544144863</v>
          </cell>
          <cell r="I27">
            <v>162422.36544144852</v>
          </cell>
        </row>
        <row r="28">
          <cell r="A28"/>
          <cell r="B28"/>
          <cell r="C28"/>
          <cell r="D28"/>
          <cell r="E28"/>
          <cell r="F28"/>
          <cell r="G28"/>
          <cell r="H28"/>
          <cell r="I28"/>
        </row>
        <row r="29">
          <cell r="A29">
            <v>0.47</v>
          </cell>
          <cell r="B29"/>
          <cell r="C29">
            <v>306812.10360000003</v>
          </cell>
          <cell r="D29">
            <v>306490.52959999995</v>
          </cell>
          <cell r="E29">
            <v>386062.09360000002</v>
          </cell>
          <cell r="F29">
            <v>323941.55695748085</v>
          </cell>
          <cell r="G29">
            <v>342345.8733574808</v>
          </cell>
          <cell r="H29">
            <v>366699.31815748086</v>
          </cell>
          <cell r="I29">
            <v>382338.5117574808</v>
          </cell>
        </row>
        <row r="30">
          <cell r="A30" t="str">
            <v>PSC ROE</v>
          </cell>
          <cell r="B30"/>
          <cell r="C30">
            <v>8.522558433333334E-2</v>
          </cell>
          <cell r="D30">
            <v>8.5136258222222205E-2</v>
          </cell>
          <cell r="E30">
            <v>0.10723947044444446</v>
          </cell>
          <cell r="F30">
            <v>8.9983765821522455E-2</v>
          </cell>
          <cell r="G30">
            <v>9.5096075932633556E-2</v>
          </cell>
          <cell r="H30">
            <v>0.10186092171041135</v>
          </cell>
          <cell r="I30">
            <v>0.10620514215485578</v>
          </cell>
        </row>
        <row r="31">
          <cell r="A31" t="str">
            <v xml:space="preserve">PSC Avg. ROE </v>
          </cell>
          <cell r="B31"/>
          <cell r="C31">
            <v>0.1029552146639546</v>
          </cell>
          <cell r="D31"/>
          <cell r="E31"/>
          <cell r="F31"/>
          <cell r="G31"/>
          <cell r="H31"/>
          <cell r="I31"/>
        </row>
        <row r="32">
          <cell r="A32" t="str">
            <v>PSC IRR</v>
          </cell>
          <cell r="B32"/>
          <cell r="C32">
            <v>0.14531787037849425</v>
          </cell>
          <cell r="D32"/>
          <cell r="E32"/>
          <cell r="F32"/>
          <cell r="G32"/>
          <cell r="H32"/>
          <cell r="I32"/>
        </row>
        <row r="33">
          <cell r="A33"/>
          <cell r="B33"/>
          <cell r="C33"/>
          <cell r="D33"/>
          <cell r="E33"/>
          <cell r="F33"/>
          <cell r="G33"/>
          <cell r="H33"/>
          <cell r="I33"/>
        </row>
        <row r="34">
          <cell r="A34" t="str">
            <v>Partner Total 53%</v>
          </cell>
          <cell r="B34"/>
          <cell r="C34">
            <v>204915.77640000003</v>
          </cell>
          <cell r="D34">
            <v>204553.15039999998</v>
          </cell>
          <cell r="E34">
            <v>294282.7864000001</v>
          </cell>
          <cell r="F34">
            <v>224231.96848396782</v>
          </cell>
          <cell r="G34">
            <v>244985.77208396775</v>
          </cell>
          <cell r="H34">
            <v>272448.16728396784</v>
          </cell>
          <cell r="I34">
            <v>290083.85368396773</v>
          </cell>
        </row>
        <row r="35">
          <cell r="A35" t="str">
            <v>Partner ROE</v>
          </cell>
          <cell r="B35"/>
          <cell r="C35">
            <v>8.5381573500000016E-2</v>
          </cell>
          <cell r="D35">
            <v>8.5230479333333331E-2</v>
          </cell>
          <cell r="E35">
            <v>0.12261782766666671</v>
          </cell>
          <cell r="F35">
            <v>9.3429986868319922E-2</v>
          </cell>
          <cell r="G35">
            <v>0.10207740503498657</v>
          </cell>
          <cell r="H35">
            <v>0.11352006970165326</v>
          </cell>
          <cell r="I35">
            <v>0.12086827236831989</v>
          </cell>
        </row>
        <row r="36">
          <cell r="A36" t="str">
            <v>Partner Avg. ROE</v>
          </cell>
          <cell r="B36"/>
          <cell r="C36">
            <v>0.11537105459115726</v>
          </cell>
          <cell r="D36"/>
          <cell r="E36"/>
          <cell r="F36"/>
          <cell r="G36"/>
          <cell r="H36"/>
          <cell r="I36"/>
        </row>
        <row r="37">
          <cell r="A37" t="str">
            <v>Partner IRR</v>
          </cell>
          <cell r="B37"/>
          <cell r="C37">
            <v>0.17298554778099065</v>
          </cell>
          <cell r="D37"/>
          <cell r="E37"/>
          <cell r="F37"/>
          <cell r="G37"/>
          <cell r="H37"/>
          <cell r="I37"/>
        </row>
        <row r="38">
          <cell r="A38"/>
          <cell r="B38"/>
          <cell r="C38"/>
          <cell r="D38"/>
          <cell r="E38"/>
          <cell r="F38"/>
          <cell r="G38"/>
          <cell r="H38"/>
          <cell r="I38"/>
        </row>
        <row r="39">
          <cell r="A39" t="str">
            <v>Project Economics:</v>
          </cell>
          <cell r="B39"/>
          <cell r="C39"/>
          <cell r="D39"/>
          <cell r="E39"/>
          <cell r="F39" t="str">
            <v>U/W Assumptions:</v>
          </cell>
          <cell r="G39"/>
          <cell r="H39"/>
          <cell r="I39"/>
        </row>
        <row r="40">
          <cell r="A40" t="str">
            <v>Purchase Price / SF</v>
          </cell>
          <cell r="B40"/>
          <cell r="C40">
            <v>119.70070765435305</v>
          </cell>
          <cell r="D40"/>
          <cell r="E40"/>
          <cell r="F40" t="str">
            <v>- Acq. Debt per Partner ($10.00mm; 67.8% LTV)</v>
          </cell>
          <cell r="G40"/>
          <cell r="H40"/>
          <cell r="I40"/>
        </row>
        <row r="41">
          <cell r="A41" t="str">
            <v>In-Place Proforma NOI</v>
          </cell>
          <cell r="B41"/>
          <cell r="C41">
            <v>954269.23644825257</v>
          </cell>
          <cell r="D41"/>
          <cell r="E41"/>
          <cell r="F41" t="str">
            <v>- Term: 10 years</v>
          </cell>
          <cell r="G41"/>
          <cell r="H41"/>
          <cell r="I41"/>
        </row>
        <row r="42">
          <cell r="A42" t="str">
            <v>Purchase Price</v>
          </cell>
          <cell r="B42"/>
          <cell r="C42">
            <v>14750000</v>
          </cell>
          <cell r="D42"/>
          <cell r="E42"/>
          <cell r="F42" t="str">
            <v>- Rate fixed: 4.00%</v>
          </cell>
          <cell r="G42"/>
          <cell r="H42"/>
          <cell r="I42"/>
        </row>
        <row r="43">
          <cell r="A43" t="str">
            <v>Total Costs</v>
          </cell>
          <cell r="B43"/>
          <cell r="C43">
            <v>16000000</v>
          </cell>
          <cell r="D43"/>
          <cell r="E43"/>
          <cell r="F43" t="str">
            <v>- I/O: 3 years</v>
          </cell>
          <cell r="G43"/>
          <cell r="H43"/>
          <cell r="I43"/>
        </row>
        <row r="44">
          <cell r="A44" t="str">
            <v>Cap Rate (In-Place NOI / Purchase)</v>
          </cell>
          <cell r="B44"/>
          <cell r="C44">
            <v>6.469621942022051E-2</v>
          </cell>
          <cell r="D44">
            <v>6.4888406779661012E-2</v>
          </cell>
          <cell r="E44"/>
          <cell r="F44" t="str">
            <v>- Amort: 30 years</v>
          </cell>
          <cell r="G44"/>
          <cell r="H44"/>
          <cell r="I44"/>
        </row>
        <row r="45">
          <cell r="A45" t="str">
            <v>ROI In-Place Close (NOI / Total Costs)</v>
          </cell>
          <cell r="B45"/>
          <cell r="C45">
            <v>5.9641827278015785E-2</v>
          </cell>
          <cell r="D45"/>
          <cell r="E45"/>
          <cell r="F45" t="str">
            <v>- PSC Fee: 1.0% ($36.0k)</v>
          </cell>
          <cell r="G45"/>
          <cell r="H45"/>
          <cell r="I45"/>
        </row>
        <row r="46">
          <cell r="A46" t="str">
            <v>ROI Yr-3 Stabilized (NOI / Total Costs)</v>
          </cell>
          <cell r="B46"/>
          <cell r="C46">
            <v>7.1455805000000011E-2</v>
          </cell>
          <cell r="D46"/>
          <cell r="E46"/>
          <cell r="F46" t="str">
            <v>- Partner Acquisition Fee: 1.0% Purchase Price</v>
          </cell>
          <cell r="G46"/>
          <cell r="H46"/>
          <cell r="I46"/>
        </row>
        <row r="47">
          <cell r="A47" t="str">
            <v>NOI CAGR (10 year hold)</v>
          </cell>
          <cell r="B47"/>
          <cell r="C47">
            <v>5.3947960131313519E-2</v>
          </cell>
          <cell r="D47"/>
          <cell r="E47"/>
          <cell r="F47" t="str">
            <v>- Partner Property Mgmt Fee : 4.0% Revenue</v>
          </cell>
          <cell r="G47"/>
          <cell r="H47"/>
          <cell r="I47"/>
        </row>
        <row r="48">
          <cell r="A48"/>
          <cell r="B48"/>
          <cell r="C48"/>
          <cell r="D48"/>
          <cell r="E48"/>
          <cell r="F48" t="str">
            <v>- Deal Structure:</v>
          </cell>
          <cell r="G48"/>
          <cell r="H48"/>
          <cell r="I48"/>
        </row>
        <row r="49">
          <cell r="A49" t="str">
            <v>Peaceable Economics:</v>
          </cell>
          <cell r="B49"/>
          <cell r="C49"/>
          <cell r="D49"/>
          <cell r="E49"/>
          <cell r="F49" t="str">
            <v xml:space="preserve">- Capital 60% PSC / 40% Partner </v>
          </cell>
          <cell r="G49"/>
          <cell r="H49"/>
          <cell r="I49"/>
        </row>
        <row r="50">
          <cell r="A50" t="str">
            <v>Peaceable Exposure (Debt + Equity)</v>
          </cell>
          <cell r="B50"/>
          <cell r="C50">
            <v>13600000</v>
          </cell>
          <cell r="D50"/>
          <cell r="E50"/>
          <cell r="F50" t="str">
            <v>- 8.5% Cumulative Compounded Preferred Return</v>
          </cell>
          <cell r="G50"/>
          <cell r="H50"/>
          <cell r="I50"/>
        </row>
        <row r="51">
          <cell r="A51" t="str">
            <v>Peaceable Exposure / Cost</v>
          </cell>
          <cell r="B51"/>
          <cell r="C51">
            <v>0.85</v>
          </cell>
          <cell r="D51"/>
          <cell r="E51"/>
          <cell r="F51" t="str">
            <v>- Cash flow 47.0% PSC / 53.0% Partner (13.0% promote)</v>
          </cell>
          <cell r="G51"/>
          <cell r="H51"/>
          <cell r="I51"/>
        </row>
        <row r="52">
          <cell r="A52" t="str">
            <v>Yr-1 Unleveraged CoC on PSC Exp.</v>
          </cell>
          <cell r="B52"/>
          <cell r="C52">
            <v>6.5274108823529409E-2</v>
          </cell>
          <cell r="D52"/>
          <cell r="E52"/>
          <cell r="F52" t="str">
            <v>- Residual 8.5% IRR Lookback</v>
          </cell>
          <cell r="G52"/>
          <cell r="H52"/>
          <cell r="I52"/>
        </row>
        <row r="53">
          <cell r="A53" t="str">
            <v>Stbl. Yr-3 Unleveraged CoC on PSC Exp.</v>
          </cell>
          <cell r="B53"/>
          <cell r="C53">
            <v>8.4065652941176475E-2</v>
          </cell>
          <cell r="D53"/>
          <cell r="E53"/>
          <cell r="F53" t="str">
            <v>- Residual then split 47% PSC / 53% Partner to a 8.5% IRR</v>
          </cell>
          <cell r="G53"/>
          <cell r="H53"/>
          <cell r="I53"/>
        </row>
        <row r="54">
          <cell r="A54" t="str">
            <v>Peaceable Average ROE</v>
          </cell>
          <cell r="B54"/>
          <cell r="C54">
            <v>0.1029552146639546</v>
          </cell>
          <cell r="D54"/>
          <cell r="E54"/>
          <cell r="F54" t="str">
            <v>- Residual then split 47% PSC / 53% Partner to a 8.5% IRR</v>
          </cell>
          <cell r="G54"/>
          <cell r="H54"/>
          <cell r="I54"/>
        </row>
        <row r="55">
          <cell r="A55" t="str">
            <v>IRR (10 year hold, 7.10% Disp. Cap)</v>
          </cell>
          <cell r="B55"/>
          <cell r="C55">
            <v>0.14531787037849425</v>
          </cell>
          <cell r="D55"/>
          <cell r="E55"/>
          <cell r="F55" t="str">
            <v>- Residual then split 47% PSC / 53% Partner</v>
          </cell>
          <cell r="G55"/>
          <cell r="H55"/>
          <cell r="I55"/>
        </row>
        <row r="56">
          <cell r="A56" t="str">
            <v>Peaceable Equity Multiple</v>
          </cell>
          <cell r="B56"/>
          <cell r="C56">
            <v>2.9184564493031151</v>
          </cell>
          <cell r="D56"/>
          <cell r="E56"/>
          <cell r="F56"/>
          <cell r="G56"/>
          <cell r="H56"/>
          <cell r="I56"/>
        </row>
        <row r="57">
          <cell r="A57" t="str">
            <v>Cash Flow from Operations</v>
          </cell>
          <cell r="B57"/>
          <cell r="C57">
            <v>0.53665651206913445</v>
          </cell>
          <cell r="D57"/>
          <cell r="E57"/>
          <cell r="F57" t="str">
            <v>Exit</v>
          </cell>
          <cell r="G57" t="str">
            <v>PSC</v>
          </cell>
          <cell r="H57" t="str">
            <v>Equity</v>
          </cell>
          <cell r="I57"/>
        </row>
        <row r="58">
          <cell r="A58" t="str">
            <v>Cash Flow from Residual</v>
          </cell>
          <cell r="B58"/>
          <cell r="C58">
            <v>0.46334348793086566</v>
          </cell>
          <cell r="D58"/>
          <cell r="E58"/>
          <cell r="F58" t="str">
            <v>Cap Rate</v>
          </cell>
          <cell r="G58" t="str">
            <v>IRR</v>
          </cell>
          <cell r="H58" t="str">
            <v>Multiple</v>
          </cell>
          <cell r="I58"/>
        </row>
        <row r="59">
          <cell r="A59"/>
          <cell r="B59"/>
          <cell r="C59"/>
          <cell r="D59"/>
          <cell r="E59"/>
          <cell r="F59">
            <v>6.4999999999999988E-2</v>
          </cell>
          <cell r="G59">
            <v>0.15501914620399485</v>
          </cell>
          <cell r="H59">
            <v>3.1893435191803148</v>
          </cell>
          <cell r="I59"/>
        </row>
        <row r="60">
          <cell r="A60" t="str">
            <v>Partner Avg. ROE</v>
          </cell>
          <cell r="B60"/>
          <cell r="C60">
            <v>0.11537105459115729</v>
          </cell>
          <cell r="D60"/>
          <cell r="E60"/>
          <cell r="F60">
            <v>6.7999999999999991E-2</v>
          </cell>
          <cell r="G60">
            <v>0.14990487694740298</v>
          </cell>
          <cell r="H60">
            <v>3.0544185028156834</v>
          </cell>
          <cell r="I60"/>
        </row>
        <row r="61">
          <cell r="A61" t="str">
            <v>Partner IRR</v>
          </cell>
          <cell r="B61"/>
          <cell r="C61">
            <v>0.17298554778099065</v>
          </cell>
          <cell r="D61"/>
          <cell r="E61"/>
          <cell r="F61">
            <v>7.0999999999999994E-2</v>
          </cell>
          <cell r="G61">
            <v>0.14531787037849425</v>
          </cell>
          <cell r="H61">
            <v>2.9184564493031151</v>
          </cell>
          <cell r="I61" t="str">
            <v>~5 bps Inc. / Yr</v>
          </cell>
        </row>
        <row r="62">
          <cell r="A62" t="str">
            <v>Partner Equity Multiple</v>
          </cell>
          <cell r="C62">
            <v>3.6572827174382487</v>
          </cell>
          <cell r="D62"/>
          <cell r="E62"/>
          <cell r="F62">
            <v>7.3999999999999996E-2</v>
          </cell>
          <cell r="G62">
            <v>0.14031987786293029</v>
          </cell>
          <cell r="H62">
            <v>2.8173880686616029</v>
          </cell>
          <cell r="I62"/>
        </row>
        <row r="63">
          <cell r="A63" t="str">
            <v>Deal IRR (10 year hold, 7.10% Disp. Cap)</v>
          </cell>
          <cell r="B63"/>
          <cell r="C63">
            <v>0.15620293021202089</v>
          </cell>
          <cell r="D63"/>
          <cell r="E63"/>
          <cell r="F63">
            <v>7.6999999999999999E-2</v>
          </cell>
          <cell r="G63">
            <v>0.13581210970878604</v>
          </cell>
          <cell r="H63">
            <v>2.7127252795546068</v>
          </cell>
          <cell r="I63"/>
        </row>
        <row r="64">
          <cell r="A64" t="str">
            <v>Deal Level Multiple</v>
          </cell>
          <cell r="B64"/>
          <cell r="C64">
            <v>3.2139869565571684</v>
          </cell>
          <cell r="D64"/>
          <cell r="E64"/>
          <cell r="F64"/>
          <cell r="G64"/>
          <cell r="H64"/>
          <cell r="I64"/>
        </row>
        <row r="65">
          <cell r="A65" t="str">
            <v>PSC Capital Account Start</v>
          </cell>
          <cell r="B65"/>
          <cell r="C65">
            <v>3600000</v>
          </cell>
          <cell r="D65">
            <v>3600000</v>
          </cell>
          <cell r="E65">
            <v>3600000</v>
          </cell>
          <cell r="F65">
            <v>3600000</v>
          </cell>
          <cell r="G65">
            <v>3600000</v>
          </cell>
          <cell r="H65">
            <v>3600000</v>
          </cell>
          <cell r="I65">
            <v>3600000</v>
          </cell>
        </row>
        <row r="66">
          <cell r="A66" t="str">
            <v>PSC Due</v>
          </cell>
          <cell r="B66"/>
          <cell r="C66">
            <v>306000</v>
          </cell>
          <cell r="D66">
            <v>306000</v>
          </cell>
          <cell r="E66">
            <v>306000</v>
          </cell>
          <cell r="F66">
            <v>306000</v>
          </cell>
          <cell r="G66">
            <v>306000</v>
          </cell>
          <cell r="H66">
            <v>306000</v>
          </cell>
          <cell r="I66">
            <v>306000</v>
          </cell>
        </row>
        <row r="67">
          <cell r="A67" t="str">
            <v>PSC Paid</v>
          </cell>
          <cell r="B67"/>
          <cell r="C67">
            <v>306000</v>
          </cell>
          <cell r="D67">
            <v>306000</v>
          </cell>
          <cell r="E67">
            <v>306000</v>
          </cell>
          <cell r="F67">
            <v>306000</v>
          </cell>
          <cell r="G67">
            <v>306000</v>
          </cell>
          <cell r="H67">
            <v>306000</v>
          </cell>
          <cell r="I67">
            <v>306000</v>
          </cell>
        </row>
        <row r="68">
          <cell r="A68" t="str">
            <v>PSC Accrue</v>
          </cell>
          <cell r="B68"/>
          <cell r="C68">
            <v>0</v>
          </cell>
          <cell r="D68">
            <v>0</v>
          </cell>
          <cell r="E68">
            <v>0</v>
          </cell>
          <cell r="F68">
            <v>0</v>
          </cell>
          <cell r="G68">
            <v>0</v>
          </cell>
          <cell r="H68">
            <v>0</v>
          </cell>
          <cell r="I68">
            <v>0</v>
          </cell>
        </row>
        <row r="69">
          <cell r="A69" t="str">
            <v>PSC Capital Account End</v>
          </cell>
          <cell r="B69"/>
          <cell r="C69">
            <v>3600000</v>
          </cell>
          <cell r="D69">
            <v>3600000</v>
          </cell>
          <cell r="E69">
            <v>3600000</v>
          </cell>
          <cell r="F69">
            <v>3600000</v>
          </cell>
          <cell r="G69">
            <v>3600000</v>
          </cell>
          <cell r="H69">
            <v>3600000</v>
          </cell>
          <cell r="I69">
            <v>3600000</v>
          </cell>
        </row>
        <row r="70">
          <cell r="A70"/>
          <cell r="B70"/>
          <cell r="C70"/>
          <cell r="D70"/>
          <cell r="E70"/>
          <cell r="F70"/>
          <cell r="G70"/>
          <cell r="H70"/>
          <cell r="I70"/>
        </row>
        <row r="71">
          <cell r="A71" t="str">
            <v>Partner Capital Account</v>
          </cell>
          <cell r="B71"/>
          <cell r="C71">
            <v>2400000</v>
          </cell>
          <cell r="D71">
            <v>2400000</v>
          </cell>
          <cell r="E71">
            <v>2400000</v>
          </cell>
          <cell r="F71">
            <v>2400000</v>
          </cell>
          <cell r="G71">
            <v>2400000</v>
          </cell>
          <cell r="H71">
            <v>2400000</v>
          </cell>
          <cell r="I71">
            <v>2400000</v>
          </cell>
        </row>
        <row r="72">
          <cell r="A72" t="str">
            <v>Partner Due</v>
          </cell>
          <cell r="B72"/>
          <cell r="C72">
            <v>204000.00000000003</v>
          </cell>
          <cell r="D72">
            <v>204000.00000000003</v>
          </cell>
          <cell r="E72">
            <v>204000.00000000003</v>
          </cell>
          <cell r="F72">
            <v>204000.00000000003</v>
          </cell>
          <cell r="G72">
            <v>204000.00000000003</v>
          </cell>
          <cell r="H72">
            <v>204000.00000000003</v>
          </cell>
          <cell r="I72">
            <v>204000.00000000003</v>
          </cell>
        </row>
        <row r="73">
          <cell r="A73" t="str">
            <v>Partner Paid</v>
          </cell>
          <cell r="B73"/>
          <cell r="C73">
            <v>204000.00000000003</v>
          </cell>
          <cell r="D73">
            <v>204000.00000000003</v>
          </cell>
          <cell r="E73">
            <v>204000.00000000003</v>
          </cell>
          <cell r="F73">
            <v>204000.00000000003</v>
          </cell>
          <cell r="G73">
            <v>204000.00000000003</v>
          </cell>
          <cell r="H73">
            <v>204000.00000000003</v>
          </cell>
          <cell r="I73">
            <v>204000.00000000003</v>
          </cell>
        </row>
        <row r="74">
          <cell r="A74" t="str">
            <v>Partner Accrue</v>
          </cell>
          <cell r="B74"/>
          <cell r="C74">
            <v>0</v>
          </cell>
          <cell r="D74">
            <v>0</v>
          </cell>
          <cell r="E74">
            <v>0</v>
          </cell>
          <cell r="F74">
            <v>0</v>
          </cell>
          <cell r="G74">
            <v>0</v>
          </cell>
          <cell r="H74">
            <v>0</v>
          </cell>
          <cell r="I74">
            <v>0</v>
          </cell>
        </row>
        <row r="75">
          <cell r="A75"/>
          <cell r="B75"/>
          <cell r="C75"/>
          <cell r="D75"/>
          <cell r="E75"/>
          <cell r="F75"/>
          <cell r="G75"/>
          <cell r="H75"/>
          <cell r="I75"/>
        </row>
        <row r="76">
          <cell r="A76"/>
          <cell r="B76"/>
          <cell r="C76">
            <v>1</v>
          </cell>
          <cell r="D76">
            <v>2</v>
          </cell>
          <cell r="E76">
            <v>3</v>
          </cell>
          <cell r="F76">
            <v>4</v>
          </cell>
          <cell r="G76">
            <v>5</v>
          </cell>
          <cell r="H76">
            <v>6</v>
          </cell>
          <cell r="I76">
            <v>7</v>
          </cell>
        </row>
        <row r="77">
          <cell r="A77"/>
          <cell r="B77">
            <v>44104</v>
          </cell>
          <cell r="C77">
            <v>44469</v>
          </cell>
          <cell r="D77">
            <v>44834</v>
          </cell>
          <cell r="E77">
            <v>45199</v>
          </cell>
          <cell r="F77">
            <v>45565</v>
          </cell>
          <cell r="G77">
            <v>45930</v>
          </cell>
          <cell r="H77">
            <v>46295</v>
          </cell>
          <cell r="I77">
            <v>46660</v>
          </cell>
        </row>
        <row r="78">
          <cell r="A78" t="str">
            <v>PSC IRR</v>
          </cell>
          <cell r="B78">
            <v>-3600000</v>
          </cell>
          <cell r="C78">
            <v>306812.10360000003</v>
          </cell>
          <cell r="D78">
            <v>306490.52960000001</v>
          </cell>
          <cell r="E78">
            <v>386062.09360000025</v>
          </cell>
          <cell r="F78">
            <v>323941.55695748096</v>
          </cell>
          <cell r="G78">
            <v>342345.87335748086</v>
          </cell>
          <cell r="H78">
            <v>366699.31815748103</v>
          </cell>
          <cell r="I78">
            <v>382338.51175748091</v>
          </cell>
        </row>
        <row r="79">
          <cell r="A79" t="str">
            <v xml:space="preserve">PSC IRR </v>
          </cell>
          <cell r="B79">
            <v>-3600000</v>
          </cell>
          <cell r="C79">
            <v>306812.10360000003</v>
          </cell>
          <cell r="D79">
            <v>306490.52960000001</v>
          </cell>
          <cell r="E79">
            <v>386062.09360000025</v>
          </cell>
          <cell r="F79">
            <v>323941.55695748096</v>
          </cell>
          <cell r="G79">
            <v>342345.87335748086</v>
          </cell>
          <cell r="H79">
            <v>366699.31815748103</v>
          </cell>
          <cell r="I79">
            <v>382338.51175748091</v>
          </cell>
        </row>
        <row r="80">
          <cell r="A80" t="str">
            <v xml:space="preserve">PSC IRR </v>
          </cell>
          <cell r="B80">
            <v>-3600000</v>
          </cell>
          <cell r="C80">
            <v>306812.10360000003</v>
          </cell>
          <cell r="D80">
            <v>306490.52960000001</v>
          </cell>
          <cell r="E80">
            <v>386062.09360000025</v>
          </cell>
          <cell r="F80">
            <v>323941.55695748096</v>
          </cell>
          <cell r="G80">
            <v>342345.87335748086</v>
          </cell>
          <cell r="H80">
            <v>366699.31815748103</v>
          </cell>
          <cell r="I80">
            <v>382338.51175748091</v>
          </cell>
        </row>
        <row r="81">
          <cell r="A81" t="str">
            <v>PSC Final IRR</v>
          </cell>
          <cell r="B81">
            <v>-3564000</v>
          </cell>
          <cell r="C81">
            <v>306812.10360000003</v>
          </cell>
          <cell r="D81">
            <v>306490.52960000001</v>
          </cell>
          <cell r="E81">
            <v>386062.09360000025</v>
          </cell>
          <cell r="F81">
            <v>323941.55695748096</v>
          </cell>
          <cell r="G81">
            <v>342345.87335748086</v>
          </cell>
          <cell r="H81">
            <v>366699.31815748103</v>
          </cell>
          <cell r="I81">
            <v>382338.51175748091</v>
          </cell>
        </row>
        <row r="82">
          <cell r="A82"/>
          <cell r="B82"/>
          <cell r="C82"/>
          <cell r="D82"/>
          <cell r="E82"/>
          <cell r="F82"/>
          <cell r="G82"/>
          <cell r="H82"/>
          <cell r="I82"/>
        </row>
        <row r="83">
          <cell r="A83" t="str">
            <v>Partner IRR</v>
          </cell>
          <cell r="B83">
            <v>-2400000</v>
          </cell>
          <cell r="C83">
            <v>204915.77639999986</v>
          </cell>
          <cell r="D83">
            <v>204553.15040000016</v>
          </cell>
          <cell r="E83">
            <v>294282.7864000001</v>
          </cell>
          <cell r="F83">
            <v>224231.96848396771</v>
          </cell>
          <cell r="G83">
            <v>244985.77208396792</v>
          </cell>
          <cell r="H83">
            <v>272448.16728396807</v>
          </cell>
          <cell r="I83">
            <v>290083.85368396761</v>
          </cell>
        </row>
        <row r="84">
          <cell r="A84" t="str">
            <v>Partner Final IRR</v>
          </cell>
          <cell r="B84">
            <v>-2400000</v>
          </cell>
          <cell r="C84">
            <v>204915.77639999986</v>
          </cell>
          <cell r="D84">
            <v>204553.15040000016</v>
          </cell>
          <cell r="E84">
            <v>294282.7864000001</v>
          </cell>
          <cell r="F84">
            <v>224231.96848396771</v>
          </cell>
          <cell r="G84">
            <v>244985.77208396792</v>
          </cell>
          <cell r="H84">
            <v>272448.16728396807</v>
          </cell>
          <cell r="I84">
            <v>290083.85368396761</v>
          </cell>
        </row>
        <row r="85">
          <cell r="A85"/>
          <cell r="B85"/>
          <cell r="C85"/>
          <cell r="D85"/>
          <cell r="E85"/>
          <cell r="F85"/>
          <cell r="G85"/>
          <cell r="H85"/>
          <cell r="I85"/>
        </row>
        <row r="86">
          <cell r="A86" t="str">
            <v>Partner ROE</v>
          </cell>
          <cell r="B86"/>
          <cell r="C86">
            <v>8.5381573499999946E-2</v>
          </cell>
          <cell r="D86">
            <v>8.52304793333334E-2</v>
          </cell>
          <cell r="E86">
            <v>0.12261782766666671</v>
          </cell>
          <cell r="F86">
            <v>9.3429986868319881E-2</v>
          </cell>
          <cell r="G86">
            <v>0.10207740503498663</v>
          </cell>
          <cell r="H86">
            <v>0.11352006970165336</v>
          </cell>
          <cell r="I86">
            <v>0.12086827236831983</v>
          </cell>
        </row>
        <row r="87">
          <cell r="A87" t="str">
            <v>Partner Avg. ROE</v>
          </cell>
          <cell r="B87"/>
          <cell r="C87">
            <v>0.11537105459115729</v>
          </cell>
          <cell r="D87"/>
          <cell r="E87"/>
          <cell r="F87"/>
          <cell r="G87"/>
          <cell r="H87"/>
          <cell r="I87"/>
        </row>
        <row r="88">
          <cell r="A88" t="str">
            <v>Partner IRR</v>
          </cell>
          <cell r="B88"/>
          <cell r="C88">
            <v>0.17298554778099065</v>
          </cell>
          <cell r="D88"/>
          <cell r="E88"/>
          <cell r="F88"/>
          <cell r="G88"/>
          <cell r="H88"/>
          <cell r="I88"/>
        </row>
        <row r="89">
          <cell r="A89"/>
          <cell r="B89"/>
          <cell r="C89"/>
          <cell r="D89"/>
          <cell r="E89"/>
          <cell r="F89"/>
          <cell r="G89"/>
          <cell r="H89"/>
          <cell r="I89"/>
        </row>
        <row r="90">
          <cell r="A90" t="str">
            <v>PSC Lookback</v>
          </cell>
          <cell r="B90">
            <v>-3600000</v>
          </cell>
          <cell r="C90">
            <v>282776.13235023047</v>
          </cell>
          <cell r="D90">
            <v>260350.00072203702</v>
          </cell>
          <cell r="E90">
            <v>302251.13957656239</v>
          </cell>
          <cell r="F90">
            <v>233695.65869659235</v>
          </cell>
          <cell r="G90">
            <v>227624.67490631988</v>
          </cell>
          <cell r="H90">
            <v>224716.31554577698</v>
          </cell>
          <cell r="I90">
            <v>215944.8296720272</v>
          </cell>
        </row>
        <row r="91">
          <cell r="A91" t="str">
            <v>Partner Lookback</v>
          </cell>
          <cell r="B91">
            <v>-2400000</v>
          </cell>
          <cell r="C91">
            <v>188862.46672811048</v>
          </cell>
          <cell r="D91">
            <v>173758.75503833182</v>
          </cell>
          <cell r="E91">
            <v>230396.37670132052</v>
          </cell>
          <cell r="F91">
            <v>161763.86280248821</v>
          </cell>
          <cell r="G91">
            <v>162890.25534435702</v>
          </cell>
          <cell r="H91">
            <v>166958.44605568645</v>
          </cell>
          <cell r="I91">
            <v>163839.38956723205</v>
          </cell>
        </row>
        <row r="92">
          <cell r="A92" t="str">
            <v>PSC Tier I</v>
          </cell>
          <cell r="B92">
            <v>-3600000</v>
          </cell>
          <cell r="C92">
            <v>282776.13235023047</v>
          </cell>
          <cell r="D92">
            <v>260350.00072203702</v>
          </cell>
          <cell r="E92">
            <v>302251.13957656239</v>
          </cell>
          <cell r="F92">
            <v>233695.65869659235</v>
          </cell>
          <cell r="G92">
            <v>227624.67490631988</v>
          </cell>
          <cell r="H92">
            <v>224716.31554577698</v>
          </cell>
          <cell r="I92">
            <v>215944.8296720272</v>
          </cell>
        </row>
        <row r="93">
          <cell r="A93" t="str">
            <v>PSC Tier II</v>
          </cell>
          <cell r="B93">
            <v>-3600000</v>
          </cell>
          <cell r="C93">
            <v>282776.13235023047</v>
          </cell>
          <cell r="D93">
            <v>260350.00072203702</v>
          </cell>
          <cell r="E93">
            <v>302251.13957656239</v>
          </cell>
          <cell r="F93">
            <v>233695.65869659235</v>
          </cell>
          <cell r="G93">
            <v>227624.67490631988</v>
          </cell>
          <cell r="H93">
            <v>224716.31554577698</v>
          </cell>
          <cell r="I93">
            <v>215944.8296720272</v>
          </cell>
        </row>
        <row r="94">
          <cell r="A94"/>
          <cell r="B94"/>
          <cell r="C94"/>
          <cell r="D94"/>
          <cell r="E94"/>
          <cell r="F94"/>
          <cell r="G94"/>
          <cell r="H94"/>
          <cell r="I94"/>
        </row>
        <row r="95">
          <cell r="A95" t="str">
            <v>Deal Lever IRR</v>
          </cell>
          <cell r="B95">
            <v>-6000000</v>
          </cell>
          <cell r="C95">
            <v>511727.87999999989</v>
          </cell>
          <cell r="D95">
            <v>511043.68000000017</v>
          </cell>
          <cell r="E95">
            <v>680344.88000000035</v>
          </cell>
          <cell r="F95">
            <v>548173.52544144867</v>
          </cell>
          <cell r="G95">
            <v>587331.64544144878</v>
          </cell>
          <cell r="H95">
            <v>639147.4854414491</v>
          </cell>
          <cell r="I95">
            <v>672422.36544144852</v>
          </cell>
        </row>
        <row r="96">
          <cell r="A96"/>
          <cell r="B96"/>
          <cell r="C96"/>
          <cell r="D96"/>
          <cell r="E96"/>
          <cell r="F96"/>
          <cell r="G96"/>
          <cell r="H96"/>
          <cell r="I96"/>
        </row>
        <row r="97">
          <cell r="A97" t="str">
            <v>Vacancy</v>
          </cell>
          <cell r="B97">
            <v>-2.6018969260243274E-2</v>
          </cell>
          <cell r="C97">
            <v>0</v>
          </cell>
          <cell r="D97">
            <v>-1.8018456000235165E-2</v>
          </cell>
          <cell r="E97">
            <v>-2.8678768040470169E-2</v>
          </cell>
          <cell r="F97">
            <v>-3.0971746245420775E-2</v>
          </cell>
          <cell r="G97">
            <v>-3.4491765246843969E-2</v>
          </cell>
          <cell r="H97">
            <v>-3.1065189447266939E-2</v>
          </cell>
          <cell r="I97">
            <v>-2.8381864026535177E-2</v>
          </cell>
        </row>
        <row r="102">
          <cell r="A102" t="str">
            <v xml:space="preserve">Lender Reserve Start </v>
          </cell>
          <cell r="C102"/>
          <cell r="D102">
            <v>0</v>
          </cell>
          <cell r="E102">
            <v>0</v>
          </cell>
          <cell r="F102">
            <v>0</v>
          </cell>
          <cell r="G102">
            <v>39251</v>
          </cell>
          <cell r="H102">
            <v>100863</v>
          </cell>
          <cell r="I102">
            <v>89945</v>
          </cell>
        </row>
        <row r="103">
          <cell r="A103" t="str">
            <v>Lender Reserve Add</v>
          </cell>
          <cell r="C103">
            <v>0</v>
          </cell>
          <cell r="D103">
            <v>0</v>
          </cell>
          <cell r="E103">
            <v>0</v>
          </cell>
          <cell r="F103">
            <v>39251</v>
          </cell>
          <cell r="G103">
            <v>61612</v>
          </cell>
          <cell r="H103">
            <v>25347</v>
          </cell>
          <cell r="I103">
            <v>7123</v>
          </cell>
        </row>
        <row r="104">
          <cell r="A104" t="str">
            <v>Lender Reserve Release</v>
          </cell>
          <cell r="C104">
            <v>0</v>
          </cell>
          <cell r="D104">
            <v>0</v>
          </cell>
          <cell r="E104">
            <v>0</v>
          </cell>
          <cell r="F104">
            <v>0</v>
          </cell>
          <cell r="G104">
            <v>0</v>
          </cell>
          <cell r="H104">
            <v>-36265</v>
          </cell>
          <cell r="I104">
            <v>-54489</v>
          </cell>
        </row>
        <row r="105">
          <cell r="A105" t="str">
            <v>Lender Reserve End</v>
          </cell>
          <cell r="C105">
            <v>0</v>
          </cell>
          <cell r="D105">
            <v>0</v>
          </cell>
          <cell r="E105">
            <v>0</v>
          </cell>
          <cell r="F105">
            <v>39251</v>
          </cell>
          <cell r="G105">
            <v>100863</v>
          </cell>
          <cell r="H105">
            <v>89945</v>
          </cell>
          <cell r="I105">
            <v>42579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ORT"/>
    </sheetNames>
    <sheetDataSet>
      <sheetData sheetId="0"/>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esrecap"/>
      <sheetName val="22598PLAN"/>
      <sheetName val="calpersfees"/>
      <sheetName val="Incent01"/>
      <sheetName val="Incent00"/>
      <sheetName val="Incent99"/>
      <sheetName val="99cash"/>
      <sheetName val="98cash"/>
      <sheetName val="885PLAN"/>
      <sheetName val="31west"/>
      <sheetName val="Riverpark"/>
      <sheetName val="Gatehall"/>
      <sheetName val="Plaza 55"/>
      <sheetName val="2 Soundview"/>
      <sheetName val="10bank"/>
      <sheetName val="hgscash "/>
      <sheetName val="440wheel"/>
      <sheetName val="rock"/>
      <sheetName val="Bear"/>
      <sheetName val="FDA"/>
      <sheetName val="450PLAN"/>
      <sheetName val="1585PLAN "/>
      <sheetName val="Goldman"/>
      <sheetName val="Landmark"/>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Base Variable Input"/>
      <sheetName val="Op Exp Detail"/>
      <sheetName val="Checklist"/>
      <sheetName val="Sheet2"/>
      <sheetName val="#REF"/>
      <sheetName val="SignaturePage"/>
      <sheetName val="BUDGET "/>
      <sheetName val="2 DRAWS (TOTAL)"/>
      <sheetName val="BM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erty Info"/>
    </sheetNames>
    <sheetDataSet>
      <sheetData sheetId="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ssumptions Cons."/>
      <sheetName val="Assumptions (T)"/>
      <sheetName val="LTL (T)"/>
      <sheetName val="Assumptions (C)"/>
      <sheetName val="LTL (C)"/>
      <sheetName val="Financing (T)"/>
      <sheetName val="Financing (C)"/>
      <sheetName val="10 Year Cash Flow Cons."/>
      <sheetName val="10 Year Cash Flow (T)"/>
      <sheetName val="10 Year Cash Flow (C)"/>
      <sheetName val="Investor Cash Flows"/>
      <sheetName val="Existing Loan (T)"/>
      <sheetName val="Existing Loan (C)"/>
      <sheetName val="Capital (T)"/>
      <sheetName val="Capital (C)"/>
      <sheetName val="RentRoll (T)"/>
      <sheetName val="RentRoll (C)"/>
      <sheetName val="2Bd1Ba"/>
      <sheetName val="1Bd1Ba"/>
      <sheetName val="2Bd2Ba"/>
      <sheetName val="3Bd2Ba"/>
      <sheetName val="Exhibits"/>
      <sheetName val="Assumptions_Cons_"/>
      <sheetName val="Assumptions_(T)"/>
      <sheetName val="LTL_(T)"/>
      <sheetName val="Assumptions_(C)"/>
      <sheetName val="LTL_(C)"/>
      <sheetName val="Financing_(T)"/>
      <sheetName val="Financing_(C)"/>
      <sheetName val="10_Year_Cash_Flow_Cons_"/>
      <sheetName val="10_Year_Cash_Flow_(T)"/>
      <sheetName val="10_Year_Cash_Flow_(C)"/>
      <sheetName val="Investor_Cash_Flows"/>
      <sheetName val="Existing_Loan_(T)"/>
      <sheetName val="Existing_Loan_(C)"/>
      <sheetName val="Capital_(T)"/>
      <sheetName val="Capital_(C)"/>
      <sheetName val="RentRoll_(T)"/>
      <sheetName val="RentRoll_(C)"/>
    </sheetNames>
    <sheetDataSet>
      <sheetData sheetId="0"/>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Template"/>
      <sheetName val="Message"/>
    </sheetNames>
    <sheetDataSet>
      <sheetData sheetId="0"/>
      <sheetData sheetId="1"/>
      <sheetData sheetId="2"/>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4-2005 billing"/>
    </sheetNames>
    <sheetDataSet>
      <sheetData sheetId="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rower Inc. RE Proforma (2)"/>
      <sheetName val="Borrower Inc. RE (2)"/>
      <sheetName val="ESPIII GECC"/>
      <sheetName val="DenverThortonWestminster"/>
      <sheetName val="Arvada"/>
      <sheetName val="Glenrock&amp;Lyndhurst"/>
      <sheetName val="Hazlet #2"/>
      <sheetName val="Venice"/>
      <sheetName val="Sherman Oaks"/>
      <sheetName val="Merrimack"/>
      <sheetName val="Laguna"/>
      <sheetName val="Template"/>
      <sheetName val="BU Notes"/>
      <sheetName val="DS Calc Other"/>
      <sheetName val="DS Calc Dev Props"/>
      <sheetName val="DS Calc LU Props "/>
      <sheetName val="DS Calc Stab Props"/>
      <sheetName val="Borrower FS"/>
      <sheetName val="Husman Properties"/>
      <sheetName val="zzzBorrower IncREProforma"/>
      <sheetName val="Borrower Inc. RE"/>
      <sheetName val="Borrower Inc. RE Proforma"/>
      <sheetName val="Mortgageability"/>
      <sheetName val="Borrower Non-RE LLCs"/>
      <sheetName val="Non-Inc. RE"/>
      <sheetName val="Debt Schedule"/>
      <sheetName val="Borrower Rec."/>
      <sheetName val="Borrower Cash Flow"/>
      <sheetName val="zzzACCESS"/>
      <sheetName val="zzzBorrower Inc. RE Proforma"/>
      <sheetName val="ViewPropertyLOans"/>
      <sheetName val="Var Rt Amort"/>
      <sheetName val="zzzFixed Rate Amort"/>
      <sheetName val="Huds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Modeling Exercise Complete"/>
      <sheetName val="Exercise"/>
      <sheetName val="Assumptions"/>
      <sheetName val="Alt_With_Operating_Shortfall"/>
    </sheetNames>
    <sheetDataSet>
      <sheetData sheetId="0" refreshError="1"/>
      <sheetData sheetId="1">
        <row r="9">
          <cell r="C9">
            <v>200000</v>
          </cell>
          <cell r="D9">
            <v>28</v>
          </cell>
        </row>
      </sheetData>
      <sheetData sheetId="2" refreshError="1"/>
      <sheetData sheetId="3" refreshError="1"/>
      <sheetData sheetId="4"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torical"/>
      <sheetName val="Rent"/>
      <sheetName val="Property Summary"/>
      <sheetName val="Cover"/>
      <sheetName val="Input"/>
      <sheetName val="Sources &amp; Uses"/>
      <sheetName val="Rent Roll"/>
      <sheetName val="Sheet1"/>
      <sheetName val="Cases"/>
      <sheetName val="Rent Comps"/>
      <sheetName val="Comp Sales"/>
      <sheetName val="Capital Imp. Schedule"/>
      <sheetName val="Output"/>
      <sheetName val="Expenses - &quot;Long-Form&quot;"/>
      <sheetName val="Rent - &quot;Long-Form&quot;"/>
      <sheetName val="Admin"/>
      <sheetName val="Tax Schedule"/>
      <sheetName val="Depreciation"/>
      <sheetName val="CF Model"/>
      <sheetName val="Preferred Equity"/>
      <sheetName val="Foot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STE_IN_PLACE_RENT"/>
      <sheetName val="PRESENTATION_CF"/>
      <sheetName val="Annual Report"/>
      <sheetName val="Cash Flow"/>
      <sheetName val="Price Yield"/>
      <sheetName val="Argus"/>
      <sheetName val="In-place"/>
      <sheetName val="Gross Sales"/>
      <sheetName val="Annual Report (2)"/>
      <sheetName val="Occu Cost"/>
      <sheetName val="Rent"/>
      <sheetName val="Monthly Calc"/>
      <sheetName val="Annual Calc"/>
      <sheetName val="HISTORICAL EXHIBIT"/>
      <sheetName val="BUDGET "/>
      <sheetName val="PASTE_InPlaceRent"/>
      <sheetName val="Data"/>
      <sheetName val="DIAMOND"/>
      <sheetName val="Lease Exp Retail"/>
      <sheetName val="Rent Roll"/>
      <sheetName val="Superseded"/>
      <sheetName val="From Company"/>
      <sheetName val="Sheet1"/>
      <sheetName val="Projected CF Data"/>
      <sheetName val="Cash_Flow"/>
      <sheetName val="Capital Stack"/>
      <sheetName val="Entities"/>
      <sheetName val="Assumption Inputs"/>
      <sheetName val="Acct Rec"/>
      <sheetName val="ENG 2"/>
      <sheetName val="WATER RATES"/>
      <sheetName val="Data Inputs"/>
      <sheetName val="AE Reference Sheet"/>
      <sheetName val="Entity List"/>
      <sheetName val="ID"/>
      <sheetName val="Lists"/>
      <sheetName val="Rollover"/>
      <sheetName val="Leverage Analysis"/>
      <sheetName val="Cash_Flow1"/>
      <sheetName val="Price_Yield"/>
      <sheetName val="Annual_Report"/>
      <sheetName val="Gross_Sales"/>
      <sheetName val="Annual_Report_(2)"/>
      <sheetName val="Occu_Cost"/>
      <sheetName val="Monthly_Calc"/>
      <sheetName val="Annual_Calc"/>
      <sheetName val="HISTORICAL_EXHIBIT"/>
      <sheetName val="BUDGET_"/>
      <sheetName val="Lease_Exp_Retail"/>
      <sheetName val="Rent_Roll"/>
      <sheetName val="Projected_CF_Data"/>
      <sheetName val="Capital_Stack"/>
      <sheetName val="Assumption_Inputs"/>
      <sheetName val="Acct_Rec"/>
      <sheetName val="ENG_2"/>
      <sheetName val="WATER_RATES"/>
      <sheetName val="Data_Inputs"/>
      <sheetName val=""/>
      <sheetName val="Assumptions"/>
      <sheetName val="Reference tab"/>
      <sheetName val="UW Model Account Groupings"/>
      <sheetName val="Pendry West Hollywood"/>
      <sheetName val="Drop Down List"/>
      <sheetName val="GL Accounts - Major Expense"/>
      <sheetName val="Stacking Plan Report (2)"/>
      <sheetName val="Data Sheet (Actual)"/>
      <sheetName val="APF Monthly Sales Graph"/>
      <sheetName val="1997 APF Weekly Sales Graph"/>
      <sheetName val="Weekly Sales (Act)"/>
      <sheetName val="Hazard_Retail"/>
      <sheetName val="Fixed Rate and Fusion Details"/>
      <sheetName val="refs"/>
      <sheetName val="Ins"/>
      <sheetName val="MORE ASSUMP"/>
      <sheetName val="Assump"/>
      <sheetName val="Dropdowns"/>
      <sheetName val="Input 2"/>
      <sheetName val="Print"/>
      <sheetName val="9_Value Matrix"/>
      <sheetName val="10_Vacancy Detail"/>
      <sheetName val="2_Assumptions"/>
      <sheetName val="4_Cash Flow"/>
      <sheetName val="18_ALease-up Schedule"/>
      <sheetName val="Cash_Flow2"/>
      <sheetName val="Price_Yield1"/>
      <sheetName val="Annual_Report1"/>
      <sheetName val="Gross_Sales1"/>
      <sheetName val="Annual_Report_(2)1"/>
      <sheetName val="Occu_Cost1"/>
      <sheetName val="Monthly_Calc1"/>
      <sheetName val="Annual_Calc1"/>
      <sheetName val="HISTORICAL_EXHIBIT1"/>
      <sheetName val="BUDGET_1"/>
      <sheetName val="Lease_Exp_Retail1"/>
      <sheetName val="Rent_Roll1"/>
      <sheetName val="Projected_CF_Data1"/>
      <sheetName val="Capital_Stack1"/>
      <sheetName val="Assumption_Inputs1"/>
      <sheetName val="Acct_Rec1"/>
      <sheetName val="ENG_21"/>
      <sheetName val="WATER_RATES1"/>
      <sheetName val="From_Company"/>
      <sheetName val="AE_Reference_Sheet"/>
      <sheetName val="Entity_List"/>
      <sheetName val="Leverage_Analysis"/>
      <sheetName val="Data_Inputs1"/>
      <sheetName val="Reference_tab"/>
      <sheetName val="UW_Model_Account_Groupings"/>
      <sheetName val="Drop_Down_List"/>
      <sheetName val="Stacking_Plan_Report_(2)"/>
      <sheetName val="GL_Accounts_-_Major_Expense"/>
      <sheetName val="Data_Sheet_(Actual)"/>
      <sheetName val="APF_Monthly_Sales_Graph"/>
      <sheetName val="1997_APF_Weekly_Sales_Graph"/>
      <sheetName val="Weekly_Sales_(Act)"/>
      <sheetName val="Fixed_Rate_and_Fusion_Details"/>
      <sheetName val="MORE_ASSUMP"/>
      <sheetName val="Lists and Dropdowns"/>
      <sheetName val="Data Validation"/>
      <sheetName val="4917 Adams"/>
      <sheetName val="CAFs"/>
      <sheetName val="Pending INVs"/>
      <sheetName val="Cover Sheet"/>
      <sheetName val="Summary"/>
      <sheetName val="Cash_Flow3"/>
      <sheetName val="Price_Yield2"/>
      <sheetName val="Annual_Report2"/>
      <sheetName val="Gross_Sales2"/>
      <sheetName val="Annual_Report_(2)2"/>
      <sheetName val="Occu_Cost2"/>
      <sheetName val="Monthly_Calc2"/>
      <sheetName val="Annual_Calc2"/>
      <sheetName val="HISTORICAL_EXHIBIT2"/>
      <sheetName val="BUDGET_2"/>
      <sheetName val="Lease_Exp_Retail2"/>
      <sheetName val="Rent_Roll2"/>
      <sheetName val="Projected_CF_Data2"/>
      <sheetName val="Capital_Stack2"/>
      <sheetName val="Assumption_Inputs2"/>
      <sheetName val="Acct_Rec2"/>
      <sheetName val="ENG_22"/>
      <sheetName val="WATER_RATES2"/>
      <sheetName val="From_Company1"/>
      <sheetName val="AE_Reference_Sheet1"/>
      <sheetName val="Entity_List1"/>
      <sheetName val="Leverage_Analysis1"/>
      <sheetName val="Reference_tab1"/>
      <sheetName val="Debt"/>
      <sheetName val="Demand"/>
      <sheetName val="Occ"/>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sheetData sheetId="106" refreshError="1"/>
      <sheetData sheetId="107"/>
      <sheetData sheetId="108"/>
      <sheetData sheetId="109"/>
      <sheetData sheetId="110"/>
      <sheetData sheetId="111"/>
      <sheetData sheetId="112"/>
      <sheetData sheetId="113"/>
      <sheetData sheetId="114"/>
      <sheetData sheetId="115"/>
      <sheetData sheetId="116"/>
      <sheetData sheetId="117" refreshError="1"/>
      <sheetData sheetId="118" refreshError="1"/>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t Roll"/>
      <sheetName val="General"/>
      <sheetName val="Prompt"/>
      <sheetName val="Loan Terms"/>
      <sheetName val="UW"/>
      <sheetName val="Source Cash Flows"/>
      <sheetName val="Input Model"/>
      <sheetName val="Sheet1"/>
      <sheetName val="Supplemental"/>
      <sheetName val="Yield Mainten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r Inc &amp; Exp Analysis"/>
      <sheetName val="Recent Leases in Competing Ctrs"/>
      <sheetName val="Competitive Shopping Centers"/>
      <sheetName val="Cost Approach Summary"/>
      <sheetName val="Expense Comparisons"/>
      <sheetName val="Occupancy Status"/>
      <sheetName val="Comp Shop Ctr Sales Summary"/>
      <sheetName val="Summary of Cap Rates"/>
    </sheetNames>
    <sheetDataSet>
      <sheetData sheetId="0" refreshError="1">
        <row r="2">
          <cell r="C2" t="str">
            <v>Operating Income and Expense Analysis</v>
          </cell>
        </row>
        <row r="3">
          <cell r="F3">
            <v>1992</v>
          </cell>
          <cell r="H3">
            <v>1993</v>
          </cell>
          <cell r="J3">
            <v>1994</v>
          </cell>
          <cell r="L3" t="str">
            <v>Owner's Budget</v>
          </cell>
          <cell r="N3" t="str">
            <v>C&amp;W Estimate</v>
          </cell>
        </row>
        <row r="4">
          <cell r="F4" t="str">
            <v>Total</v>
          </cell>
          <cell r="G4" t="str">
            <v>Per SF</v>
          </cell>
          <cell r="H4" t="str">
            <v>Total</v>
          </cell>
          <cell r="I4" t="str">
            <v>Per SF</v>
          </cell>
          <cell r="J4" t="str">
            <v>Total</v>
          </cell>
          <cell r="K4" t="str">
            <v>Per SF</v>
          </cell>
          <cell r="L4" t="str">
            <v>Total</v>
          </cell>
          <cell r="M4" t="str">
            <v>Per SF</v>
          </cell>
          <cell r="N4" t="str">
            <v>Total</v>
          </cell>
          <cell r="O4" t="str">
            <v>Per SF</v>
          </cell>
        </row>
        <row r="6">
          <cell r="C6" t="str">
            <v>Income</v>
          </cell>
        </row>
        <row r="7">
          <cell r="D7" t="str">
            <v>Base Rent</v>
          </cell>
          <cell r="F7">
            <v>0</v>
          </cell>
          <cell r="G7">
            <v>0</v>
          </cell>
          <cell r="H7">
            <v>0</v>
          </cell>
          <cell r="I7">
            <v>0</v>
          </cell>
          <cell r="J7">
            <v>0</v>
          </cell>
          <cell r="K7">
            <v>0</v>
          </cell>
          <cell r="L7">
            <v>0</v>
          </cell>
          <cell r="M7">
            <v>0</v>
          </cell>
          <cell r="N7">
            <v>0</v>
          </cell>
          <cell r="O7">
            <v>0</v>
          </cell>
        </row>
        <row r="8">
          <cell r="D8" t="str">
            <v>Percentage Rent</v>
          </cell>
          <cell r="F8">
            <v>0</v>
          </cell>
          <cell r="G8">
            <v>0</v>
          </cell>
          <cell r="H8">
            <v>0</v>
          </cell>
          <cell r="I8">
            <v>0</v>
          </cell>
          <cell r="J8">
            <v>0</v>
          </cell>
          <cell r="K8">
            <v>0</v>
          </cell>
          <cell r="L8">
            <v>0</v>
          </cell>
          <cell r="M8">
            <v>0</v>
          </cell>
          <cell r="N8">
            <v>0</v>
          </cell>
          <cell r="O8">
            <v>0</v>
          </cell>
        </row>
        <row r="9">
          <cell r="D9" t="str">
            <v>Expense Recoveries</v>
          </cell>
          <cell r="F9">
            <v>0</v>
          </cell>
          <cell r="G9">
            <v>0</v>
          </cell>
          <cell r="H9">
            <v>0</v>
          </cell>
          <cell r="I9">
            <v>0</v>
          </cell>
          <cell r="J9">
            <v>0</v>
          </cell>
          <cell r="K9">
            <v>0</v>
          </cell>
          <cell r="L9">
            <v>0</v>
          </cell>
          <cell r="M9">
            <v>0</v>
          </cell>
          <cell r="N9">
            <v>0</v>
          </cell>
          <cell r="O9">
            <v>0</v>
          </cell>
        </row>
        <row r="10">
          <cell r="C10" t="str">
            <v>Effective Gross Income</v>
          </cell>
          <cell r="F10">
            <v>0</v>
          </cell>
          <cell r="G10">
            <v>0</v>
          </cell>
          <cell r="H10">
            <v>0</v>
          </cell>
          <cell r="I10">
            <v>0</v>
          </cell>
          <cell r="J10">
            <v>0</v>
          </cell>
          <cell r="K10">
            <v>0</v>
          </cell>
          <cell r="L10">
            <v>0</v>
          </cell>
          <cell r="M10">
            <v>0</v>
          </cell>
          <cell r="N10">
            <v>0</v>
          </cell>
          <cell r="O10">
            <v>0</v>
          </cell>
        </row>
        <row r="12">
          <cell r="C12" t="str">
            <v>Recoverable Expenses</v>
          </cell>
        </row>
        <row r="13">
          <cell r="D13" t="str">
            <v>Common Area Maintenance</v>
          </cell>
          <cell r="F13">
            <v>0</v>
          </cell>
          <cell r="G13">
            <v>0</v>
          </cell>
          <cell r="H13">
            <v>0</v>
          </cell>
          <cell r="I13">
            <v>0</v>
          </cell>
          <cell r="J13">
            <v>0</v>
          </cell>
          <cell r="K13">
            <v>0</v>
          </cell>
          <cell r="L13">
            <v>0</v>
          </cell>
          <cell r="M13">
            <v>0</v>
          </cell>
          <cell r="N13">
            <v>0</v>
          </cell>
          <cell r="O13">
            <v>0</v>
          </cell>
        </row>
        <row r="14">
          <cell r="D14" t="str">
            <v>Insurance</v>
          </cell>
          <cell r="F14">
            <v>0</v>
          </cell>
          <cell r="G14">
            <v>0</v>
          </cell>
          <cell r="H14">
            <v>0</v>
          </cell>
          <cell r="I14">
            <v>0</v>
          </cell>
          <cell r="J14">
            <v>0</v>
          </cell>
          <cell r="K14">
            <v>0</v>
          </cell>
          <cell r="L14">
            <v>0</v>
          </cell>
          <cell r="M14">
            <v>0</v>
          </cell>
          <cell r="N14">
            <v>0</v>
          </cell>
          <cell r="O14">
            <v>0</v>
          </cell>
        </row>
        <row r="15">
          <cell r="D15" t="str">
            <v>Real Estate Taxes</v>
          </cell>
          <cell r="F15">
            <v>0</v>
          </cell>
          <cell r="G15">
            <v>0</v>
          </cell>
          <cell r="H15">
            <v>0</v>
          </cell>
          <cell r="I15">
            <v>0</v>
          </cell>
          <cell r="J15">
            <v>0</v>
          </cell>
          <cell r="K15">
            <v>0</v>
          </cell>
          <cell r="L15">
            <v>0</v>
          </cell>
          <cell r="M15">
            <v>0</v>
          </cell>
          <cell r="N15">
            <v>0</v>
          </cell>
          <cell r="O15">
            <v>0</v>
          </cell>
        </row>
        <row r="16">
          <cell r="D16" t="str">
            <v>Total</v>
          </cell>
          <cell r="F16">
            <v>0</v>
          </cell>
          <cell r="G16">
            <v>0</v>
          </cell>
          <cell r="H16">
            <v>0</v>
          </cell>
          <cell r="I16">
            <v>0</v>
          </cell>
          <cell r="J16">
            <v>0</v>
          </cell>
          <cell r="K16">
            <v>0</v>
          </cell>
          <cell r="L16">
            <v>0</v>
          </cell>
          <cell r="M16">
            <v>0</v>
          </cell>
          <cell r="N16">
            <v>0</v>
          </cell>
          <cell r="O16">
            <v>0</v>
          </cell>
        </row>
        <row r="18">
          <cell r="C18" t="str">
            <v>Non-Recoverable Expenses</v>
          </cell>
        </row>
        <row r="19">
          <cell r="D19" t="str">
            <v>General &amp; Administrative</v>
          </cell>
          <cell r="F19">
            <v>0</v>
          </cell>
          <cell r="G19">
            <v>0</v>
          </cell>
          <cell r="H19">
            <v>0</v>
          </cell>
          <cell r="I19">
            <v>0</v>
          </cell>
          <cell r="J19">
            <v>0</v>
          </cell>
          <cell r="K19">
            <v>0</v>
          </cell>
          <cell r="L19">
            <v>0</v>
          </cell>
          <cell r="M19">
            <v>0</v>
          </cell>
          <cell r="N19">
            <v>0</v>
          </cell>
          <cell r="O19">
            <v>0</v>
          </cell>
        </row>
        <row r="20">
          <cell r="D20" t="str">
            <v>Management</v>
          </cell>
          <cell r="F20">
            <v>0</v>
          </cell>
          <cell r="G20">
            <v>0</v>
          </cell>
          <cell r="H20">
            <v>0</v>
          </cell>
          <cell r="I20">
            <v>0</v>
          </cell>
          <cell r="J20">
            <v>0</v>
          </cell>
          <cell r="K20">
            <v>0</v>
          </cell>
          <cell r="L20">
            <v>0</v>
          </cell>
          <cell r="M20">
            <v>0</v>
          </cell>
          <cell r="N20">
            <v>0</v>
          </cell>
          <cell r="O20">
            <v>0</v>
          </cell>
        </row>
        <row r="21">
          <cell r="D21" t="str">
            <v>Reserves for Replacement</v>
          </cell>
          <cell r="F21">
            <v>0</v>
          </cell>
          <cell r="G21">
            <v>0</v>
          </cell>
          <cell r="H21">
            <v>0</v>
          </cell>
          <cell r="I21">
            <v>0</v>
          </cell>
          <cell r="J21">
            <v>0</v>
          </cell>
          <cell r="K21">
            <v>0</v>
          </cell>
          <cell r="L21">
            <v>0</v>
          </cell>
          <cell r="M21">
            <v>0</v>
          </cell>
          <cell r="N21">
            <v>0</v>
          </cell>
          <cell r="O21">
            <v>0</v>
          </cell>
        </row>
        <row r="22">
          <cell r="D22" t="str">
            <v>Total</v>
          </cell>
          <cell r="F22">
            <v>0</v>
          </cell>
          <cell r="G22">
            <v>0</v>
          </cell>
          <cell r="H22">
            <v>0</v>
          </cell>
          <cell r="I22">
            <v>0</v>
          </cell>
          <cell r="J22">
            <v>0</v>
          </cell>
          <cell r="K22">
            <v>0</v>
          </cell>
          <cell r="L22">
            <v>0</v>
          </cell>
          <cell r="M22">
            <v>0</v>
          </cell>
          <cell r="N22">
            <v>0</v>
          </cell>
          <cell r="O22">
            <v>0</v>
          </cell>
        </row>
        <row r="24">
          <cell r="C24" t="str">
            <v>Total Operating Expenses</v>
          </cell>
          <cell r="F24">
            <v>0</v>
          </cell>
          <cell r="G24">
            <v>0</v>
          </cell>
          <cell r="H24">
            <v>0</v>
          </cell>
          <cell r="I24">
            <v>0</v>
          </cell>
          <cell r="J24">
            <v>0</v>
          </cell>
          <cell r="K24">
            <v>0</v>
          </cell>
          <cell r="L24">
            <v>0</v>
          </cell>
          <cell r="M24">
            <v>0</v>
          </cell>
          <cell r="N24">
            <v>0</v>
          </cell>
          <cell r="O24">
            <v>0</v>
          </cell>
        </row>
        <row r="26">
          <cell r="C26" t="str">
            <v>Net Operating Income</v>
          </cell>
          <cell r="F26">
            <v>0</v>
          </cell>
          <cell r="G26">
            <v>0</v>
          </cell>
          <cell r="H26">
            <v>0</v>
          </cell>
          <cell r="I26">
            <v>0</v>
          </cell>
          <cell r="J26">
            <v>0</v>
          </cell>
          <cell r="K26">
            <v>0</v>
          </cell>
          <cell r="L26">
            <v>0</v>
          </cell>
          <cell r="M26">
            <v>0</v>
          </cell>
          <cell r="N26">
            <v>0</v>
          </cell>
          <cell r="O26">
            <v>0</v>
          </cell>
        </row>
        <row r="29">
          <cell r="G29" t="str">
            <v>Per SF</v>
          </cell>
        </row>
        <row r="30">
          <cell r="F30" t="str">
            <v>Total</v>
          </cell>
          <cell r="G30" t="str">
            <v>of GLA</v>
          </cell>
        </row>
        <row r="32">
          <cell r="C32" t="str">
            <v>Income</v>
          </cell>
        </row>
        <row r="33">
          <cell r="D33">
            <v>1992</v>
          </cell>
          <cell r="F33">
            <v>0</v>
          </cell>
          <cell r="G33">
            <v>0</v>
          </cell>
        </row>
        <row r="34">
          <cell r="D34" t="str">
            <v>1993</v>
          </cell>
          <cell r="F34">
            <v>0</v>
          </cell>
          <cell r="G34">
            <v>0</v>
          </cell>
        </row>
        <row r="35">
          <cell r="D35" t="str">
            <v>1994</v>
          </cell>
          <cell r="F35">
            <v>0</v>
          </cell>
          <cell r="G35">
            <v>0</v>
          </cell>
        </row>
        <row r="36">
          <cell r="D36" t="str">
            <v>1995 Budget</v>
          </cell>
          <cell r="F36">
            <v>0</v>
          </cell>
          <cell r="G36">
            <v>0</v>
          </cell>
        </row>
        <row r="37">
          <cell r="D37" t="str">
            <v>Annualized 1995 YTD</v>
          </cell>
        </row>
        <row r="38">
          <cell r="D38" t="str">
            <v>Forecast 1995</v>
          </cell>
          <cell r="F38">
            <v>0</v>
          </cell>
          <cell r="G38">
            <v>0</v>
          </cell>
        </row>
        <row r="40">
          <cell r="C40" t="str">
            <v>Operating Expenses</v>
          </cell>
        </row>
        <row r="41">
          <cell r="D41">
            <v>1992</v>
          </cell>
          <cell r="F41">
            <v>0</v>
          </cell>
          <cell r="G41">
            <v>0</v>
          </cell>
        </row>
        <row r="42">
          <cell r="D42" t="str">
            <v>1993</v>
          </cell>
          <cell r="F42">
            <v>0</v>
          </cell>
          <cell r="G42">
            <v>0</v>
          </cell>
        </row>
        <row r="43">
          <cell r="D43" t="str">
            <v>1994</v>
          </cell>
          <cell r="F43">
            <v>0</v>
          </cell>
          <cell r="G43">
            <v>0</v>
          </cell>
        </row>
        <row r="44">
          <cell r="D44" t="str">
            <v>1995 Budget</v>
          </cell>
          <cell r="F44">
            <v>0</v>
          </cell>
          <cell r="G44">
            <v>0</v>
          </cell>
        </row>
        <row r="45">
          <cell r="D45" t="str">
            <v>Annualized 1995 YTD</v>
          </cell>
        </row>
        <row r="46">
          <cell r="D46" t="str">
            <v>Forecast 1995</v>
          </cell>
          <cell r="F46">
            <v>0</v>
          </cell>
          <cell r="G46">
            <v>0</v>
          </cell>
        </row>
        <row r="47">
          <cell r="C47" t="str">
            <v>Net Income 199_</v>
          </cell>
        </row>
        <row r="50">
          <cell r="B50" t="str">
            <v>Stabilized Income and Expenses</v>
          </cell>
        </row>
        <row r="52">
          <cell r="C52" t="str">
            <v>Income</v>
          </cell>
        </row>
        <row r="53">
          <cell r="D53" t="str">
            <v>Base Rent</v>
          </cell>
        </row>
        <row r="54">
          <cell r="D54" t="str">
            <v>Percentage Rent</v>
          </cell>
        </row>
        <row r="55">
          <cell r="D55" t="str">
            <v>Expense Recoveries</v>
          </cell>
        </row>
        <row r="56">
          <cell r="C56" t="str">
            <v>Potential Gross Income</v>
          </cell>
        </row>
        <row r="57">
          <cell r="C57" t="str">
            <v>Allowance for Vacancy &amp; Credit Loss</v>
          </cell>
        </row>
        <row r="59">
          <cell r="C59" t="str">
            <v>Effective Gross Income</v>
          </cell>
        </row>
        <row r="61">
          <cell r="C61" t="str">
            <v>Less:  Recoverable Expenses</v>
          </cell>
        </row>
        <row r="62">
          <cell r="D62" t="str">
            <v>Common Area Maintenance</v>
          </cell>
        </row>
        <row r="63">
          <cell r="D63" t="str">
            <v>Real Estate Taxes</v>
          </cell>
        </row>
        <row r="64">
          <cell r="D64" t="str">
            <v>Insurance</v>
          </cell>
        </row>
        <row r="66">
          <cell r="C66" t="str">
            <v>Total Recoverable</v>
          </cell>
        </row>
        <row r="68">
          <cell r="C68" t="str">
            <v>Less:  Non-Recoverable Expenses</v>
          </cell>
        </row>
        <row r="69">
          <cell r="D69" t="str">
            <v>General &amp; Administrative</v>
          </cell>
        </row>
        <row r="70">
          <cell r="D70" t="str">
            <v>Management</v>
          </cell>
        </row>
        <row r="71">
          <cell r="D71" t="str">
            <v>Reserves for Replacement</v>
          </cell>
        </row>
        <row r="73">
          <cell r="C73" t="str">
            <v>Total Non-Recoverable</v>
          </cell>
        </row>
        <row r="75">
          <cell r="C75" t="str">
            <v>Total Operating Expenses</v>
          </cell>
        </row>
        <row r="77">
          <cell r="C77" t="str">
            <v>NET OPERATING INCOME</v>
          </cell>
        </row>
      </sheetData>
      <sheetData sheetId="1" refreshError="1">
        <row r="2">
          <cell r="C2" t="str">
            <v>Recent Leases in Competing Centers</v>
          </cell>
        </row>
        <row r="3">
          <cell r="F3" t="str">
            <v>Lease</v>
          </cell>
          <cell r="H3" t="str">
            <v>Base</v>
          </cell>
        </row>
        <row r="4">
          <cell r="E4" t="str">
            <v>Size</v>
          </cell>
          <cell r="F4" t="str">
            <v>Start</v>
          </cell>
          <cell r="G4" t="str">
            <v>Term</v>
          </cell>
          <cell r="H4" t="str">
            <v>Rent</v>
          </cell>
        </row>
        <row r="5">
          <cell r="C5" t="str">
            <v>Center/Location</v>
          </cell>
          <cell r="D5" t="str">
            <v>Tenant Name</v>
          </cell>
          <cell r="E5" t="str">
            <v>(SF)</v>
          </cell>
          <cell r="F5" t="str">
            <v>Date</v>
          </cell>
          <cell r="G5" t="str">
            <v>(Mo)</v>
          </cell>
          <cell r="H5" t="str">
            <v>(SF)</v>
          </cell>
          <cell r="I5" t="str">
            <v>Recoveries</v>
          </cell>
          <cell r="J5" t="str">
            <v>Comments</v>
          </cell>
        </row>
        <row r="6">
          <cell r="C6" t="str">
            <v>Anchor Tenant Spaces</v>
          </cell>
        </row>
        <row r="14">
          <cell r="C14" t="str">
            <v>Shop Tenant Spaces</v>
          </cell>
        </row>
      </sheetData>
      <sheetData sheetId="2" refreshError="1">
        <row r="2">
          <cell r="C2" t="str">
            <v>Competitive Shopping Centers</v>
          </cell>
        </row>
        <row r="3">
          <cell r="K3" t="str">
            <v>Distance</v>
          </cell>
        </row>
        <row r="4">
          <cell r="E4" t="str">
            <v>Year</v>
          </cell>
          <cell r="F4" t="str">
            <v>Total</v>
          </cell>
          <cell r="G4" t="str">
            <v>Occupied</v>
          </cell>
          <cell r="H4" t="str">
            <v>Total</v>
          </cell>
          <cell r="I4" t="str">
            <v>Shop</v>
          </cell>
          <cell r="J4" t="str">
            <v>Shop</v>
          </cell>
          <cell r="K4" t="str">
            <v>From</v>
          </cell>
        </row>
        <row r="5">
          <cell r="B5" t="str">
            <v>No.</v>
          </cell>
          <cell r="C5" t="str">
            <v>Property</v>
          </cell>
          <cell r="D5" t="str">
            <v>Location</v>
          </cell>
          <cell r="E5" t="str">
            <v>Built</v>
          </cell>
          <cell r="F5" t="str">
            <v>GLA (SF)</v>
          </cell>
          <cell r="G5" t="str">
            <v>SF</v>
          </cell>
          <cell r="H5" t="str">
            <v>Occupancy</v>
          </cell>
          <cell r="I5" t="str">
            <v>GLA (SF)</v>
          </cell>
          <cell r="J5" t="str">
            <v>Occupancy</v>
          </cell>
          <cell r="K5" t="str">
            <v>Subject</v>
          </cell>
        </row>
        <row r="14">
          <cell r="C14" t="str">
            <v>TOTALS</v>
          </cell>
        </row>
        <row r="16">
          <cell r="C16" t="str">
            <v>Weighted Average</v>
          </cell>
        </row>
      </sheetData>
      <sheetData sheetId="3" refreshError="1">
        <row r="2">
          <cell r="C2" t="str">
            <v>Cost Approach Summary</v>
          </cell>
        </row>
        <row r="3">
          <cell r="C3" t="str">
            <v>Total Replacement Cost Including Developer's Overhead and Profit</v>
          </cell>
        </row>
        <row r="5">
          <cell r="C5" t="str">
            <v>Less</v>
          </cell>
        </row>
        <row r="6">
          <cell r="C6" t="str">
            <v>Curable Physical Deterioration</v>
          </cell>
        </row>
        <row r="7">
          <cell r="C7" t="str">
            <v>Curable Functional Obsolescence</v>
          </cell>
        </row>
        <row r="8">
          <cell r="C8" t="str">
            <v>Incurable Functional Obsolescence</v>
          </cell>
        </row>
        <row r="9">
          <cell r="C9" t="str">
            <v>Subtotal</v>
          </cell>
        </row>
        <row r="11">
          <cell r="C11" t="str">
            <v>Less</v>
          </cell>
        </row>
        <row r="12">
          <cell r="C12" t="str">
            <v>Physical Incurable Depreciation (Age-Life)</v>
          </cell>
        </row>
        <row r="13">
          <cell r="C13" t="str">
            <v>External Obsolescence</v>
          </cell>
        </row>
        <row r="14">
          <cell r="C14" t="str">
            <v>Total Depreciation</v>
          </cell>
        </row>
        <row r="16">
          <cell r="D16" t="str">
            <v>Depreciated Replacement Cost New</v>
          </cell>
        </row>
        <row r="18">
          <cell r="C18" t="str">
            <v>Add</v>
          </cell>
        </row>
        <row r="19">
          <cell r="C19" t="str">
            <v>Estimated Site Value</v>
          </cell>
        </row>
        <row r="20">
          <cell r="C20" t="str">
            <v>Total (Rounded to)</v>
          </cell>
        </row>
        <row r="22">
          <cell r="C22" t="str">
            <v>Value Indicated by Cost Approach</v>
          </cell>
        </row>
      </sheetData>
      <sheetData sheetId="4" refreshError="1">
        <row r="2">
          <cell r="B2" t="str">
            <v>Expense Comparisons</v>
          </cell>
        </row>
        <row r="3">
          <cell r="F3" t="str">
            <v>Non-Recoverable</v>
          </cell>
        </row>
        <row r="4">
          <cell r="B4" t="str">
            <v>Comparable No.</v>
          </cell>
          <cell r="D4" t="str">
            <v>Recoverable (SF)</v>
          </cell>
          <cell r="F4" t="str">
            <v>(SF)</v>
          </cell>
          <cell r="H4" t="str">
            <v>Total (SF)</v>
          </cell>
        </row>
        <row r="5">
          <cell r="B5">
            <v>1</v>
          </cell>
          <cell r="H5">
            <v>0</v>
          </cell>
        </row>
        <row r="6">
          <cell r="B6">
            <v>2</v>
          </cell>
          <cell r="H6">
            <v>0</v>
          </cell>
        </row>
        <row r="7">
          <cell r="B7">
            <v>3</v>
          </cell>
          <cell r="H7">
            <v>0</v>
          </cell>
        </row>
        <row r="8">
          <cell r="B8" t="str">
            <v>Dollars &amp; Cents</v>
          </cell>
        </row>
        <row r="9">
          <cell r="B9" t="str">
            <v>of Shopping Centers</v>
          </cell>
        </row>
      </sheetData>
      <sheetData sheetId="5" refreshError="1">
        <row r="2">
          <cell r="C2" t="str">
            <v>Tenant Type</v>
          </cell>
          <cell r="E2" t="str">
            <v>Size (SF)</v>
          </cell>
          <cell r="G2" t="str">
            <v>Percent</v>
          </cell>
        </row>
        <row r="3">
          <cell r="C3" t="str">
            <v>Anchor Stores</v>
          </cell>
          <cell r="G3" t="e">
            <v>#DIV/0!</v>
          </cell>
        </row>
        <row r="4">
          <cell r="C4" t="str">
            <v>Shops (Occupied)</v>
          </cell>
          <cell r="G4" t="e">
            <v>#DIV/0!</v>
          </cell>
        </row>
        <row r="5">
          <cell r="C5" t="str">
            <v>Shops (Vacant)</v>
          </cell>
          <cell r="G5" t="e">
            <v>#DIV/0!</v>
          </cell>
        </row>
        <row r="6">
          <cell r="C6" t="str">
            <v>Total</v>
          </cell>
          <cell r="E6">
            <v>0</v>
          </cell>
          <cell r="G6" t="e">
            <v>#DIV/0!</v>
          </cell>
        </row>
      </sheetData>
      <sheetData sheetId="6" refreshError="1">
        <row r="2">
          <cell r="C2" t="str">
            <v xml:space="preserve"> Shopping Center Sales Summary</v>
          </cell>
        </row>
        <row r="3">
          <cell r="F3" t="str">
            <v>Gross</v>
          </cell>
          <cell r="G3" t="str">
            <v>Site</v>
          </cell>
          <cell r="J3" t="str">
            <v>Cash</v>
          </cell>
          <cell r="O3" t="str">
            <v>Anchor</v>
          </cell>
        </row>
        <row r="4">
          <cell r="C4" t="str">
            <v>Sale</v>
          </cell>
          <cell r="E4" t="str">
            <v>Sale</v>
          </cell>
          <cell r="F4" t="str">
            <v>Leasable</v>
          </cell>
          <cell r="G4" t="str">
            <v>Size</v>
          </cell>
          <cell r="H4" t="str">
            <v>Year</v>
          </cell>
          <cell r="I4" t="str">
            <v>Occupancy</v>
          </cell>
          <cell r="J4" t="str">
            <v>Equivalent</v>
          </cell>
          <cell r="L4" t="str">
            <v>Capitalization</v>
          </cell>
          <cell r="O4" t="str">
            <v>Tenant</v>
          </cell>
        </row>
        <row r="5">
          <cell r="C5" t="str">
            <v>No.</v>
          </cell>
          <cell r="D5" t="str">
            <v>Name/Location</v>
          </cell>
          <cell r="E5" t="str">
            <v>Date</v>
          </cell>
          <cell r="F5" t="str">
            <v>Area</v>
          </cell>
          <cell r="G5" t="str">
            <v>(Acres)</v>
          </cell>
          <cell r="H5" t="str">
            <v>Built</v>
          </cell>
          <cell r="I5" t="str">
            <v>at Sale</v>
          </cell>
          <cell r="J5" t="str">
            <v>Sales Price</v>
          </cell>
          <cell r="K5" t="str">
            <v>Price/SF</v>
          </cell>
          <cell r="L5" t="str">
            <v>Rate</v>
          </cell>
          <cell r="M5" t="str">
            <v>NOI/SF</v>
          </cell>
          <cell r="N5" t="str">
            <v>EGIM</v>
          </cell>
          <cell r="O5" t="str">
            <v>Ratio</v>
          </cell>
        </row>
        <row r="7">
          <cell r="C7">
            <v>1</v>
          </cell>
        </row>
        <row r="9">
          <cell r="C9">
            <v>2</v>
          </cell>
        </row>
        <row r="11">
          <cell r="C11">
            <v>3</v>
          </cell>
        </row>
        <row r="13">
          <cell r="C13">
            <v>4</v>
          </cell>
        </row>
      </sheetData>
      <sheetData sheetId="7" refreshError="1">
        <row r="2">
          <cell r="B2" t="str">
            <v>Summary of Capitalization Rates</v>
          </cell>
        </row>
        <row r="3">
          <cell r="C3" t="str">
            <v>Sale</v>
          </cell>
          <cell r="E3" t="str">
            <v>Capitalization</v>
          </cell>
        </row>
        <row r="4">
          <cell r="C4" t="str">
            <v>No.</v>
          </cell>
          <cell r="E4" t="str">
            <v>Rate</v>
          </cell>
        </row>
        <row r="5">
          <cell r="C5">
            <v>1</v>
          </cell>
        </row>
        <row r="6">
          <cell r="C6">
            <v>2</v>
          </cell>
        </row>
        <row r="7">
          <cell r="C7">
            <v>3</v>
          </cell>
        </row>
        <row r="8">
          <cell r="C8">
            <v>4</v>
          </cell>
        </row>
        <row r="9">
          <cell r="C9">
            <v>5</v>
          </cell>
        </row>
        <row r="10">
          <cell r="C10" t="str">
            <v>Stabilized Capitalization Rate Selected  -----%</v>
          </cell>
        </row>
        <row r="13">
          <cell r="B13" t="str">
            <v>Summary of Capitalization Rates</v>
          </cell>
        </row>
        <row r="14">
          <cell r="C14" t="str">
            <v>Sale</v>
          </cell>
          <cell r="E14" t="str">
            <v>Capitalization</v>
          </cell>
        </row>
        <row r="15">
          <cell r="C15" t="str">
            <v>No.</v>
          </cell>
          <cell r="E15" t="str">
            <v>Rate</v>
          </cell>
        </row>
        <row r="16">
          <cell r="C16">
            <v>1</v>
          </cell>
        </row>
        <row r="17">
          <cell r="C17">
            <v>2</v>
          </cell>
        </row>
        <row r="18">
          <cell r="C18">
            <v>3</v>
          </cell>
        </row>
        <row r="19">
          <cell r="C19">
            <v>4</v>
          </cell>
        </row>
        <row r="20">
          <cell r="C20">
            <v>5</v>
          </cell>
        </row>
        <row r="21">
          <cell r="C21" t="str">
            <v>Terminal Capitalization Rate Selected  ----%</v>
          </cell>
        </row>
      </sheetData>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Highlights"/>
      <sheetName val="Deal Summary"/>
      <sheetName val="Comp Sales"/>
      <sheetName val="Capex"/>
      <sheetName val="Investment Summary"/>
      <sheetName val="SF FS Product by Brand"/>
      <sheetName val="Occ &amp; Rate Projections"/>
      <sheetName val="Segmentation-Projections"/>
      <sheetName val="SEG-WST 3YR"/>
      <sheetName val="Jesters Conversion Analysis"/>
      <sheetName val="Meeting Space"/>
      <sheetName val="comptables"/>
      <sheetName val="Competitive Set"/>
      <sheetName val="Operating Stats"/>
      <sheetName val="Proforma Calc"/>
      <sheetName val="Starbucks"/>
      <sheetName val="Argent Bridge"/>
      <sheetName val="SegmentationProjectforRevBridge"/>
      <sheetName val="Rev Bridge"/>
      <sheetName val="Historicals"/>
      <sheetName val="T12"/>
      <sheetName val="Proforma"/>
      <sheetName val="Property CF's"/>
      <sheetName val="Investment CF's"/>
      <sheetName val="RE Cash Flows"/>
      <sheetName val="BP Cash Flows"/>
      <sheetName val="Debt"/>
      <sheetName val="Leas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ttributes"/>
      <sheetName val="Comp Set"/>
      <sheetName val="INPUT"/>
      <sheetName val="Input-Contract Services"/>
      <sheetName val="Input-Utilities"/>
      <sheetName val="Proforma"/>
      <sheetName val="Proforma - Net Rebill"/>
      <sheetName val="Rent Schedule"/>
      <sheetName val="Payroll Schedule"/>
      <sheetName val="Contract Services"/>
      <sheetName val="Utilities"/>
      <sheetName val="T12"/>
      <sheetName val="T12 Stats"/>
      <sheetName val="Rent Roll"/>
      <sheetName val="Axio Trends"/>
      <sheetName val="GL Chart Original "/>
      <sheetName val="COA Descriptions"/>
      <sheetName val="GL"/>
      <sheetName val="Worksheet"/>
      <sheetName val="FinMetrics"/>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 Options"/>
    </sheetNames>
    <sheetDataSet>
      <sheetData sheetId="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ule1"/>
      <sheetName val="Financial Summary"/>
      <sheetName val="Assump"/>
      <sheetName val="Combined"/>
      <sheetName val="HGI"/>
      <sheetName val="Hampton"/>
      <sheetName val="PROJ OP"/>
      <sheetName val="Historical &amp; Proj Ops (Monthly)"/>
      <sheetName val="Actual Operations"/>
      <sheetName val="Property Info"/>
      <sheetName val="Operating Assumptions"/>
      <sheetName val="Cash Flows (Quarterly)"/>
      <sheetName val="Historical &amp; Proj Ops (Calc)"/>
      <sheetName val="Historical &amp; Proj Ops (Annual)"/>
      <sheetName val="Sources &amp; Uses"/>
      <sheetName val="Projected Ops (Report Only)"/>
      <sheetName val="Capital Budget"/>
      <sheetName val="Escrows"/>
      <sheetName val="Debt"/>
      <sheetName val="JV Waterfall Tier 1"/>
      <sheetName val="JV Waterfall Tier 2"/>
      <sheetName val="JV Waterfall Tier 3"/>
      <sheetName val="JV Waterfall Tier 4"/>
      <sheetName val="JV Waterfall Tier 5"/>
      <sheetName val="JV Waterfall Tier 6"/>
      <sheetName val="JV Waterfall Tier 7"/>
      <sheetName val="JV Waterfall Tier 8"/>
      <sheetName val="JV Waterfall Tier 9"/>
      <sheetName val="JV Waterfall Tier 10"/>
      <sheetName val="JV Waterfall Tier 11"/>
      <sheetName val="JV Waterfall Tier 12"/>
      <sheetName val="JV Waterfall Tier 13"/>
      <sheetName val="JV Waterfall Tier 14"/>
      <sheetName val="JV Waterfall Tier 15"/>
      <sheetName val="JV Waterfall Tier 16"/>
      <sheetName val="JV Waterfall Tier 17"/>
      <sheetName val="JV Waterfall Tier 18"/>
      <sheetName val="JV Waterfall Tier 19"/>
      <sheetName val="JV Waterfall Tier 20"/>
      <sheetName val="JV Waterfall Results"/>
      <sheetName val="Reversion"/>
      <sheetName val="Cash Flows (Monthly)"/>
      <sheetName val="JV Admin"/>
      <sheetName val="JV Splits-Hotel"/>
      <sheetName val="JV Splits-Garages"/>
      <sheetName val="True Up and Payment"/>
      <sheetName val="JV (Pre)"/>
      <sheetName val="JV (Post)"/>
      <sheetName val="Adm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ecutive Summary"/>
      <sheetName val="User Defined Variables"/>
      <sheetName val="Income Detail"/>
      <sheetName val="Cost Detail"/>
      <sheetName val="Int &amp; NPV Calculations"/>
      <sheetName val="VBC PD Parking Matrix"/>
      <sheetName val="VBC 380 STR Support"/>
      <sheetName val="Off-Site Mitigation Cal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X"/>
      <sheetName val="Input-Acq"/>
      <sheetName val="Acquisition"/>
      <sheetName val="Amortization-Acq"/>
      <sheetName val="Waterfall-Acq"/>
      <sheetName val="Input-Val"/>
      <sheetName val="Valuation-Projections"/>
      <sheetName val="LifeOfProperty"/>
      <sheetName val="Waterfall-Life"/>
      <sheetName val="Waterfall-ValProjections"/>
      <sheetName val="Amortization-Val"/>
      <sheetName val="Oly Model Configuration"/>
      <sheetName val="RawDataDC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ecutive Summary"/>
      <sheetName val="User Defined Variables"/>
      <sheetName val="Area Program"/>
      <sheetName val="Income Detail"/>
      <sheetName val="Cost Detail"/>
      <sheetName val="380 Revenue Calcs"/>
      <sheetName val="Interest Expense Calcs"/>
      <sheetName val="Off-Site Mitigation Cal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 &amp; U"/>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CREIF &amp; S&amp;P"/>
      <sheetName val="REITs &amp; S&amp;P"/>
      <sheetName val="A"/>
      <sheetName val="1999 BUDGET"/>
      <sheetName val="induceamort"/>
      <sheetName val=" Budget Balancing | Tracking"/>
      <sheetName val="Glossary"/>
      <sheetName val="REITs_&amp;_S&amp;P"/>
      <sheetName val="NCREIF_&amp;_S&amp;P"/>
      <sheetName val="OSS Charts"/>
      <sheetName val="CF Analysis"/>
      <sheetName val="Apple Summary"/>
      <sheetName val="Apple Sellco TB's"/>
      <sheetName val="NCREIF_&amp;_S&amp;P1"/>
      <sheetName val="NCREIF_&amp;_S&amp;P2"/>
      <sheetName val="REITs_&amp;_S&amp;P1"/>
      <sheetName val="NCREIF_&amp;_S&amp;P3"/>
      <sheetName val="REITs_&amp;_S&amp;P2"/>
      <sheetName val="Lease Up Data - HIDE"/>
    </sheetNames>
    <sheetDataSet>
      <sheetData sheetId="0">
        <row r="11">
          <cell r="D11">
            <v>0.10256580965724643</v>
          </cell>
        </row>
      </sheetData>
      <sheetData sheetId="1">
        <row r="11">
          <cell r="D11">
            <v>0.10256580965724643</v>
          </cell>
          <cell r="F11">
            <v>3.9374304347826112</v>
          </cell>
        </row>
        <row r="12">
          <cell r="D12">
            <v>9.9699466842594398E-2</v>
          </cell>
          <cell r="F12">
            <v>3.9434344565217412</v>
          </cell>
        </row>
        <row r="13">
          <cell r="D13">
            <v>9.6926697633896594E-2</v>
          </cell>
          <cell r="F13">
            <v>3.949438478260872</v>
          </cell>
        </row>
        <row r="14">
          <cell r="D14">
            <v>9.4255760498720725E-2</v>
          </cell>
          <cell r="F14">
            <v>3.955442500000002</v>
          </cell>
        </row>
        <row r="15">
          <cell r="D15">
            <v>9.1695554459503378E-2</v>
          </cell>
          <cell r="F15">
            <v>3.9614465217391328</v>
          </cell>
        </row>
        <row r="16">
          <cell r="D16">
            <v>8.9255608650344487E-2</v>
          </cell>
          <cell r="F16">
            <v>3.9674505434782628</v>
          </cell>
        </row>
        <row r="17">
          <cell r="D17">
            <v>8.6946048161577236E-2</v>
          </cell>
          <cell r="F17">
            <v>3.9734545652173923</v>
          </cell>
        </row>
        <row r="18">
          <cell r="D18">
            <v>8.4777529769104062E-2</v>
          </cell>
          <cell r="F18">
            <v>3.9794585869565231</v>
          </cell>
        </row>
        <row r="19">
          <cell r="D19">
            <v>8.2761141026761451E-2</v>
          </cell>
          <cell r="F19">
            <v>3.9854626086956535</v>
          </cell>
        </row>
        <row r="20">
          <cell r="D20">
            <v>8.0908256821018112E-2</v>
          </cell>
          <cell r="F20">
            <v>3.9914666304347839</v>
          </cell>
        </row>
        <row r="21">
          <cell r="D21">
            <v>7.9230349153871005E-2</v>
          </cell>
          <cell r="F21">
            <v>3.9974706521739138</v>
          </cell>
        </row>
        <row r="22">
          <cell r="D22">
            <v>7.7738748894852619E-2</v>
          </cell>
          <cell r="F22">
            <v>4.0034746739130451</v>
          </cell>
        </row>
        <row r="23">
          <cell r="D23">
            <v>7.6444362642995103E-2</v>
          </cell>
          <cell r="F23">
            <v>4.0094786956521746</v>
          </cell>
        </row>
        <row r="24">
          <cell r="D24">
            <v>7.5357353506573591E-2</v>
          </cell>
          <cell r="F24">
            <v>4.015482717391305</v>
          </cell>
        </row>
        <row r="25">
          <cell r="D25">
            <v>7.4486800995879857E-2</v>
          </cell>
          <cell r="F25">
            <v>4.0214867391304354</v>
          </cell>
        </row>
        <row r="26">
          <cell r="D26">
            <v>7.3840361355759068E-2</v>
          </cell>
          <cell r="F26">
            <v>4.0274907608695658</v>
          </cell>
        </row>
        <row r="27">
          <cell r="D27">
            <v>7.3423954232678723E-2</v>
          </cell>
          <cell r="F27">
            <v>4.0334947826086962</v>
          </cell>
        </row>
        <row r="28">
          <cell r="D28">
            <v>7.3241503211226341E-2</v>
          </cell>
          <cell r="F28">
            <v>4.0394988043478257</v>
          </cell>
        </row>
        <row r="29">
          <cell r="D29">
            <v>7.329475545754835E-2</v>
          </cell>
          <cell r="F29">
            <v>4.045502826086957</v>
          </cell>
        </row>
        <row r="30">
          <cell r="D30">
            <v>7.358319923724238E-2</v>
          </cell>
          <cell r="F30">
            <v>4.0515068478260865</v>
          </cell>
        </row>
        <row r="31">
          <cell r="D31">
            <v>7.4104088212849348E-2</v>
          </cell>
          <cell r="F31">
            <v>4.0575108695652169</v>
          </cell>
        </row>
      </sheetData>
      <sheetData sheetId="2" refreshError="1"/>
      <sheetData sheetId="3" refreshError="1"/>
      <sheetData sheetId="4" refreshError="1"/>
      <sheetData sheetId="5"/>
      <sheetData sheetId="6" refreshError="1"/>
      <sheetData sheetId="7"/>
      <sheetData sheetId="8"/>
      <sheetData sheetId="9" refreshError="1"/>
      <sheetData sheetId="10" refreshError="1"/>
      <sheetData sheetId="11" refreshError="1"/>
      <sheetData sheetId="12" refreshError="1"/>
      <sheetData sheetId="13"/>
      <sheetData sheetId="14"/>
      <sheetData sheetId="15"/>
      <sheetData sheetId="16" refreshError="1"/>
      <sheetData sheetId="17"/>
      <sheetData sheetId="1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Charts"/>
      <sheetName val="TIAA"/>
      <sheetName val="PSC"/>
      <sheetName val="Cash Flow PSC"/>
      <sheetName val="PSC Down"/>
      <sheetName val="Cash Flow PSC Down"/>
      <sheetName val="LBX Adj"/>
      <sheetName val="Cash Flow LBX"/>
      <sheetName val="LBX"/>
      <sheetName val="Summary"/>
      <sheetName val="Peaceable Summary"/>
      <sheetName val="Input"/>
      <sheetName val="Rent Roll"/>
      <sheetName val="Rent Steps"/>
      <sheetName val="Recoveries"/>
      <sheetName val="Historical"/>
      <sheetName val="Levered CF"/>
      <sheetName val="Debt Balance"/>
      <sheetName val="Tenant Monthly"/>
      <sheetName val="Waterfall"/>
      <sheetName val="ESRI_MAPINFO_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8">
          <cell r="B18">
            <v>44461</v>
          </cell>
        </row>
      </sheetData>
      <sheetData sheetId="13"/>
      <sheetData sheetId="14"/>
      <sheetData sheetId="15"/>
      <sheetData sheetId="16"/>
      <sheetData sheetId="17"/>
      <sheetData sheetId="18"/>
      <sheetData sheetId="19"/>
      <sheetData sheetId="20"/>
      <sheetData sheetId="2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s"/>
      <sheetName val="Select Product"/>
      <sheetName val="Instructions"/>
      <sheetName val="Input Sheet"/>
      <sheetName val="Seller Summary"/>
      <sheetName val="Narrative"/>
      <sheetName val="Small Loans"/>
      <sheetName val="Quote Scenario #2"/>
      <sheetName val="TAH &amp; Bonds"/>
      <sheetName val="Exception Requests"/>
      <sheetName val="I&amp;E"/>
      <sheetName val="Rent Roll"/>
      <sheetName val="Commercial Rent Roll"/>
      <sheetName val="Collections"/>
      <sheetName val="Quote Sheet-1st mtg"/>
      <sheetName val="Quote Sheet-split HLL"/>
      <sheetName val="FMAC Brief Part A"/>
      <sheetName val="FMAC Brief with 2nd Mtg Part A"/>
      <sheetName val="FMAC Brief Part B"/>
      <sheetName val="FMAC Brief CE Summary"/>
      <sheetName val="CME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Info"/>
    </sheetNames>
    <sheetDataSet>
      <sheetData sheetId="0"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Budget"/>
      <sheetName val="Financial Plan"/>
      <sheetName val="Real Estate Projections"/>
      <sheetName val="Parking Projections"/>
      <sheetName val="Condo Sales"/>
      <sheetName val="Price PSF Assumption"/>
      <sheetName val="Pre-Closing Costs"/>
      <sheetName val="Cash Flow"/>
      <sheetName val="Hard Construction Cost Chart"/>
      <sheetName val="Total Development Cost Chart"/>
      <sheetName val="Four Seasons Hotel"/>
      <sheetName val="Monthly Hotel Fluctuation"/>
      <sheetName val="Total Sales"/>
      <sheetName val="Average"/>
      <sheetName val="Price Breakdown"/>
      <sheetName val="Sales Chart"/>
      <sheetName val="Size Breakdown"/>
      <sheetName val="Size Chart"/>
      <sheetName val="Floors 19 - 27"/>
      <sheetName val="Floors 28 - 37"/>
      <sheetName val="Floors 39 - 47"/>
      <sheetName val="Floors 48 - 51"/>
      <sheetName val="Floor 52"/>
      <sheetName val="Elevation Matrix"/>
      <sheetName val="View Matrix"/>
    </sheetNames>
    <sheetDataSet>
      <sheetData sheetId="0"/>
      <sheetData sheetId="1"/>
      <sheetData sheetId="2"/>
      <sheetData sheetId="3"/>
      <sheetData sheetId="4"/>
      <sheetData sheetId="5"/>
      <sheetData sheetId="6"/>
      <sheetData sheetId="7"/>
      <sheetData sheetId="8" refreshError="1"/>
      <sheetData sheetId="9" refreshError="1"/>
      <sheetData sheetId="10"/>
      <sheetData sheetId="11"/>
      <sheetData sheetId="12"/>
      <sheetData sheetId="13"/>
      <sheetData sheetId="14"/>
      <sheetData sheetId="15" refreshError="1"/>
      <sheetData sheetId="16"/>
      <sheetData sheetId="17" refreshError="1"/>
      <sheetData sheetId="18"/>
      <sheetData sheetId="19"/>
      <sheetData sheetId="20"/>
      <sheetData sheetId="21"/>
      <sheetData sheetId="22"/>
      <sheetData sheetId="23"/>
      <sheetData sheetId="24"/>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A"/>
    </sheetNames>
    <sheetDataSet>
      <sheetData sheetId="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
      <sheetName val="Sale"/>
      <sheetName val="Sheet1"/>
      <sheetName val="Cash Flow"/>
      <sheetName val="Argus Dump - Monthly Proforma"/>
      <sheetName val="Argus Dump -Annual  Proforma"/>
      <sheetName val="Argus Dump - Occupancy"/>
    </sheetNames>
    <sheetDataSet>
      <sheetData sheetId="0"/>
      <sheetData sheetId="1" refreshError="1"/>
      <sheetData sheetId="2" refreshError="1"/>
      <sheetData sheetId="3"/>
      <sheetData sheetId="4" refreshError="1"/>
      <sheetData sheetId="5"/>
      <sheetData sheetId="6"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roll Hours"/>
      <sheetName val="SqFtOccupancy"/>
      <sheetName val="From Occ to rental &amp; vacates "/>
      <sheetName val="Sheet1"/>
      <sheetName val="Rentals &amp; Vacates "/>
      <sheetName val="ECRI %"/>
      <sheetName val="Rate_Rental Income"/>
      <sheetName val="Street Rate Increase Table"/>
      <sheetName val="Discounts"/>
      <sheetName val="Uncollected"/>
      <sheetName val="Net Rental Income"/>
      <sheetName val="Adminfee"/>
      <sheetName val="Late Fees"/>
      <sheetName val="Lock-N-Pak"/>
      <sheetName val="TI Policy Cost"/>
      <sheetName val="Tenant Ins"/>
      <sheetName val="Truck Income"/>
      <sheetName val="Payroll"/>
      <sheetName val="Other Expenses"/>
      <sheetName val="Summary"/>
      <sheetName val="Financial Upload"/>
      <sheetName val="Budget Assumption Upload"/>
      <sheetName val="Computer Expenses"/>
      <sheetName val="FranMan Fees"/>
      <sheetName val="adv fees"/>
      <sheetName val="Tax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dbase"/>
    </sheetNames>
    <sheetDataSet>
      <sheetData sheetId="0" refreshError="1">
        <row r="2">
          <cell r="A2" t="str">
            <v>Expense Comparables Database - Non-JDN Properties</v>
          </cell>
        </row>
        <row r="4">
          <cell r="A4" t="str">
            <v>Location</v>
          </cell>
          <cell r="B4" t="str">
            <v>DeKalb Co.</v>
          </cell>
          <cell r="D4" t="str">
            <v>DeKalb Co.</v>
          </cell>
          <cell r="F4" t="str">
            <v>Clayton Co.</v>
          </cell>
        </row>
        <row r="5">
          <cell r="D5" t="str">
            <v>Georgia</v>
          </cell>
          <cell r="F5" t="str">
            <v>Georgia</v>
          </cell>
        </row>
        <row r="7">
          <cell r="A7" t="str">
            <v>GLA (SF)</v>
          </cell>
          <cell r="B7">
            <v>100000</v>
          </cell>
          <cell r="D7">
            <v>116852</v>
          </cell>
          <cell r="F7">
            <v>211778</v>
          </cell>
        </row>
        <row r="8">
          <cell r="A8" t="str">
            <v>Year Built</v>
          </cell>
          <cell r="D8">
            <v>1986</v>
          </cell>
          <cell r="F8">
            <v>1987</v>
          </cell>
        </row>
        <row r="9">
          <cell r="A9" t="str">
            <v>Year Reported</v>
          </cell>
          <cell r="D9">
            <v>1993</v>
          </cell>
          <cell r="F9">
            <v>1994</v>
          </cell>
        </row>
        <row r="10">
          <cell r="A10" t="str">
            <v>Actual/Budget</v>
          </cell>
        </row>
        <row r="12">
          <cell r="A12" t="str">
            <v>Income</v>
          </cell>
        </row>
        <row r="13">
          <cell r="A13" t="str">
            <v xml:space="preserve">      Base Rent</v>
          </cell>
          <cell r="D13">
            <v>997507</v>
          </cell>
        </row>
        <row r="14">
          <cell r="A14" t="str">
            <v xml:space="preserve">      Percentage Rent</v>
          </cell>
          <cell r="D14">
            <v>3730</v>
          </cell>
        </row>
        <row r="15">
          <cell r="A15" t="str">
            <v xml:space="preserve">      Expense Recoveries</v>
          </cell>
          <cell r="D15">
            <v>133487</v>
          </cell>
        </row>
        <row r="16">
          <cell r="A16" t="str">
            <v>Effective Gross Income</v>
          </cell>
        </row>
        <row r="17">
          <cell r="A17" t="str">
            <v>Recoverable Expenses</v>
          </cell>
        </row>
        <row r="18">
          <cell r="A18" t="str">
            <v xml:space="preserve">      CAM</v>
          </cell>
        </row>
        <row r="19">
          <cell r="A19" t="str">
            <v xml:space="preserve">      Insurance</v>
          </cell>
        </row>
        <row r="20">
          <cell r="A20" t="str">
            <v xml:space="preserve">      Real Estate Taxes</v>
          </cell>
        </row>
        <row r="21">
          <cell r="A21" t="str">
            <v>Total</v>
          </cell>
        </row>
        <row r="22">
          <cell r="A22" t="str">
            <v>Non-Recoverable Expenses</v>
          </cell>
        </row>
        <row r="23">
          <cell r="A23" t="str">
            <v xml:space="preserve">      General &amp; Administrative</v>
          </cell>
        </row>
        <row r="24">
          <cell r="A24" t="str">
            <v xml:space="preserve">      Management</v>
          </cell>
        </row>
        <row r="25">
          <cell r="A25" t="str">
            <v>Total</v>
          </cell>
        </row>
        <row r="26">
          <cell r="A26" t="str">
            <v>Total Operating Expenses</v>
          </cell>
        </row>
        <row r="28">
          <cell r="A28" t="str">
            <v>Net Operating Income</v>
          </cell>
        </row>
        <row r="30">
          <cell r="A30" t="str">
            <v>Operating Expense Ratio</v>
          </cell>
        </row>
        <row r="31">
          <cell r="A31" t="str">
            <v>Management as % of EGI</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CKIndex-DO NOT DELETE OR EDIT"/>
      <sheetName val="FLY-SPEC SUBMITTAL"/>
      <sheetName val="SPEC SUBMISSION NARRATIVE"/>
      <sheetName val="Marketing for SPEC SUBMISSION"/>
      <sheetName val="Lot Budget"/>
      <sheetName val="Start Budget"/>
      <sheetName val="Summary"/>
      <sheetName val="Project Budget"/>
      <sheetName val="Project Interest Reserve"/>
      <sheetName val="RP Schedule-B"/>
      <sheetName val="FIN REPORTING-COVENANTS"/>
      <sheetName val="CONTACT 1"/>
      <sheetName val="CONTACT 2"/>
      <sheetName val="CONTACT 3 - If needed"/>
    </sheetNames>
    <sheetDataSet>
      <sheetData sheetId="0">
        <row r="3">
          <cell r="C3" t="str">
            <v>SELECT</v>
          </cell>
          <cell r="M3" t="str">
            <v>SELECT</v>
          </cell>
          <cell r="O3" t="str">
            <v>SELECT</v>
          </cell>
          <cell r="Q3" t="str">
            <v>SELECT</v>
          </cell>
          <cell r="U3" t="str">
            <v>SELECT</v>
          </cell>
          <cell r="AC3" t="str">
            <v>SELECT</v>
          </cell>
          <cell r="AI3" t="str">
            <v>SELECT</v>
          </cell>
          <cell r="AK3" t="str">
            <v xml:space="preserve">SELECT </v>
          </cell>
          <cell r="AM3" t="str">
            <v>SELECT</v>
          </cell>
          <cell r="AO3" t="str">
            <v>SELECT</v>
          </cell>
          <cell r="AQ3" t="str">
            <v>SELECT</v>
          </cell>
          <cell r="AS3" t="str">
            <v>SELECT</v>
          </cell>
          <cell r="AW3" t="str">
            <v>SELECT</v>
          </cell>
        </row>
        <row r="4">
          <cell r="C4" t="str">
            <v>Buildings</v>
          </cell>
          <cell r="M4" t="str">
            <v>Ext / Mod</v>
          </cell>
          <cell r="O4" t="str">
            <v>A &amp; D</v>
          </cell>
          <cell r="Q4" t="str">
            <v>1st Mortgage - Fee Simple</v>
          </cell>
          <cell r="U4" t="str">
            <v>Single Maturity Note</v>
          </cell>
          <cell r="AC4" t="str">
            <v>N/A</v>
          </cell>
          <cell r="AI4" t="str">
            <v>YES</v>
          </cell>
          <cell r="AK4" t="str">
            <v>DRAFT</v>
          </cell>
          <cell r="AM4" t="str">
            <v>Corporation</v>
          </cell>
          <cell r="AO4" t="str">
            <v>N/A</v>
          </cell>
          <cell r="AQ4" t="str">
            <v xml:space="preserve">RETAIL </v>
          </cell>
          <cell r="AS4" t="str">
            <v>Interest Only</v>
          </cell>
          <cell r="AW4" t="str">
            <v>SEE RELATED GL SCM</v>
          </cell>
        </row>
        <row r="5">
          <cell r="C5" t="str">
            <v>Lots</v>
          </cell>
          <cell r="M5" t="str">
            <v>Extension Only</v>
          </cell>
          <cell r="O5" t="str">
            <v>Bridge Loan</v>
          </cell>
          <cell r="Q5" t="str">
            <v>2nd Mortgage</v>
          </cell>
          <cell r="U5" t="str">
            <v>Single Maturity Note (separate JH- Start Allocation)</v>
          </cell>
          <cell r="AC5" t="str">
            <v>Yes</v>
          </cell>
          <cell r="AI5" t="str">
            <v>NO</v>
          </cell>
          <cell r="AK5" t="str">
            <v>FINAL</v>
          </cell>
          <cell r="AM5" t="str">
            <v>Sole Proprietorship</v>
          </cell>
          <cell r="AO5" t="str">
            <v>YES</v>
          </cell>
          <cell r="AQ5" t="str">
            <v>BULK</v>
          </cell>
          <cell r="AS5" t="str">
            <v>Fixed</v>
          </cell>
          <cell r="AW5" t="str">
            <v>SEE MASTER LOAN AGREEMENT</v>
          </cell>
        </row>
        <row r="6">
          <cell r="C6" t="str">
            <v>Starts</v>
          </cell>
          <cell r="M6" t="str">
            <v>Modification</v>
          </cell>
          <cell r="O6" t="str">
            <v>Builder Refi</v>
          </cell>
          <cell r="Q6" t="str">
            <v>Abundance of Caution</v>
          </cell>
          <cell r="U6" t="str">
            <v>Master Revolving Note</v>
          </cell>
          <cell r="AC6" t="str">
            <v>No</v>
          </cell>
          <cell r="AM6" t="str">
            <v>Partnership</v>
          </cell>
          <cell r="AO6" t="str">
            <v>NO</v>
          </cell>
          <cell r="AS6" t="str">
            <v>P&amp;I</v>
          </cell>
          <cell r="AW6" t="str">
            <v>SEE FIN REPORTING-COVENANTS TAB</v>
          </cell>
        </row>
        <row r="7">
          <cell r="C7" t="str">
            <v>Units</v>
          </cell>
          <cell r="M7" t="str">
            <v xml:space="preserve">New Loan </v>
          </cell>
          <cell r="O7" t="str">
            <v>Finished Lots</v>
          </cell>
          <cell r="Q7" t="str">
            <v>Additional Collateral</v>
          </cell>
          <cell r="U7" t="str">
            <v>Single Maturity Note &amp; Master Revolving Note &amp; One DOT</v>
          </cell>
          <cell r="AM7" t="str">
            <v>DBA</v>
          </cell>
          <cell r="AS7" t="str">
            <v>PITI</v>
          </cell>
          <cell r="AW7" t="str">
            <v>Other</v>
          </cell>
        </row>
        <row r="8">
          <cell r="M8" t="str">
            <v>Renewal</v>
          </cell>
          <cell r="O8" t="str">
            <v>Gross Revolver</v>
          </cell>
          <cell r="Q8" t="str">
            <v>Ground Lease</v>
          </cell>
          <cell r="U8" t="str">
            <v>Cross Collateralization - See Section 3</v>
          </cell>
          <cell r="AM8" t="str">
            <v>LLC</v>
          </cell>
        </row>
        <row r="9">
          <cell r="O9" t="str">
            <v>Guidance Line</v>
          </cell>
          <cell r="Q9" t="str">
            <v>N/A - Unsecured</v>
          </cell>
        </row>
        <row r="10">
          <cell r="O10" t="str">
            <v>Income Property</v>
          </cell>
          <cell r="Q10" t="str">
            <v>Other - See Section 3</v>
          </cell>
        </row>
        <row r="11">
          <cell r="O11" t="str">
            <v>Starts - Constr.</v>
          </cell>
        </row>
        <row r="12">
          <cell r="O12" t="str">
            <v>Land</v>
          </cell>
        </row>
        <row r="13">
          <cell r="O13" t="str">
            <v>Letter of Credit</v>
          </cell>
        </row>
        <row r="14">
          <cell r="O14" t="str">
            <v>Line of Credit - Non-Revol / Secured</v>
          </cell>
        </row>
        <row r="15">
          <cell r="O15" t="str">
            <v>Line of Credit - Non-Revol / Unsecured</v>
          </cell>
        </row>
        <row r="16">
          <cell r="O16" t="str">
            <v>Line of Credit - Revol / Secured</v>
          </cell>
        </row>
        <row r="17">
          <cell r="O17" t="str">
            <v>Line of Credit - Revol / Unsecured</v>
          </cell>
        </row>
        <row r="18">
          <cell r="O18" t="str">
            <v>Mini-Perm Financing</v>
          </cell>
        </row>
        <row r="19">
          <cell r="O19" t="str">
            <v>MultiFamily / Condos</v>
          </cell>
        </row>
        <row r="20">
          <cell r="O20" t="str">
            <v>Permanent Financing</v>
          </cell>
        </row>
      </sheetData>
      <sheetData sheetId="1">
        <row r="8">
          <cell r="H8" t="str">
            <v>ABC</v>
          </cell>
        </row>
      </sheetData>
      <sheetData sheetId="2" refreshError="1"/>
      <sheetData sheetId="3" refreshError="1"/>
      <sheetData sheetId="4" refreshError="1"/>
      <sheetData sheetId="5">
        <row r="7">
          <cell r="H7" t="str">
            <v>UnSold</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sht"/>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ct 2011 TTM"/>
      <sheetName val="2011 P&amp;L"/>
    </sheetNames>
    <sheetDataSet>
      <sheetData sheetId="0" refreshError="1"/>
      <sheetData sheetId="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Info"/>
    </sheetNames>
    <sheetDataSet>
      <sheetData sheetId="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t Roll"/>
      <sheetName val="Loan Information"/>
    </sheetNames>
    <sheetDataSet>
      <sheetData sheetId="0" refreshError="1"/>
      <sheetData sheetId="1"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Tables"/>
    </sheetNames>
    <sheetDataSet>
      <sheetData sheetId="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derwriting"/>
      <sheetName val="Initial Capital"/>
      <sheetName val="Rent Analysis"/>
      <sheetName val="Strategy"/>
      <sheetName val="RR Summary"/>
      <sheetName val="Deloitte Tax"/>
      <sheetName val="Sales Comps"/>
      <sheetName val="REIS"/>
      <sheetName val="Traffic"/>
      <sheetName val="Year 1 Pro-forma"/>
      <sheetName val="Year 1 Budget Worksheet"/>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riginal Underwriting"/>
      <sheetName val="Original FRA"/>
      <sheetName val="Reallocation FRA"/>
    </sheetNames>
    <sheetDataSet>
      <sheetData sheetId="0" refreshError="1">
        <row r="25">
          <cell r="C25">
            <v>55</v>
          </cell>
        </row>
        <row r="36">
          <cell r="C36">
            <v>184</v>
          </cell>
        </row>
        <row r="39">
          <cell r="C39">
            <v>31</v>
          </cell>
        </row>
      </sheetData>
      <sheetData sheetId="1" refreshError="1"/>
      <sheetData sheetId="2" refreshError="1"/>
      <sheetData sheetId="3"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ecutive Summary"/>
      <sheetName val="Operating Inputs"/>
      <sheetName val="T-3 Worksheet"/>
      <sheetName val="Unit Mix &amp; Market"/>
      <sheetName val="Renovation Plan"/>
      <sheetName val="Cash Flows"/>
      <sheetName val="Inputs"/>
    </sheetNames>
    <sheetDataSet>
      <sheetData sheetId="0" refreshError="1">
        <row r="19">
          <cell r="D19">
            <v>280</v>
          </cell>
        </row>
      </sheetData>
      <sheetData sheetId="1"/>
      <sheetData sheetId="2"/>
      <sheetData sheetId="3"/>
      <sheetData sheetId="4"/>
      <sheetData sheetId="5"/>
      <sheetData sheetId="6"/>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CC ADR"/>
    </sheetNames>
    <sheetDataSet>
      <sheetData sheetId="0"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STR"/>
      <sheetName val="Comp-Local"/>
      <sheetName val="Comp-Conf"/>
      <sheetName val="Pen"/>
      <sheetName val="Assumptions"/>
      <sheetName val="Inv"/>
      <sheetName val="ProForma"/>
      <sheetName val="Dist"/>
      <sheetName val="Dem Seg"/>
      <sheetName val="Ind Seg"/>
      <sheetName val="Ref"/>
    </sheetNames>
    <sheetDataSet>
      <sheetData sheetId="0" refreshError="1"/>
      <sheetData sheetId="1"/>
      <sheetData sheetId="2"/>
      <sheetData sheetId="3" refreshError="1"/>
      <sheetData sheetId="4"/>
      <sheetData sheetId="5"/>
      <sheetData sheetId="6" refreshError="1"/>
      <sheetData sheetId="7" refreshError="1"/>
      <sheetData sheetId="8"/>
      <sheetData sheetId="9" refreshError="1"/>
      <sheetData sheetId="10" refreshError="1"/>
      <sheetData sheetId="1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 val="Setup"/>
      <sheetName val="5 Star"/>
      <sheetName val="Map"/>
      <sheetName val="Southpoint_WC Projection"/>
      <sheetName val="South Pointe Summary"/>
      <sheetName val="Detail PF"/>
      <sheetName val="New Analysis"/>
      <sheetName val="Mapped Financials"/>
      <sheetName val="Palms Detail PF"/>
      <sheetName val="MCA Rate"/>
      <sheetName val="Comparison Facility"/>
      <sheetName val="Staffing Budget"/>
      <sheetName val="Comparison to old financials"/>
      <sheetName val="All Data"/>
      <sheetName val="Vintage Analysis"/>
      <sheetName val="Vintage Avg Rates"/>
      <sheetName val="From Financia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Proforma1"/>
      <sheetName val="Proforma2"/>
      <sheetName val="PPP-Overview"/>
      <sheetName val="PPP-S&amp;U"/>
      <sheetName val="PPP-Financing"/>
      <sheetName val="PPP-Residual"/>
      <sheetName val="OpEX"/>
      <sheetName val="Market Rent Profits"/>
      <sheetName val="LXPs"/>
      <sheetName val="LeaseComps"/>
      <sheetName val="RR"/>
      <sheetName val="Sensitivity Base"/>
      <sheetName val="CASH"/>
      <sheetName val="MLA Detail"/>
      <sheetName val="IP"/>
      <sheetName val="RL"/>
      <sheetName val="D_Log"/>
      <sheetName val="ARGUSINUSE"/>
      <sheetName val="Broker"/>
      <sheetName val="v1"/>
      <sheetName val="v2"/>
      <sheetName val="v3"/>
      <sheetName val="v4"/>
      <sheetName val="DebtValidation"/>
      <sheetName val="DebtSupport"/>
      <sheetName val="X1"/>
    </sheetNames>
    <sheetDataSet>
      <sheetData sheetId="0">
        <row r="1">
          <cell r="B1" t="str">
            <v>Lamar Gateway</v>
          </cell>
        </row>
      </sheetData>
      <sheetData sheetId="1"/>
      <sheetData sheetId="2"/>
      <sheetData sheetId="3"/>
      <sheetData sheetId="4"/>
      <sheetData sheetId="5"/>
      <sheetData sheetId="6"/>
      <sheetData sheetId="7"/>
      <sheetData sheetId="8"/>
      <sheetData sheetId="9"/>
      <sheetData sheetId="10"/>
      <sheetData sheetId="11"/>
      <sheetData sheetId="12"/>
      <sheetData sheetId="13">
        <row r="3">
          <cell r="R3">
            <v>1</v>
          </cell>
        </row>
      </sheetData>
      <sheetData sheetId="14"/>
      <sheetData sheetId="15"/>
      <sheetData sheetId="16"/>
      <sheetData sheetId="17"/>
      <sheetData sheetId="18"/>
      <sheetData sheetId="19"/>
      <sheetData sheetId="20"/>
      <sheetData sheetId="21"/>
      <sheetData sheetId="22"/>
      <sheetData sheetId="23"/>
      <sheetData sheetId="24">
        <row r="2">
          <cell r="A2" t="str">
            <v>None</v>
          </cell>
          <cell r="D2" t="str">
            <v>Fixed Rate</v>
          </cell>
          <cell r="E2" t="str">
            <v>Amount</v>
          </cell>
          <cell r="K2" t="str">
            <v>Yes</v>
          </cell>
        </row>
        <row r="3">
          <cell r="A3" t="str">
            <v>Existing Note</v>
          </cell>
          <cell r="D3" t="str">
            <v>Floating Rate</v>
          </cell>
          <cell r="E3" t="str">
            <v>LTV %</v>
          </cell>
        </row>
        <row r="4">
          <cell r="E4" t="str">
            <v>DCR</v>
          </cell>
        </row>
        <row r="5">
          <cell r="A5" t="str">
            <v>Refinance</v>
          </cell>
        </row>
      </sheetData>
      <sheetData sheetId="25">
        <row r="2">
          <cell r="C2" t="e">
            <v>#REF!</v>
          </cell>
          <cell r="D2" t="e">
            <v>#REF!</v>
          </cell>
          <cell r="E2" t="e">
            <v>#REF!</v>
          </cell>
        </row>
        <row r="3">
          <cell r="C3" t="e">
            <v>#REF!</v>
          </cell>
          <cell r="D3" t="e">
            <v>#REF!</v>
          </cell>
          <cell r="E3" t="e">
            <v>#REF!</v>
          </cell>
        </row>
        <row r="4">
          <cell r="C4" t="e">
            <v>#REF!</v>
          </cell>
          <cell r="D4" t="e">
            <v>#REF!</v>
          </cell>
          <cell r="E4" t="e">
            <v>#REF!</v>
          </cell>
        </row>
        <row r="6">
          <cell r="C6" t="e">
            <v>#REF!</v>
          </cell>
          <cell r="D6" t="e">
            <v>#REF!</v>
          </cell>
          <cell r="E6" t="e">
            <v>#REF!</v>
          </cell>
        </row>
        <row r="7">
          <cell r="C7" t="e">
            <v>#REF!</v>
          </cell>
          <cell r="D7" t="e">
            <v>#REF!</v>
          </cell>
          <cell r="E7" t="e">
            <v>#REF!</v>
          </cell>
        </row>
        <row r="9">
          <cell r="C9" t="e">
            <v>#REF!</v>
          </cell>
          <cell r="D9" t="e">
            <v>#REF!</v>
          </cell>
          <cell r="E9" t="e">
            <v>#REF!</v>
          </cell>
        </row>
        <row r="12">
          <cell r="E12" t="e">
            <v>#REF!</v>
          </cell>
        </row>
        <row r="13">
          <cell r="E13" t="e">
            <v>#REF!</v>
          </cell>
        </row>
        <row r="14">
          <cell r="E14" t="e">
            <v>#REF!</v>
          </cell>
        </row>
        <row r="26">
          <cell r="C26" t="e">
            <v>#REF!</v>
          </cell>
          <cell r="D26" t="e">
            <v>#REF!</v>
          </cell>
          <cell r="E26" t="e">
            <v>#REF!</v>
          </cell>
        </row>
        <row r="27">
          <cell r="C27" t="e">
            <v>#REF!</v>
          </cell>
          <cell r="D27" t="e">
            <v>#REF!</v>
          </cell>
          <cell r="E27" t="e">
            <v>#REF!</v>
          </cell>
        </row>
        <row r="28">
          <cell r="C28" t="e">
            <v>#REF!</v>
          </cell>
          <cell r="D28" t="e">
            <v>#REF!</v>
          </cell>
          <cell r="E28" t="e">
            <v>#REF!</v>
          </cell>
        </row>
        <row r="29">
          <cell r="C29" t="e">
            <v>#REF!</v>
          </cell>
          <cell r="D29" t="e">
            <v>#REF!</v>
          </cell>
          <cell r="E29" t="e">
            <v>#REF!</v>
          </cell>
        </row>
        <row r="30">
          <cell r="C30" t="e">
            <v>#REF!</v>
          </cell>
          <cell r="D30" t="e">
            <v>#REF!</v>
          </cell>
          <cell r="E30" t="e">
            <v>#REF!</v>
          </cell>
        </row>
        <row r="33">
          <cell r="C33" t="e">
            <v>#REF!</v>
          </cell>
          <cell r="D33" t="e">
            <v>#REF!</v>
          </cell>
          <cell r="E33" t="e">
            <v>#REF!</v>
          </cell>
        </row>
        <row r="34">
          <cell r="C34" t="e">
            <v>#REF!</v>
          </cell>
          <cell r="D34" t="e">
            <v>#REF!</v>
          </cell>
        </row>
        <row r="36">
          <cell r="E36" t="e">
            <v>#REF!</v>
          </cell>
        </row>
        <row r="37">
          <cell r="E37" t="e">
            <v>#REF!</v>
          </cell>
        </row>
        <row r="39">
          <cell r="C39" t="e">
            <v>#REF!</v>
          </cell>
          <cell r="D39" t="e">
            <v>#REF!</v>
          </cell>
          <cell r="E39" t="e">
            <v>#REF!</v>
          </cell>
        </row>
      </sheetData>
      <sheetData sheetId="2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opendiscoursecoalition.org/"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20579-8BAD-4391-8C40-306E2AE9ECF6}">
  <sheetPr>
    <tabColor theme="9"/>
    <pageSetUpPr fitToPage="1"/>
  </sheetPr>
  <dimension ref="A1:AH91"/>
  <sheetViews>
    <sheetView zoomScale="90" zoomScaleNormal="90" workbookViewId="0"/>
  </sheetViews>
  <sheetFormatPr defaultColWidth="27.42578125" defaultRowHeight="12.75" outlineLevelCol="1" x14ac:dyDescent="0.2"/>
  <cols>
    <col min="1" max="1" width="29.140625" style="3" customWidth="1"/>
    <col min="2" max="4" width="19.28515625" style="3" customWidth="1"/>
    <col min="5" max="5" width="4.7109375" style="3" customWidth="1"/>
    <col min="6" max="6" width="25.7109375" style="3" customWidth="1"/>
    <col min="7" max="11" width="15.7109375" style="3" customWidth="1"/>
    <col min="12" max="12" width="17.85546875" style="3" bestFit="1" customWidth="1"/>
    <col min="13" max="13" width="4.7109375" style="3" customWidth="1"/>
    <col min="14" max="14" width="28.7109375" style="3" customWidth="1"/>
    <col min="15" max="15" width="20.7109375" style="3" customWidth="1"/>
    <col min="16" max="16" width="4.7109375" style="3" customWidth="1"/>
    <col min="17" max="17" width="36.28515625" style="3" hidden="1" customWidth="1" outlineLevel="1"/>
    <col min="18" max="29" width="15.7109375" style="3" hidden="1" customWidth="1" outlineLevel="1"/>
    <col min="30" max="30" width="27.42578125" style="3" collapsed="1"/>
    <col min="31" max="34" width="27.42578125" style="3" hidden="1" customWidth="1"/>
    <col min="35" max="16384" width="27.42578125" style="3"/>
  </cols>
  <sheetData>
    <row r="1" spans="1:34" s="109" customFormat="1" ht="25.5" x14ac:dyDescent="0.2">
      <c r="A1" s="114" t="s">
        <v>0</v>
      </c>
      <c r="B1" s="108"/>
    </row>
    <row r="2" spans="1:34" s="109" customFormat="1" ht="24" customHeight="1" x14ac:dyDescent="0.2">
      <c r="A2" s="110" t="s">
        <v>1</v>
      </c>
      <c r="B2" s="108"/>
    </row>
    <row r="3" spans="1:34" s="112" customFormat="1" ht="3" customHeight="1" x14ac:dyDescent="0.2">
      <c r="A3" s="111"/>
      <c r="B3" s="111"/>
    </row>
    <row r="4" spans="1:34" s="116" customFormat="1" ht="3" customHeight="1" x14ac:dyDescent="0.2">
      <c r="A4" s="115"/>
      <c r="B4" s="115"/>
    </row>
    <row r="5" spans="1:34" s="109" customFormat="1" ht="3" customHeight="1" x14ac:dyDescent="0.2">
      <c r="A5" s="108"/>
      <c r="B5" s="108"/>
    </row>
    <row r="6" spans="1:34" s="113" customFormat="1" ht="18" x14ac:dyDescent="0.25">
      <c r="A6" s="113" t="s">
        <v>27</v>
      </c>
    </row>
    <row r="7" spans="1:34" x14ac:dyDescent="0.2">
      <c r="A7" s="59"/>
      <c r="C7" s="189"/>
      <c r="D7" s="189"/>
      <c r="E7" s="156"/>
    </row>
    <row r="8" spans="1:34" ht="15" x14ac:dyDescent="0.25">
      <c r="A8" s="222" t="s">
        <v>2</v>
      </c>
      <c r="B8" s="161"/>
      <c r="C8" s="190"/>
      <c r="F8" s="10" t="s">
        <v>344</v>
      </c>
      <c r="G8" s="57" t="str">
        <f>VLOOKUP($F$9,$AE$11:$AH$17,2,FALSE)</f>
        <v>-</v>
      </c>
    </row>
    <row r="9" spans="1:34" ht="15" x14ac:dyDescent="0.25">
      <c r="A9" s="222" t="s">
        <v>28</v>
      </c>
      <c r="B9" s="161"/>
      <c r="F9" s="56" t="s">
        <v>364</v>
      </c>
      <c r="G9" s="57" t="str">
        <f>VLOOKUP($F$9,$AE$11:$AH$17,3,FALSE)</f>
        <v>-</v>
      </c>
      <c r="AE9" s="4" t="s">
        <v>345</v>
      </c>
      <c r="AF9"/>
      <c r="AG9"/>
      <c r="AH9"/>
    </row>
    <row r="10" spans="1:34" ht="15" x14ac:dyDescent="0.25">
      <c r="A10" s="222"/>
      <c r="B10" s="161"/>
      <c r="F10"/>
      <c r="G10" s="57" t="str">
        <f>VLOOKUP($F$9,$AE$11:$AH$17,4,FALSE)</f>
        <v>-</v>
      </c>
      <c r="AE10" s="4" t="s">
        <v>357</v>
      </c>
      <c r="AF10" s="4" t="s">
        <v>355</v>
      </c>
      <c r="AG10" s="4" t="s">
        <v>225</v>
      </c>
      <c r="AH10" s="4" t="s">
        <v>356</v>
      </c>
    </row>
    <row r="11" spans="1:34" ht="15" x14ac:dyDescent="0.25">
      <c r="A11" s="222"/>
      <c r="B11" s="161"/>
      <c r="AE11" t="s">
        <v>364</v>
      </c>
      <c r="AF11" t="s">
        <v>37</v>
      </c>
      <c r="AG11" t="s">
        <v>37</v>
      </c>
      <c r="AH11" t="s">
        <v>37</v>
      </c>
    </row>
    <row r="12" spans="1:34" ht="15" x14ac:dyDescent="0.25">
      <c r="F12" s="7" t="s">
        <v>29</v>
      </c>
      <c r="G12" s="7"/>
      <c r="H12" s="7"/>
      <c r="I12" s="176"/>
      <c r="J12" s="176"/>
      <c r="K12" s="176"/>
      <c r="L12" s="176"/>
      <c r="AE12" t="s">
        <v>346</v>
      </c>
      <c r="AF12" t="s">
        <v>347</v>
      </c>
      <c r="AG12" t="s">
        <v>348</v>
      </c>
      <c r="AH12" t="s">
        <v>349</v>
      </c>
    </row>
    <row r="13" spans="1:34" ht="15.75" thickBot="1" x14ac:dyDescent="0.3">
      <c r="A13" s="168" t="s">
        <v>34</v>
      </c>
      <c r="B13" s="169"/>
      <c r="C13" s="243"/>
      <c r="F13" s="245" t="s">
        <v>35</v>
      </c>
      <c r="G13" s="245" t="s">
        <v>30</v>
      </c>
      <c r="H13" s="245" t="s">
        <v>31</v>
      </c>
      <c r="I13" s="245" t="s">
        <v>32</v>
      </c>
      <c r="J13" s="245" t="s">
        <v>33</v>
      </c>
      <c r="K13" s="245" t="s">
        <v>285</v>
      </c>
      <c r="L13" s="245" t="s">
        <v>436</v>
      </c>
      <c r="N13" s="168" t="s">
        <v>3</v>
      </c>
      <c r="O13" s="262"/>
      <c r="P13"/>
      <c r="Q13" s="168" t="s">
        <v>57</v>
      </c>
      <c r="R13" s="170"/>
      <c r="AE13" t="s">
        <v>350</v>
      </c>
      <c r="AF13" t="s">
        <v>351</v>
      </c>
      <c r="AG13" t="s">
        <v>352</v>
      </c>
      <c r="AH13" t="s">
        <v>353</v>
      </c>
    </row>
    <row r="14" spans="1:34" ht="15" x14ac:dyDescent="0.25">
      <c r="A14" s="165" t="s">
        <v>293</v>
      </c>
      <c r="B14" s="230" t="e">
        <f>B16/B15</f>
        <v>#REF!</v>
      </c>
      <c r="C14" s="243"/>
      <c r="F14" s="177" t="s">
        <v>36</v>
      </c>
      <c r="G14" s="178"/>
      <c r="H14" s="178"/>
      <c r="I14" s="179"/>
      <c r="J14" s="180" t="e">
        <f>I14/$B$18</f>
        <v>#DIV/0!</v>
      </c>
      <c r="K14" s="181" t="s">
        <v>37</v>
      </c>
      <c r="L14" s="181" t="s">
        <v>37</v>
      </c>
      <c r="N14" s="161" t="s">
        <v>223</v>
      </c>
      <c r="O14" s="158" t="e">
        <f>B14*(1-O16)</f>
        <v>#REF!</v>
      </c>
      <c r="P14" s="143"/>
      <c r="Q14" s="161" t="s">
        <v>59</v>
      </c>
      <c r="R14" s="210">
        <v>44927</v>
      </c>
      <c r="AE14" t="s">
        <v>354</v>
      </c>
      <c r="AF14" t="s">
        <v>359</v>
      </c>
      <c r="AG14" s="152" t="s">
        <v>360</v>
      </c>
      <c r="AH14" t="s">
        <v>361</v>
      </c>
    </row>
    <row r="15" spans="1:34" ht="15" x14ac:dyDescent="0.25">
      <c r="A15" s="165" t="s">
        <v>39</v>
      </c>
      <c r="B15" s="231" t="e">
        <f>#REF!</f>
        <v>#REF!</v>
      </c>
      <c r="C15" s="243"/>
      <c r="F15" s="162" t="s">
        <v>38</v>
      </c>
      <c r="G15" s="182"/>
      <c r="H15" s="182"/>
      <c r="I15" s="183"/>
      <c r="J15" s="184" t="e">
        <f>I15/$B$18</f>
        <v>#DIV/0!</v>
      </c>
      <c r="K15" s="185" t="e">
        <f>(I15-I14)/I14</f>
        <v>#DIV/0!</v>
      </c>
      <c r="L15" s="185" t="e">
        <f>I15/$B$14</f>
        <v>#REF!</v>
      </c>
      <c r="N15" s="161" t="s">
        <v>222</v>
      </c>
      <c r="O15" s="158" t="e">
        <f>B14*O16</f>
        <v>#REF!</v>
      </c>
      <c r="Q15" s="161" t="s">
        <v>61</v>
      </c>
      <c r="R15" s="209">
        <v>7.0000000000000007E-2</v>
      </c>
      <c r="AE15" t="s">
        <v>358</v>
      </c>
      <c r="AF15" t="s">
        <v>359</v>
      </c>
      <c r="AG15" t="s">
        <v>362</v>
      </c>
      <c r="AH15" t="s">
        <v>363</v>
      </c>
    </row>
    <row r="16" spans="1:34" ht="15" x14ac:dyDescent="0.25">
      <c r="A16" s="165" t="s">
        <v>51</v>
      </c>
      <c r="B16" s="230">
        <f>I14</f>
        <v>0</v>
      </c>
      <c r="C16" s="243"/>
      <c r="F16" s="162" t="s">
        <v>40</v>
      </c>
      <c r="G16" s="182"/>
      <c r="H16" s="182"/>
      <c r="I16" s="183"/>
      <c r="J16" s="184" t="e">
        <f>I16/$B$18</f>
        <v>#DIV/0!</v>
      </c>
      <c r="K16" s="185" t="e">
        <f>(I16-I15)/I15</f>
        <v>#DIV/0!</v>
      </c>
      <c r="L16" s="185" t="e">
        <f t="shared" ref="L16:L17" si="0">I16/$B$14</f>
        <v>#REF!</v>
      </c>
      <c r="N16" s="161" t="s">
        <v>4</v>
      </c>
      <c r="O16" s="164">
        <v>0.65</v>
      </c>
      <c r="Q16" s="161" t="s">
        <v>63</v>
      </c>
      <c r="R16" s="209">
        <v>0.05</v>
      </c>
      <c r="AE16" t="s">
        <v>442</v>
      </c>
      <c r="AF16" t="s">
        <v>444</v>
      </c>
      <c r="AG16" s="54" t="s">
        <v>445</v>
      </c>
      <c r="AH16" s="54" t="s">
        <v>446</v>
      </c>
    </row>
    <row r="17" spans="1:34" ht="15" x14ac:dyDescent="0.25">
      <c r="A17" s="166" t="s">
        <v>437</v>
      </c>
      <c r="B17" s="408" t="s">
        <v>37</v>
      </c>
      <c r="F17" s="162" t="s">
        <v>42</v>
      </c>
      <c r="G17" s="182"/>
      <c r="H17" s="182"/>
      <c r="I17" s="183"/>
      <c r="J17" s="184" t="e">
        <f>I17/$B$18</f>
        <v>#DIV/0!</v>
      </c>
      <c r="K17" s="185" t="e">
        <f>(I17-I16)/I16</f>
        <v>#DIV/0!</v>
      </c>
      <c r="L17" s="185" t="e">
        <f t="shared" si="0"/>
        <v>#REF!</v>
      </c>
      <c r="N17" s="161" t="s">
        <v>43</v>
      </c>
      <c r="O17" s="159">
        <v>0</v>
      </c>
      <c r="P17"/>
      <c r="Q17" s="161"/>
      <c r="R17" s="209"/>
      <c r="AE17" t="s">
        <v>443</v>
      </c>
      <c r="AF17" t="s">
        <v>447</v>
      </c>
      <c r="AG17" s="54" t="s">
        <v>448</v>
      </c>
      <c r="AH17" s="54" t="s">
        <v>449</v>
      </c>
    </row>
    <row r="18" spans="1:34" ht="15.75" thickBot="1" x14ac:dyDescent="0.3">
      <c r="A18" s="166" t="s">
        <v>41</v>
      </c>
      <c r="B18" s="232"/>
      <c r="C18" s="243"/>
      <c r="F18" s="171" t="s">
        <v>44</v>
      </c>
      <c r="G18" s="172"/>
      <c r="H18" s="172"/>
      <c r="I18" s="173"/>
      <c r="J18" s="174"/>
      <c r="K18" s="175"/>
      <c r="L18" s="175"/>
      <c r="N18" s="161" t="s">
        <v>7</v>
      </c>
      <c r="O18" s="160">
        <v>25</v>
      </c>
      <c r="P18"/>
      <c r="Q18" s="168" t="s">
        <v>10</v>
      </c>
      <c r="R18" s="170"/>
    </row>
    <row r="19" spans="1:34" ht="15" x14ac:dyDescent="0.25">
      <c r="A19" s="161" t="s">
        <v>6</v>
      </c>
      <c r="B19" s="226" t="str">
        <f>IFERROR(B14/B18,"-")</f>
        <v>-</v>
      </c>
      <c r="C19" s="243"/>
      <c r="F19" s="186" t="s">
        <v>46</v>
      </c>
      <c r="G19" s="182"/>
      <c r="H19" s="182"/>
      <c r="I19" s="187"/>
      <c r="J19" s="188" t="e">
        <f>I19/$B$18</f>
        <v>#DIV/0!</v>
      </c>
      <c r="K19" s="185" t="e">
        <f>(I19-I17)/I17</f>
        <v>#DIV/0!</v>
      </c>
      <c r="L19" s="185" t="e">
        <f t="shared" ref="L19:L20" si="1">I19/$B$14</f>
        <v>#REF!</v>
      </c>
      <c r="N19" s="161" t="s">
        <v>8</v>
      </c>
      <c r="O19" s="160">
        <v>5</v>
      </c>
      <c r="P19"/>
      <c r="Q19" s="161" t="s">
        <v>308</v>
      </c>
      <c r="R19" s="158" t="e">
        <f>-CUMPRINC(O17/12,O18*12,O15,1,12*O19,0)</f>
        <v>#REF!</v>
      </c>
    </row>
    <row r="20" spans="1:34" ht="15" x14ac:dyDescent="0.25">
      <c r="A20" s="166" t="s">
        <v>45</v>
      </c>
      <c r="B20" s="233"/>
      <c r="C20" s="243"/>
      <c r="F20" s="186" t="s">
        <v>48</v>
      </c>
      <c r="G20" s="182"/>
      <c r="H20" s="182"/>
      <c r="I20" s="187"/>
      <c r="J20" s="188" t="e">
        <f>I20/$B$18</f>
        <v>#DIV/0!</v>
      </c>
      <c r="K20" s="185" t="e">
        <f>(I20-I19)/I19</f>
        <v>#DIV/0!</v>
      </c>
      <c r="L20" s="185" t="e">
        <f t="shared" si="1"/>
        <v>#REF!</v>
      </c>
      <c r="N20"/>
      <c r="O20"/>
      <c r="P20"/>
      <c r="Q20" s="161" t="s">
        <v>67</v>
      </c>
      <c r="R20" s="221" t="e">
        <f>SUM(S37:AB37)</f>
        <v>#REF!</v>
      </c>
    </row>
    <row r="21" spans="1:34" ht="15.75" thickBot="1" x14ac:dyDescent="0.3">
      <c r="A21" s="166" t="s">
        <v>47</v>
      </c>
      <c r="B21" s="234"/>
      <c r="C21" s="243"/>
      <c r="N21" s="168" t="s">
        <v>10</v>
      </c>
      <c r="O21" s="169"/>
      <c r="P21"/>
      <c r="Q21" s="161" t="s">
        <v>68</v>
      </c>
      <c r="R21" s="221" t="e">
        <f>IRR(R43:AB43)</f>
        <v>#VALUE!</v>
      </c>
    </row>
    <row r="22" spans="1:34" ht="15" x14ac:dyDescent="0.25">
      <c r="A22" s="166" t="s">
        <v>11</v>
      </c>
      <c r="B22" s="235"/>
      <c r="C22" s="243"/>
      <c r="N22" s="161" t="s">
        <v>51</v>
      </c>
      <c r="O22" s="208">
        <f>B16</f>
        <v>0</v>
      </c>
      <c r="P22"/>
      <c r="Q22" s="161" t="s">
        <v>69</v>
      </c>
      <c r="R22" s="220" t="e">
        <f>NPV(O17,R43:AB43)</f>
        <v>#REF!</v>
      </c>
    </row>
    <row r="23" spans="1:34" ht="15" x14ac:dyDescent="0.25">
      <c r="A23" s="166" t="s">
        <v>49</v>
      </c>
      <c r="B23" s="227" t="str">
        <f>IFERROR(B22/B18*1000,"-")</f>
        <v>-</v>
      </c>
      <c r="C23" s="243"/>
      <c r="N23" s="161" t="s">
        <v>13</v>
      </c>
      <c r="O23" s="208" t="e">
        <f>-PMT(O17/12,O18*12,-O15)*12</f>
        <v>#REF!</v>
      </c>
      <c r="P23"/>
    </row>
    <row r="24" spans="1:34" ht="15" x14ac:dyDescent="0.25">
      <c r="A24" s="166" t="s">
        <v>50</v>
      </c>
      <c r="B24" s="166"/>
      <c r="C24" s="243"/>
      <c r="N24" s="161" t="s">
        <v>15</v>
      </c>
      <c r="O24" s="208" t="e">
        <f>O22+O23</f>
        <v>#REF!</v>
      </c>
      <c r="P24"/>
    </row>
    <row r="25" spans="1:34" ht="15" x14ac:dyDescent="0.25">
      <c r="A25" s="166" t="s">
        <v>382</v>
      </c>
      <c r="B25" s="237"/>
      <c r="C25" s="243"/>
      <c r="N25" s="161" t="s">
        <v>17</v>
      </c>
      <c r="O25" s="167" t="e">
        <f>O22/-O23</f>
        <v>#REF!</v>
      </c>
      <c r="P25"/>
      <c r="R25" s="176" t="s">
        <v>305</v>
      </c>
      <c r="S25" s="176" t="str">
        <f>IF(S26=$O$19,"Sale", "")</f>
        <v/>
      </c>
      <c r="T25" s="176" t="str">
        <f t="shared" ref="T25:AB25" si="2">IF(T26=$O$19,"Sale", "")</f>
        <v/>
      </c>
      <c r="U25" s="176" t="str">
        <f t="shared" si="2"/>
        <v/>
      </c>
      <c r="V25" s="176" t="str">
        <f t="shared" si="2"/>
        <v/>
      </c>
      <c r="W25" s="176" t="str">
        <f t="shared" si="2"/>
        <v>Sale</v>
      </c>
      <c r="X25" s="176" t="str">
        <f t="shared" si="2"/>
        <v/>
      </c>
      <c r="Y25" s="176" t="str">
        <f t="shared" si="2"/>
        <v/>
      </c>
      <c r="Z25" s="176" t="str">
        <f t="shared" si="2"/>
        <v/>
      </c>
      <c r="AA25" s="176" t="str">
        <f t="shared" si="2"/>
        <v/>
      </c>
      <c r="AB25" s="176" t="str">
        <f t="shared" si="2"/>
        <v/>
      </c>
    </row>
    <row r="26" spans="1:34" ht="15" x14ac:dyDescent="0.25">
      <c r="A26" s="166" t="s">
        <v>16</v>
      </c>
      <c r="B26" s="236"/>
      <c r="C26" s="243"/>
      <c r="N26" s="161" t="s">
        <v>52</v>
      </c>
      <c r="O26" s="144" t="e">
        <f>O24/O14</f>
        <v>#REF!</v>
      </c>
      <c r="P26"/>
      <c r="Q26" s="218" t="s">
        <v>70</v>
      </c>
      <c r="R26" s="218">
        <v>0</v>
      </c>
      <c r="S26" s="218">
        <v>1</v>
      </c>
      <c r="T26" s="218">
        <v>2</v>
      </c>
      <c r="U26" s="218">
        <v>3</v>
      </c>
      <c r="V26" s="218">
        <v>4</v>
      </c>
      <c r="W26" s="218">
        <v>5</v>
      </c>
      <c r="X26" s="218">
        <v>6</v>
      </c>
      <c r="Y26" s="218">
        <v>7</v>
      </c>
      <c r="Z26" s="218">
        <v>8</v>
      </c>
      <c r="AA26" s="218">
        <v>9</v>
      </c>
      <c r="AB26" s="218">
        <v>10</v>
      </c>
      <c r="AC26" s="218">
        <v>11</v>
      </c>
    </row>
    <row r="27" spans="1:34" ht="15.75" thickBot="1" x14ac:dyDescent="0.3">
      <c r="A27" s="166" t="s">
        <v>18</v>
      </c>
      <c r="B27" s="237"/>
      <c r="C27" s="243"/>
      <c r="N27" s="161" t="s">
        <v>22</v>
      </c>
      <c r="O27" s="208" t="e">
        <f>-CUMPRINC(O17/12,O18*12,O15,1,12,0)</f>
        <v>#REF!</v>
      </c>
      <c r="P27"/>
      <c r="Q27" s="219"/>
      <c r="R27" s="219"/>
      <c r="S27" s="219">
        <f t="shared" ref="S27:AB27" si="3">YEAR(EOMONTH($R$14,12*S26-1))</f>
        <v>2023</v>
      </c>
      <c r="T27" s="219">
        <f t="shared" si="3"/>
        <v>2024</v>
      </c>
      <c r="U27" s="219">
        <f t="shared" si="3"/>
        <v>2025</v>
      </c>
      <c r="V27" s="219">
        <f t="shared" si="3"/>
        <v>2026</v>
      </c>
      <c r="W27" s="219">
        <f t="shared" si="3"/>
        <v>2027</v>
      </c>
      <c r="X27" s="219">
        <f t="shared" si="3"/>
        <v>2028</v>
      </c>
      <c r="Y27" s="219">
        <f t="shared" si="3"/>
        <v>2029</v>
      </c>
      <c r="Z27" s="219">
        <f t="shared" si="3"/>
        <v>2030</v>
      </c>
      <c r="AA27" s="219">
        <f t="shared" si="3"/>
        <v>2031</v>
      </c>
      <c r="AB27" s="219">
        <f t="shared" si="3"/>
        <v>2032</v>
      </c>
      <c r="AC27" s="219">
        <f t="shared" ref="AC27" si="4">YEAR(EOMONTH($R$14,12*AC26-1))</f>
        <v>2033</v>
      </c>
    </row>
    <row r="28" spans="1:34" ht="15" x14ac:dyDescent="0.25">
      <c r="A28" t="s">
        <v>20</v>
      </c>
      <c r="B28" s="260"/>
      <c r="C28" s="243"/>
      <c r="N28" s="161" t="s">
        <v>24</v>
      </c>
      <c r="O28" s="144" t="e">
        <f>(O27+O24)/O14</f>
        <v>#REF!</v>
      </c>
      <c r="P28"/>
      <c r="Q28" s="189" t="s">
        <v>306</v>
      </c>
      <c r="R28" s="38"/>
      <c r="S28" s="38"/>
      <c r="T28" s="38"/>
      <c r="U28" s="38"/>
      <c r="V28" s="38"/>
      <c r="W28" s="38"/>
      <c r="X28" s="38"/>
      <c r="Y28" s="38"/>
      <c r="Z28" s="38"/>
      <c r="AA28" s="38"/>
      <c r="AB28" s="38"/>
      <c r="AC28" s="38"/>
    </row>
    <row r="29" spans="1:34" ht="15" x14ac:dyDescent="0.25">
      <c r="A29" t="s">
        <v>21</v>
      </c>
      <c r="B29" s="260"/>
      <c r="C29" s="243"/>
      <c r="P29"/>
      <c r="Q29" s="189" t="s">
        <v>71</v>
      </c>
      <c r="R29" s="211"/>
      <c r="S29" s="211">
        <f t="shared" ref="S29:AB29" si="5">SUM(S28:S28)</f>
        <v>0</v>
      </c>
      <c r="T29" s="211">
        <f t="shared" si="5"/>
        <v>0</v>
      </c>
      <c r="U29" s="211">
        <f t="shared" si="5"/>
        <v>0</v>
      </c>
      <c r="V29" s="211">
        <f t="shared" si="5"/>
        <v>0</v>
      </c>
      <c r="W29" s="211">
        <f t="shared" si="5"/>
        <v>0</v>
      </c>
      <c r="X29" s="211">
        <f t="shared" si="5"/>
        <v>0</v>
      </c>
      <c r="Y29" s="211">
        <f t="shared" si="5"/>
        <v>0</v>
      </c>
      <c r="Z29" s="211">
        <f t="shared" si="5"/>
        <v>0</v>
      </c>
      <c r="AA29" s="211">
        <f t="shared" si="5"/>
        <v>0</v>
      </c>
      <c r="AB29" s="211">
        <f t="shared" si="5"/>
        <v>0</v>
      </c>
      <c r="AC29" s="211">
        <f t="shared" ref="AC29" si="6">SUM(AC28:AC28)</f>
        <v>0</v>
      </c>
    </row>
    <row r="30" spans="1:34" ht="15.75" thickBot="1" x14ac:dyDescent="0.3">
      <c r="B30" s="60"/>
      <c r="C30" s="243"/>
      <c r="N30" s="168" t="s">
        <v>294</v>
      </c>
      <c r="O30" s="169"/>
      <c r="P30"/>
      <c r="Q30" s="189"/>
    </row>
    <row r="31" spans="1:34" ht="15.75" thickBot="1" x14ac:dyDescent="0.3">
      <c r="A31" s="168" t="s">
        <v>53</v>
      </c>
      <c r="B31" s="169"/>
      <c r="C31" s="243"/>
      <c r="N31" s="162">
        <v>2022</v>
      </c>
      <c r="O31" s="208"/>
      <c r="P31"/>
      <c r="Q31" s="214" t="s">
        <v>72</v>
      </c>
      <c r="R31" s="215" t="e">
        <f>-O14</f>
        <v>#REF!</v>
      </c>
      <c r="S31" s="215"/>
      <c r="T31" s="215"/>
      <c r="U31" s="215"/>
      <c r="V31" s="215"/>
      <c r="W31" s="215"/>
      <c r="X31" s="215"/>
      <c r="Y31" s="215"/>
      <c r="Z31" s="215"/>
      <c r="AA31" s="215"/>
      <c r="AB31" s="215"/>
    </row>
    <row r="32" spans="1:34" ht="15" x14ac:dyDescent="0.25">
      <c r="A32" s="166" t="s">
        <v>54</v>
      </c>
      <c r="B32" s="166"/>
      <c r="C32" s="243"/>
      <c r="N32" s="162">
        <v>2021</v>
      </c>
      <c r="O32" s="208"/>
      <c r="Q32" s="189"/>
    </row>
    <row r="33" spans="1:28" ht="15" x14ac:dyDescent="0.25">
      <c r="A33" s="166" t="s">
        <v>55</v>
      </c>
      <c r="B33" s="166"/>
      <c r="C33" s="243"/>
      <c r="N33" s="162">
        <v>2020</v>
      </c>
      <c r="O33" s="208"/>
      <c r="Q33" s="214" t="s">
        <v>73</v>
      </c>
      <c r="R33" s="215"/>
      <c r="S33" s="215" t="e">
        <f>IF(S26&lt;=$O$19,$O$23,"")</f>
        <v>#REF!</v>
      </c>
      <c r="T33" s="215" t="e">
        <f t="shared" ref="T33:AB33" si="7">IF(T26&lt;=$O$19,$O$23,"")</f>
        <v>#REF!</v>
      </c>
      <c r="U33" s="215" t="e">
        <f t="shared" si="7"/>
        <v>#REF!</v>
      </c>
      <c r="V33" s="215" t="e">
        <f t="shared" si="7"/>
        <v>#REF!</v>
      </c>
      <c r="W33" s="215" t="e">
        <f t="shared" si="7"/>
        <v>#REF!</v>
      </c>
      <c r="X33" s="215" t="str">
        <f t="shared" si="7"/>
        <v/>
      </c>
      <c r="Y33" s="215" t="str">
        <f t="shared" si="7"/>
        <v/>
      </c>
      <c r="Z33" s="215" t="str">
        <f t="shared" si="7"/>
        <v/>
      </c>
      <c r="AA33" s="215" t="str">
        <f t="shared" si="7"/>
        <v/>
      </c>
      <c r="AB33" s="215" t="str">
        <f t="shared" si="7"/>
        <v/>
      </c>
    </row>
    <row r="34" spans="1:28" ht="15" x14ac:dyDescent="0.25">
      <c r="A34" s="166" t="s">
        <v>56</v>
      </c>
      <c r="B34" s="166"/>
      <c r="C34" s="243"/>
      <c r="N34" s="162">
        <v>2019</v>
      </c>
      <c r="O34" s="208"/>
      <c r="Q34" s="216" t="s">
        <v>74</v>
      </c>
      <c r="R34" s="15"/>
      <c r="S34" s="15" t="e">
        <f>IF(S26&lt;=$O$19,S29/-S33,"")</f>
        <v>#REF!</v>
      </c>
      <c r="T34" s="15" t="e">
        <f t="shared" ref="T34:AB34" si="8">IF(T26&lt;=$O$19,T29/-T33,"")</f>
        <v>#REF!</v>
      </c>
      <c r="U34" s="15" t="e">
        <f t="shared" si="8"/>
        <v>#REF!</v>
      </c>
      <c r="V34" s="15" t="e">
        <f t="shared" si="8"/>
        <v>#REF!</v>
      </c>
      <c r="W34" s="15" t="e">
        <f t="shared" si="8"/>
        <v>#REF!</v>
      </c>
      <c r="X34" s="15" t="str">
        <f t="shared" si="8"/>
        <v/>
      </c>
      <c r="Y34" s="15" t="str">
        <f t="shared" si="8"/>
        <v/>
      </c>
      <c r="Z34" s="15" t="str">
        <f t="shared" si="8"/>
        <v/>
      </c>
      <c r="AA34" s="15" t="str">
        <f t="shared" si="8"/>
        <v/>
      </c>
      <c r="AB34" s="15" t="str">
        <f t="shared" si="8"/>
        <v/>
      </c>
    </row>
    <row r="35" spans="1:28" ht="15" x14ac:dyDescent="0.25">
      <c r="A35" s="166" t="s">
        <v>58</v>
      </c>
      <c r="B35" s="166"/>
      <c r="C35" s="243"/>
      <c r="E35"/>
      <c r="Q35" s="189"/>
    </row>
    <row r="36" spans="1:28" ht="15" x14ac:dyDescent="0.25">
      <c r="A36" s="166" t="s">
        <v>60</v>
      </c>
      <c r="B36" s="166"/>
      <c r="C36" s="243"/>
      <c r="E36"/>
      <c r="I36" s="142"/>
      <c r="Q36" s="212" t="s">
        <v>15</v>
      </c>
      <c r="R36" s="213" t="e">
        <f>IF(R26&lt;=$O$19,R29+R31+R33,"")</f>
        <v>#REF!</v>
      </c>
      <c r="S36" s="213" t="e">
        <f t="shared" ref="S36:AB36" si="9">IF(S26&lt;=$O$19,S29+S31+S33,"")</f>
        <v>#REF!</v>
      </c>
      <c r="T36" s="213" t="e">
        <f t="shared" si="9"/>
        <v>#REF!</v>
      </c>
      <c r="U36" s="213" t="e">
        <f t="shared" si="9"/>
        <v>#REF!</v>
      </c>
      <c r="V36" s="213" t="e">
        <f t="shared" si="9"/>
        <v>#REF!</v>
      </c>
      <c r="W36" s="213" t="e">
        <f t="shared" si="9"/>
        <v>#REF!</v>
      </c>
      <c r="X36" s="213" t="str">
        <f t="shared" si="9"/>
        <v/>
      </c>
      <c r="Y36" s="213" t="str">
        <f t="shared" si="9"/>
        <v/>
      </c>
      <c r="Z36" s="213" t="str">
        <f t="shared" si="9"/>
        <v/>
      </c>
      <c r="AA36" s="213" t="str">
        <f t="shared" si="9"/>
        <v/>
      </c>
      <c r="AB36" s="213" t="str">
        <f t="shared" si="9"/>
        <v/>
      </c>
    </row>
    <row r="37" spans="1:28" ht="15" x14ac:dyDescent="0.25">
      <c r="A37" s="166" t="s">
        <v>62</v>
      </c>
      <c r="B37" s="236"/>
      <c r="C37" s="243"/>
      <c r="D37"/>
      <c r="E37"/>
      <c r="Q37" s="216" t="s">
        <v>19</v>
      </c>
      <c r="R37" s="15"/>
      <c r="S37" s="217" t="e">
        <f>IF(S26&lt;=$O$19,S36/$O$14,"")</f>
        <v>#REF!</v>
      </c>
      <c r="T37" s="217" t="e">
        <f t="shared" ref="T37:AB37" si="10">IF(T26&lt;=$O$19,T36/$O$14,"")</f>
        <v>#REF!</v>
      </c>
      <c r="U37" s="217" t="e">
        <f t="shared" si="10"/>
        <v>#REF!</v>
      </c>
      <c r="V37" s="217" t="e">
        <f t="shared" si="10"/>
        <v>#REF!</v>
      </c>
      <c r="W37" s="217" t="e">
        <f t="shared" si="10"/>
        <v>#REF!</v>
      </c>
      <c r="X37" s="217" t="str">
        <f t="shared" si="10"/>
        <v/>
      </c>
      <c r="Y37" s="217" t="str">
        <f t="shared" si="10"/>
        <v/>
      </c>
      <c r="Z37" s="217" t="str">
        <f t="shared" si="10"/>
        <v/>
      </c>
      <c r="AA37" s="217" t="str">
        <f t="shared" si="10"/>
        <v/>
      </c>
      <c r="AB37" s="217" t="str">
        <f t="shared" si="10"/>
        <v/>
      </c>
    </row>
    <row r="38" spans="1:28" ht="15" x14ac:dyDescent="0.25">
      <c r="A38" s="166" t="s">
        <v>64</v>
      </c>
      <c r="B38" s="236"/>
      <c r="C38" s="243"/>
      <c r="D38"/>
      <c r="E38"/>
      <c r="Q38" s="4"/>
    </row>
    <row r="39" spans="1:28" ht="15" x14ac:dyDescent="0.25">
      <c r="A39" s="166" t="s">
        <v>65</v>
      </c>
      <c r="B39" s="238" t="str">
        <f ca="1">IF(B38&lt;&gt;0,YEARFRAC(TODAY(),B38),"-")</f>
        <v>-</v>
      </c>
      <c r="C39" s="243"/>
      <c r="D39"/>
      <c r="E39"/>
      <c r="Q39" s="214" t="s">
        <v>307</v>
      </c>
      <c r="R39" s="215"/>
      <c r="S39" s="215" t="str">
        <f>IF(S26=$O$19,T29/$R$15,"")</f>
        <v/>
      </c>
      <c r="T39" s="215" t="str">
        <f t="shared" ref="T39:AB39" si="11">IF(T26=$O$19,U29/$R$15,"")</f>
        <v/>
      </c>
      <c r="U39" s="215" t="str">
        <f t="shared" si="11"/>
        <v/>
      </c>
      <c r="V39" s="215" t="str">
        <f t="shared" si="11"/>
        <v/>
      </c>
      <c r="W39" s="215">
        <f t="shared" si="11"/>
        <v>0</v>
      </c>
      <c r="X39" s="215" t="str">
        <f t="shared" si="11"/>
        <v/>
      </c>
      <c r="Y39" s="215" t="str">
        <f t="shared" si="11"/>
        <v/>
      </c>
      <c r="Z39" s="215" t="str">
        <f t="shared" si="11"/>
        <v/>
      </c>
      <c r="AA39" s="215" t="str">
        <f t="shared" si="11"/>
        <v/>
      </c>
      <c r="AB39" s="215" t="str">
        <f t="shared" si="11"/>
        <v/>
      </c>
    </row>
    <row r="40" spans="1:28" ht="15" x14ac:dyDescent="0.25">
      <c r="A40" s="166" t="s">
        <v>66</v>
      </c>
      <c r="B40" s="166"/>
      <c r="C40" s="243"/>
      <c r="D40"/>
      <c r="E40"/>
      <c r="Q40" s="214" t="s">
        <v>63</v>
      </c>
      <c r="R40" s="215"/>
      <c r="S40" s="215" t="str">
        <f>IF(S26=$O$19,-($R$16*S39),"")</f>
        <v/>
      </c>
      <c r="T40" s="215" t="str">
        <f t="shared" ref="T40:AB40" si="12">IF(T26=$O$19,-($R$16*T39),"")</f>
        <v/>
      </c>
      <c r="U40" s="215" t="str">
        <f t="shared" si="12"/>
        <v/>
      </c>
      <c r="V40" s="215" t="str">
        <f t="shared" si="12"/>
        <v/>
      </c>
      <c r="W40" s="215">
        <f t="shared" si="12"/>
        <v>0</v>
      </c>
      <c r="X40" s="215" t="str">
        <f t="shared" si="12"/>
        <v/>
      </c>
      <c r="Y40" s="215" t="str">
        <f t="shared" si="12"/>
        <v/>
      </c>
      <c r="Z40" s="215" t="str">
        <f t="shared" si="12"/>
        <v/>
      </c>
      <c r="AA40" s="215" t="str">
        <f t="shared" si="12"/>
        <v/>
      </c>
      <c r="AB40" s="215" t="str">
        <f t="shared" si="12"/>
        <v/>
      </c>
    </row>
    <row r="41" spans="1:28" ht="15" x14ac:dyDescent="0.25">
      <c r="A41" s="166"/>
      <c r="B41" s="166"/>
      <c r="C41" s="243"/>
      <c r="D41"/>
      <c r="E41" s="24"/>
      <c r="Q41" s="214" t="s">
        <v>75</v>
      </c>
      <c r="R41" s="215"/>
      <c r="S41" s="215" t="str">
        <f>IF(S26=$O$19,-($O$15-$R$19),"")</f>
        <v/>
      </c>
      <c r="T41" s="215" t="str">
        <f t="shared" ref="T41:AB41" si="13">IF(T26=$O$19,-($O$15-$R$19),"")</f>
        <v/>
      </c>
      <c r="U41" s="215" t="str">
        <f t="shared" si="13"/>
        <v/>
      </c>
      <c r="V41" s="215" t="str">
        <f t="shared" si="13"/>
        <v/>
      </c>
      <c r="W41" s="215" t="e">
        <f t="shared" si="13"/>
        <v>#REF!</v>
      </c>
      <c r="X41" s="215" t="str">
        <f t="shared" si="13"/>
        <v/>
      </c>
      <c r="Y41" s="215" t="str">
        <f t="shared" si="13"/>
        <v/>
      </c>
      <c r="Z41" s="215" t="str">
        <f t="shared" si="13"/>
        <v/>
      </c>
      <c r="AA41" s="215" t="str">
        <f t="shared" si="13"/>
        <v/>
      </c>
      <c r="AB41" s="215" t="str">
        <f t="shared" si="13"/>
        <v/>
      </c>
    </row>
    <row r="42" spans="1:28" ht="15.75" thickBot="1" x14ac:dyDescent="0.3">
      <c r="A42" s="168" t="s">
        <v>23</v>
      </c>
      <c r="B42" s="371"/>
      <c r="C42" s="371"/>
      <c r="D42" s="371"/>
      <c r="E42" s="25"/>
      <c r="Q42" s="4"/>
    </row>
    <row r="43" spans="1:28" ht="15" x14ac:dyDescent="0.25">
      <c r="A43" s="373" t="s">
        <v>369</v>
      </c>
      <c r="B43" s="374"/>
      <c r="C43" s="374"/>
      <c r="D43" s="374"/>
      <c r="E43" s="25"/>
      <c r="Q43" s="212" t="s">
        <v>76</v>
      </c>
      <c r="R43" s="213" t="e">
        <f>IF(R26&lt;=$O$19,SUM(R36,R39,R40,R41),"")</f>
        <v>#REF!</v>
      </c>
      <c r="S43" s="213" t="e">
        <f t="shared" ref="S43:AB43" si="14">IF(S26&lt;=$O$19,SUM(S36,S39,S40,S41),"")</f>
        <v>#REF!</v>
      </c>
      <c r="T43" s="213" t="e">
        <f t="shared" si="14"/>
        <v>#REF!</v>
      </c>
      <c r="U43" s="213" t="e">
        <f t="shared" si="14"/>
        <v>#REF!</v>
      </c>
      <c r="V43" s="213" t="e">
        <f t="shared" si="14"/>
        <v>#REF!</v>
      </c>
      <c r="W43" s="213" t="e">
        <f t="shared" si="14"/>
        <v>#REF!</v>
      </c>
      <c r="X43" s="213" t="str">
        <f t="shared" si="14"/>
        <v/>
      </c>
      <c r="Y43" s="213" t="str">
        <f t="shared" si="14"/>
        <v/>
      </c>
      <c r="Z43" s="213" t="str">
        <f t="shared" si="14"/>
        <v/>
      </c>
      <c r="AA43" s="213" t="str">
        <f t="shared" si="14"/>
        <v/>
      </c>
      <c r="AB43" s="213" t="str">
        <f t="shared" si="14"/>
        <v/>
      </c>
    </row>
    <row r="44" spans="1:28" ht="15" x14ac:dyDescent="0.25">
      <c r="A44" t="s">
        <v>370</v>
      </c>
      <c r="B44"/>
      <c r="C44"/>
      <c r="D44"/>
      <c r="E44" s="104"/>
    </row>
    <row r="45" spans="1:28" ht="15" x14ac:dyDescent="0.25">
      <c r="A45" t="s">
        <v>370</v>
      </c>
      <c r="B45"/>
      <c r="C45"/>
      <c r="D45"/>
      <c r="E45" s="155"/>
    </row>
    <row r="46" spans="1:28" ht="15" x14ac:dyDescent="0.25">
      <c r="A46" s="372"/>
      <c r="B46"/>
      <c r="C46"/>
      <c r="D46"/>
      <c r="E46" s="155"/>
    </row>
    <row r="47" spans="1:28" ht="15" x14ac:dyDescent="0.25">
      <c r="A47" s="375" t="s">
        <v>371</v>
      </c>
      <c r="B47" s="377" t="s">
        <v>440</v>
      </c>
      <c r="C47" s="377" t="s">
        <v>375</v>
      </c>
      <c r="D47" s="377" t="s">
        <v>376</v>
      </c>
      <c r="E47" s="155"/>
    </row>
    <row r="48" spans="1:28" ht="15" x14ac:dyDescent="0.25">
      <c r="A48" s="372" t="s">
        <v>372</v>
      </c>
      <c r="B48" s="376"/>
      <c r="C48" s="376"/>
      <c r="D48" s="376"/>
      <c r="E48" s="155"/>
    </row>
    <row r="49" spans="1:5" ht="15" x14ac:dyDescent="0.25">
      <c r="A49" s="372" t="s">
        <v>450</v>
      </c>
      <c r="B49" s="376"/>
      <c r="C49" s="376"/>
      <c r="D49" s="376"/>
      <c r="E49"/>
    </row>
    <row r="50" spans="1:5" ht="15" x14ac:dyDescent="0.25">
      <c r="A50" s="372" t="s">
        <v>468</v>
      </c>
      <c r="B50" s="538" t="e">
        <f>(B49-B48)/B48</f>
        <v>#DIV/0!</v>
      </c>
      <c r="C50" s="538" t="e">
        <f t="shared" ref="C50:D50" si="15">(C49-C48)/C48</f>
        <v>#DIV/0!</v>
      </c>
      <c r="D50" s="538" t="e">
        <f t="shared" si="15"/>
        <v>#DIV/0!</v>
      </c>
      <c r="E50"/>
    </row>
    <row r="51" spans="1:5" ht="15" x14ac:dyDescent="0.25">
      <c r="A51" s="372" t="s">
        <v>373</v>
      </c>
      <c r="B51" s="392"/>
      <c r="C51" s="392"/>
      <c r="D51" s="392"/>
      <c r="E51"/>
    </row>
    <row r="52" spans="1:5" ht="15" x14ac:dyDescent="0.25">
      <c r="A52" s="372"/>
      <c r="B52" s="26"/>
      <c r="C52" s="26"/>
      <c r="D52" s="26"/>
      <c r="E52"/>
    </row>
    <row r="53" spans="1:5" ht="15" x14ac:dyDescent="0.25">
      <c r="A53" s="375" t="s">
        <v>374</v>
      </c>
      <c r="B53" s="377" t="s">
        <v>440</v>
      </c>
      <c r="C53" s="377" t="s">
        <v>375</v>
      </c>
      <c r="D53" s="377" t="s">
        <v>376</v>
      </c>
      <c r="E53"/>
    </row>
    <row r="54" spans="1:5" ht="15" x14ac:dyDescent="0.25">
      <c r="A54" s="372" t="s">
        <v>377</v>
      </c>
      <c r="B54" s="393"/>
      <c r="C54" s="393"/>
      <c r="D54" s="393"/>
      <c r="E54"/>
    </row>
    <row r="55" spans="1:5" ht="15" x14ac:dyDescent="0.25">
      <c r="A55" s="372" t="s">
        <v>451</v>
      </c>
      <c r="B55" s="393"/>
      <c r="C55" s="393"/>
      <c r="D55" s="393"/>
      <c r="E55"/>
    </row>
    <row r="56" spans="1:5" ht="15" x14ac:dyDescent="0.25">
      <c r="A56" s="372" t="s">
        <v>468</v>
      </c>
      <c r="B56" s="538" t="e">
        <f>(B55-B54)/B54</f>
        <v>#DIV/0!</v>
      </c>
      <c r="C56" s="538" t="e">
        <f t="shared" ref="C56:D56" si="16">(C55-C54)/C54</f>
        <v>#DIV/0!</v>
      </c>
      <c r="D56" s="538" t="e">
        <f t="shared" si="16"/>
        <v>#DIV/0!</v>
      </c>
      <c r="E56"/>
    </row>
    <row r="57" spans="1:5" ht="15" x14ac:dyDescent="0.25">
      <c r="A57" s="372" t="s">
        <v>378</v>
      </c>
      <c r="B57" s="392"/>
      <c r="C57" s="392"/>
      <c r="D57" s="392"/>
      <c r="E57"/>
    </row>
    <row r="58" spans="1:5" ht="15" x14ac:dyDescent="0.25">
      <c r="A58"/>
      <c r="B58" s="26"/>
      <c r="C58" s="26"/>
      <c r="D58" s="26"/>
      <c r="E58"/>
    </row>
    <row r="59" spans="1:5" ht="15" x14ac:dyDescent="0.25">
      <c r="A59" s="375" t="s">
        <v>379</v>
      </c>
      <c r="B59" s="377" t="s">
        <v>440</v>
      </c>
      <c r="C59" s="377" t="s">
        <v>375</v>
      </c>
      <c r="D59" s="377" t="s">
        <v>376</v>
      </c>
      <c r="E59"/>
    </row>
    <row r="60" spans="1:5" ht="15" x14ac:dyDescent="0.25">
      <c r="A60" s="372" t="s">
        <v>381</v>
      </c>
      <c r="B60" s="394"/>
      <c r="C60" s="394"/>
      <c r="D60" s="394"/>
      <c r="E60"/>
    </row>
    <row r="61" spans="1:5" ht="15" x14ac:dyDescent="0.25">
      <c r="A61" s="372" t="s">
        <v>380</v>
      </c>
      <c r="B61" s="394"/>
      <c r="C61" s="394"/>
      <c r="D61" s="394"/>
      <c r="E61"/>
    </row>
    <row r="62" spans="1:5" ht="15" x14ac:dyDescent="0.25">
      <c r="A62"/>
      <c r="B62" s="26"/>
      <c r="C62" s="26"/>
      <c r="D62" s="26"/>
      <c r="E62"/>
    </row>
    <row r="63" spans="1:5" ht="15" x14ac:dyDescent="0.25">
      <c r="A63" s="375" t="s">
        <v>425</v>
      </c>
      <c r="B63" s="377" t="s">
        <v>440</v>
      </c>
      <c r="C63" s="377" t="s">
        <v>375</v>
      </c>
      <c r="D63" s="377" t="s">
        <v>376</v>
      </c>
      <c r="E63"/>
    </row>
    <row r="64" spans="1:5" ht="15" x14ac:dyDescent="0.25">
      <c r="A64" s="372" t="s">
        <v>426</v>
      </c>
      <c r="B64" s="393"/>
      <c r="C64" s="393"/>
      <c r="D64" s="393"/>
      <c r="E64"/>
    </row>
    <row r="65" spans="1:6" ht="15" x14ac:dyDescent="0.25">
      <c r="A65"/>
      <c r="B65"/>
      <c r="C65"/>
      <c r="D65"/>
      <c r="E65"/>
    </row>
    <row r="66" spans="1:6" ht="15.75" thickBot="1" x14ac:dyDescent="0.3">
      <c r="A66" s="168" t="s">
        <v>248</v>
      </c>
      <c r="B66" s="371"/>
      <c r="C66" s="371"/>
      <c r="D66"/>
      <c r="E66"/>
    </row>
    <row r="67" spans="1:6" ht="15" x14ac:dyDescent="0.25">
      <c r="A67" s="373" t="s">
        <v>453</v>
      </c>
      <c r="B67" s="473" t="s">
        <v>454</v>
      </c>
      <c r="C67" s="473" t="s">
        <v>455</v>
      </c>
      <c r="D67"/>
      <c r="E67"/>
    </row>
    <row r="68" spans="1:6" ht="15" x14ac:dyDescent="0.25">
      <c r="A68"/>
      <c r="B68"/>
      <c r="C68"/>
      <c r="D68"/>
      <c r="E68"/>
    </row>
    <row r="69" spans="1:6" ht="15" x14ac:dyDescent="0.25">
      <c r="A69"/>
      <c r="B69"/>
      <c r="C69"/>
      <c r="D69"/>
      <c r="E69"/>
    </row>
    <row r="70" spans="1:6" ht="15" x14ac:dyDescent="0.25">
      <c r="A70"/>
      <c r="B70"/>
      <c r="C70"/>
      <c r="D70"/>
      <c r="E70"/>
    </row>
    <row r="71" spans="1:6" ht="15" x14ac:dyDescent="0.25">
      <c r="A71"/>
      <c r="B71"/>
      <c r="C71"/>
      <c r="D71"/>
      <c r="E71"/>
    </row>
    <row r="72" spans="1:6" ht="15" x14ac:dyDescent="0.25">
      <c r="A72"/>
      <c r="B72"/>
      <c r="C72"/>
      <c r="D72"/>
      <c r="E72"/>
    </row>
    <row r="73" spans="1:6" ht="15.75" thickBot="1" x14ac:dyDescent="0.3">
      <c r="A73" s="168" t="s">
        <v>470</v>
      </c>
      <c r="B73" s="371"/>
      <c r="C73" s="371"/>
      <c r="D73"/>
      <c r="E73"/>
    </row>
    <row r="74" spans="1:6" ht="15" x14ac:dyDescent="0.25">
      <c r="A74" t="s">
        <v>471</v>
      </c>
      <c r="B74"/>
      <c r="C74"/>
      <c r="D74"/>
      <c r="E74"/>
    </row>
    <row r="75" spans="1:6" ht="15" x14ac:dyDescent="0.25">
      <c r="A75" t="s">
        <v>472</v>
      </c>
      <c r="B75"/>
      <c r="C75"/>
      <c r="D75"/>
      <c r="E75"/>
    </row>
    <row r="76" spans="1:6" ht="15" x14ac:dyDescent="0.25">
      <c r="A76" t="s">
        <v>473</v>
      </c>
      <c r="B76"/>
      <c r="C76"/>
      <c r="D76"/>
      <c r="E76"/>
      <c r="F76"/>
    </row>
    <row r="77" spans="1:6" ht="15" x14ac:dyDescent="0.25">
      <c r="A77"/>
      <c r="B77"/>
      <c r="C77"/>
      <c r="D77"/>
      <c r="E77"/>
      <c r="F77"/>
    </row>
    <row r="78" spans="1:6" ht="15" x14ac:dyDescent="0.25">
      <c r="A78"/>
      <c r="B78"/>
      <c r="C78"/>
      <c r="D78"/>
      <c r="E78"/>
      <c r="F78"/>
    </row>
    <row r="79" spans="1:6" ht="15" x14ac:dyDescent="0.25">
      <c r="A79"/>
      <c r="B79"/>
      <c r="C79"/>
      <c r="D79"/>
      <c r="E79"/>
      <c r="F79"/>
    </row>
    <row r="80" spans="1:6" ht="15" x14ac:dyDescent="0.25">
      <c r="A80"/>
      <c r="B80"/>
      <c r="C80"/>
      <c r="D80"/>
      <c r="E80"/>
      <c r="F80"/>
    </row>
    <row r="81" spans="1:6" ht="15" x14ac:dyDescent="0.25">
      <c r="A81"/>
      <c r="B81"/>
      <c r="C81"/>
      <c r="D81"/>
      <c r="E81"/>
      <c r="F81"/>
    </row>
    <row r="82" spans="1:6" ht="15" x14ac:dyDescent="0.25">
      <c r="A82"/>
      <c r="B82"/>
      <c r="C82"/>
      <c r="D82"/>
      <c r="E82"/>
      <c r="F82"/>
    </row>
    <row r="83" spans="1:6" ht="15" x14ac:dyDescent="0.25">
      <c r="A83"/>
      <c r="B83"/>
      <c r="C83"/>
      <c r="D83"/>
      <c r="E83"/>
      <c r="F83"/>
    </row>
    <row r="84" spans="1:6" ht="15" x14ac:dyDescent="0.25">
      <c r="A84"/>
      <c r="B84"/>
      <c r="C84"/>
      <c r="D84"/>
      <c r="E84"/>
      <c r="F84"/>
    </row>
    <row r="85" spans="1:6" ht="15" x14ac:dyDescent="0.25">
      <c r="A85"/>
      <c r="B85"/>
      <c r="C85"/>
      <c r="D85"/>
      <c r="E85"/>
      <c r="F85"/>
    </row>
    <row r="86" spans="1:6" ht="15" x14ac:dyDescent="0.25">
      <c r="A86"/>
      <c r="B86"/>
      <c r="C86"/>
      <c r="D86"/>
      <c r="E86"/>
      <c r="F86"/>
    </row>
    <row r="87" spans="1:6" ht="15" x14ac:dyDescent="0.25">
      <c r="A87"/>
      <c r="B87"/>
      <c r="C87"/>
      <c r="D87"/>
      <c r="E87"/>
      <c r="F87"/>
    </row>
    <row r="88" spans="1:6" ht="15" x14ac:dyDescent="0.25">
      <c r="A88"/>
      <c r="B88"/>
      <c r="C88"/>
      <c r="D88"/>
      <c r="E88"/>
      <c r="F88"/>
    </row>
    <row r="89" spans="1:6" ht="15" x14ac:dyDescent="0.25">
      <c r="A89"/>
      <c r="B89"/>
      <c r="C89"/>
      <c r="D89"/>
      <c r="E89"/>
      <c r="F89"/>
    </row>
    <row r="90" spans="1:6" ht="15" x14ac:dyDescent="0.25">
      <c r="A90"/>
      <c r="B90"/>
      <c r="C90"/>
      <c r="D90"/>
      <c r="E90"/>
      <c r="F90"/>
    </row>
    <row r="91" spans="1:6" ht="15" x14ac:dyDescent="0.25">
      <c r="F91"/>
    </row>
  </sheetData>
  <conditionalFormatting sqref="B49:D49">
    <cfRule type="expression" dxfId="3" priority="1">
      <formula>B49&lt;B48</formula>
    </cfRule>
  </conditionalFormatting>
  <dataValidations count="1">
    <dataValidation type="list" allowBlank="1" showInputMessage="1" showErrorMessage="1" sqref="F9" xr:uid="{C1CC1323-5999-4D0C-9C14-AF7C7406C39A}">
      <formula1>$AE$11:$AE$17</formula1>
    </dataValidation>
  </dataValidations>
  <pageMargins left="0.7" right="0.7" top="0.75" bottom="0.75" header="0.3" footer="0.3"/>
  <pageSetup paperSize="5" scale="7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2CF6B-0504-423E-8104-9F701607A2A6}">
  <sheetPr>
    <tabColor theme="4"/>
    <pageSetUpPr fitToPage="1"/>
  </sheetPr>
  <dimension ref="A1:M24"/>
  <sheetViews>
    <sheetView workbookViewId="0">
      <selection activeCell="I29" sqref="I29"/>
    </sheetView>
  </sheetViews>
  <sheetFormatPr defaultColWidth="8.7109375" defaultRowHeight="15" outlineLevelCol="1" x14ac:dyDescent="0.25"/>
  <cols>
    <col min="1" max="1" width="3.7109375" customWidth="1"/>
    <col min="2" max="2" width="9.7109375" customWidth="1"/>
    <col min="3" max="3" width="20.85546875" customWidth="1"/>
    <col min="4" max="4" width="13.28515625" customWidth="1"/>
    <col min="5" max="5" width="15.42578125" bestFit="1" customWidth="1"/>
    <col min="6" max="6" width="12.28515625" bestFit="1" customWidth="1"/>
    <col min="7" max="7" width="18.28515625" bestFit="1" customWidth="1"/>
    <col min="8" max="8" width="13.42578125" bestFit="1" customWidth="1"/>
    <col min="9" max="9" width="18.28515625" bestFit="1" customWidth="1"/>
    <col min="10" max="11" width="18.28515625" customWidth="1"/>
    <col min="12" max="12" width="18.28515625" hidden="1" customWidth="1" outlineLevel="1"/>
    <col min="13" max="13" width="34.42578125" customWidth="1" collapsed="1"/>
  </cols>
  <sheetData>
    <row r="1" spans="1:13" s="109" customFormat="1" ht="25.5" x14ac:dyDescent="0.2">
      <c r="A1" s="114" t="s">
        <v>0</v>
      </c>
      <c r="B1" s="108"/>
    </row>
    <row r="2" spans="1:13" s="109" customFormat="1" ht="24" customHeight="1" x14ac:dyDescent="0.2">
      <c r="A2" s="110" t="s">
        <v>1</v>
      </c>
      <c r="B2" s="108"/>
    </row>
    <row r="3" spans="1:13" s="112" customFormat="1" ht="3" customHeight="1" x14ac:dyDescent="0.2">
      <c r="A3" s="111"/>
      <c r="B3" s="111"/>
    </row>
    <row r="4" spans="1:13" s="116" customFormat="1" ht="3" customHeight="1" x14ac:dyDescent="0.2">
      <c r="A4" s="115"/>
      <c r="B4" s="115"/>
    </row>
    <row r="5" spans="1:13" s="109" customFormat="1" ht="3" customHeight="1" x14ac:dyDescent="0.2">
      <c r="A5" s="108"/>
      <c r="B5" s="108"/>
    </row>
    <row r="6" spans="1:13" s="113" customFormat="1" ht="18" x14ac:dyDescent="0.25">
      <c r="A6" s="113" t="s">
        <v>211</v>
      </c>
    </row>
    <row r="7" spans="1:13" s="51" customFormat="1" ht="15.75" thickBot="1" x14ac:dyDescent="0.3"/>
    <row r="8" spans="1:13" s="51" customFormat="1" ht="15.75" customHeight="1" x14ac:dyDescent="0.25">
      <c r="B8" s="686" t="s">
        <v>212</v>
      </c>
      <c r="C8" s="687"/>
      <c r="D8" s="687"/>
      <c r="E8" s="688"/>
      <c r="F8" s="692" t="s">
        <v>456</v>
      </c>
      <c r="G8" s="693"/>
      <c r="H8" s="693"/>
      <c r="I8" s="693"/>
      <c r="J8" s="680"/>
      <c r="K8" s="676" t="s">
        <v>193</v>
      </c>
      <c r="L8" s="680" t="s">
        <v>165</v>
      </c>
      <c r="M8" s="678" t="s">
        <v>213</v>
      </c>
    </row>
    <row r="9" spans="1:13" s="51" customFormat="1" ht="15.75" customHeight="1" thickBot="1" x14ac:dyDescent="0.3">
      <c r="B9" s="689"/>
      <c r="C9" s="690"/>
      <c r="D9" s="690"/>
      <c r="E9" s="691"/>
      <c r="F9" s="492" t="s">
        <v>161</v>
      </c>
      <c r="G9" s="493" t="s">
        <v>409</v>
      </c>
      <c r="H9" s="493" t="s">
        <v>163</v>
      </c>
      <c r="I9" s="493" t="s">
        <v>167</v>
      </c>
      <c r="J9" s="494" t="s">
        <v>131</v>
      </c>
      <c r="K9" s="677"/>
      <c r="L9" s="681"/>
      <c r="M9" s="679"/>
    </row>
    <row r="10" spans="1:13" s="51" customFormat="1" x14ac:dyDescent="0.25">
      <c r="B10" s="16" t="str">
        <f>IF('Rent Roll'!A5&lt;&gt;0,'Rent Roll'!A5,"")</f>
        <v>Unit 1</v>
      </c>
      <c r="C10" s="148" t="str">
        <f>'Rent Roll'!B5</f>
        <v>Integrity Operations</v>
      </c>
      <c r="D10" s="199">
        <f>'Rent Roll'!C5</f>
        <v>5000</v>
      </c>
      <c r="E10" s="399" t="e">
        <f>D10/$D$20</f>
        <v>#REF!</v>
      </c>
      <c r="F10" s="489" t="e">
        <f t="shared" ref="F10:F18" si="0">E10*$F$21</f>
        <v>#REF!</v>
      </c>
      <c r="G10" s="483" t="e">
        <f t="shared" ref="G10:G18" si="1">E10*$G$21</f>
        <v>#REF!</v>
      </c>
      <c r="H10" s="483" t="e">
        <f t="shared" ref="H10:H18" si="2">E10*$H$21</f>
        <v>#REF!</v>
      </c>
      <c r="I10" s="573" t="e">
        <f>SUM(F10:H10)*0.15</f>
        <v>#REF!</v>
      </c>
      <c r="J10" s="574">
        <v>600</v>
      </c>
      <c r="K10" s="475" t="e">
        <f t="shared" ref="K10:K18" si="3">SUM(F10:I10)</f>
        <v>#REF!</v>
      </c>
      <c r="L10" s="485"/>
      <c r="M10" s="416" t="str">
        <f>'Rent Roll'!Q5</f>
        <v>Modified Gross (PRS - RET/INS)</v>
      </c>
    </row>
    <row r="11" spans="1:13" s="51" customFormat="1" x14ac:dyDescent="0.25">
      <c r="B11" s="17" t="e">
        <f>IF('Rent Roll'!#REF!&lt;&gt;0,'Rent Roll'!#REF!,"")</f>
        <v>#REF!</v>
      </c>
      <c r="C11" s="194" t="e">
        <f>'Rent Roll'!#REF!</f>
        <v>#REF!</v>
      </c>
      <c r="D11" s="200" t="e">
        <f>'Rent Roll'!#REF!</f>
        <v>#REF!</v>
      </c>
      <c r="E11" s="413" t="e">
        <f t="shared" ref="E11:E18" si="4">D11/$D$20</f>
        <v>#REF!</v>
      </c>
      <c r="F11" s="490" t="e">
        <f t="shared" si="0"/>
        <v>#REF!</v>
      </c>
      <c r="G11" s="476" t="e">
        <f t="shared" si="1"/>
        <v>#REF!</v>
      </c>
      <c r="H11" s="476" t="e">
        <f t="shared" si="2"/>
        <v>#REF!</v>
      </c>
      <c r="I11" s="476" t="e">
        <f t="shared" ref="I11:I18" si="5">SUM(F11:H11)*0.15</f>
        <v>#REF!</v>
      </c>
      <c r="J11" s="486">
        <v>675</v>
      </c>
      <c r="K11" s="477" t="e">
        <f t="shared" si="3"/>
        <v>#REF!</v>
      </c>
      <c r="L11" s="486"/>
      <c r="M11" s="417" t="e">
        <f>'Rent Roll'!#REF!</f>
        <v>#REF!</v>
      </c>
    </row>
    <row r="12" spans="1:13" s="51" customFormat="1" x14ac:dyDescent="0.25">
      <c r="B12" s="16" t="e">
        <f>IF('Rent Roll'!#REF!&lt;&gt;0,'Rent Roll'!#REF!,"")</f>
        <v>#REF!</v>
      </c>
      <c r="C12" s="148" t="e">
        <f>'Rent Roll'!#REF!</f>
        <v>#REF!</v>
      </c>
      <c r="D12" s="199" t="e">
        <f>'Rent Roll'!#REF!</f>
        <v>#REF!</v>
      </c>
      <c r="E12" s="399" t="e">
        <f t="shared" si="4"/>
        <v>#REF!</v>
      </c>
      <c r="F12" s="489" t="e">
        <f t="shared" si="0"/>
        <v>#REF!</v>
      </c>
      <c r="G12" s="474" t="e">
        <f t="shared" si="1"/>
        <v>#REF!</v>
      </c>
      <c r="H12" s="474" t="e">
        <f t="shared" si="2"/>
        <v>#REF!</v>
      </c>
      <c r="I12" s="474" t="e">
        <f t="shared" si="5"/>
        <v>#REF!</v>
      </c>
      <c r="J12" s="487">
        <v>600</v>
      </c>
      <c r="K12" s="478" t="e">
        <f t="shared" si="3"/>
        <v>#REF!</v>
      </c>
      <c r="L12" s="487"/>
      <c r="M12" s="416" t="e">
        <f>'Rent Roll'!#REF!</f>
        <v>#REF!</v>
      </c>
    </row>
    <row r="13" spans="1:13" s="51" customFormat="1" x14ac:dyDescent="0.25">
      <c r="B13" s="17" t="e">
        <f>IF('Rent Roll'!#REF!&lt;&gt;0,'Rent Roll'!#REF!,"")</f>
        <v>#REF!</v>
      </c>
      <c r="C13" s="194" t="e">
        <f>'Rent Roll'!#REF!</f>
        <v>#REF!</v>
      </c>
      <c r="D13" s="200" t="e">
        <f>'Rent Roll'!#REF!</f>
        <v>#REF!</v>
      </c>
      <c r="E13" s="413" t="e">
        <f t="shared" si="4"/>
        <v>#REF!</v>
      </c>
      <c r="F13" s="490" t="e">
        <f t="shared" si="0"/>
        <v>#REF!</v>
      </c>
      <c r="G13" s="476" t="e">
        <f t="shared" si="1"/>
        <v>#REF!</v>
      </c>
      <c r="H13" s="476" t="e">
        <f t="shared" si="2"/>
        <v>#REF!</v>
      </c>
      <c r="I13" s="476" t="e">
        <f t="shared" si="5"/>
        <v>#REF!</v>
      </c>
      <c r="J13" s="486" t="s">
        <v>37</v>
      </c>
      <c r="K13" s="477" t="e">
        <f t="shared" si="3"/>
        <v>#REF!</v>
      </c>
      <c r="L13" s="486"/>
      <c r="M13" s="417" t="e">
        <f>'Rent Roll'!#REF!</f>
        <v>#REF!</v>
      </c>
    </row>
    <row r="14" spans="1:13" s="51" customFormat="1" x14ac:dyDescent="0.25">
      <c r="B14" s="16" t="e">
        <f>IF('Rent Roll'!#REF!&lt;&gt;0,'Rent Roll'!#REF!,"")</f>
        <v>#REF!</v>
      </c>
      <c r="C14" s="148" t="e">
        <f>'Rent Roll'!#REF!</f>
        <v>#REF!</v>
      </c>
      <c r="D14" s="199" t="e">
        <f>'Rent Roll'!#REF!</f>
        <v>#REF!</v>
      </c>
      <c r="E14" s="399" t="e">
        <f t="shared" si="4"/>
        <v>#REF!</v>
      </c>
      <c r="F14" s="489" t="e">
        <f t="shared" si="0"/>
        <v>#REF!</v>
      </c>
      <c r="G14" s="474" t="e">
        <f t="shared" si="1"/>
        <v>#REF!</v>
      </c>
      <c r="H14" s="474" t="e">
        <f t="shared" si="2"/>
        <v>#REF!</v>
      </c>
      <c r="I14" s="474" t="e">
        <f t="shared" si="5"/>
        <v>#REF!</v>
      </c>
      <c r="J14" s="487">
        <v>600</v>
      </c>
      <c r="K14" s="478" t="e">
        <f t="shared" si="3"/>
        <v>#REF!</v>
      </c>
      <c r="L14" s="487"/>
      <c r="M14" s="416" t="e">
        <f>'Rent Roll'!#REF!</f>
        <v>#REF!</v>
      </c>
    </row>
    <row r="15" spans="1:13" s="51" customFormat="1" x14ac:dyDescent="0.25">
      <c r="B15" s="17" t="e">
        <f>IF('Rent Roll'!#REF!&lt;&gt;0,'Rent Roll'!#REF!,"")</f>
        <v>#REF!</v>
      </c>
      <c r="C15" s="194" t="e">
        <f>'Rent Roll'!#REF!</f>
        <v>#REF!</v>
      </c>
      <c r="D15" s="200" t="e">
        <f>'Rent Roll'!#REF!</f>
        <v>#REF!</v>
      </c>
      <c r="E15" s="413" t="e">
        <f t="shared" si="4"/>
        <v>#REF!</v>
      </c>
      <c r="F15" s="490" t="e">
        <f t="shared" si="0"/>
        <v>#REF!</v>
      </c>
      <c r="G15" s="476" t="e">
        <f t="shared" si="1"/>
        <v>#REF!</v>
      </c>
      <c r="H15" s="476" t="e">
        <f t="shared" si="2"/>
        <v>#REF!</v>
      </c>
      <c r="I15" s="476" t="e">
        <f t="shared" si="5"/>
        <v>#REF!</v>
      </c>
      <c r="J15" s="486">
        <v>600</v>
      </c>
      <c r="K15" s="477" t="e">
        <f t="shared" si="3"/>
        <v>#REF!</v>
      </c>
      <c r="L15" s="486"/>
      <c r="M15" s="417" t="e">
        <f>'Rent Roll'!#REF!</f>
        <v>#REF!</v>
      </c>
    </row>
    <row r="16" spans="1:13" s="51" customFormat="1" x14ac:dyDescent="0.25">
      <c r="B16" s="16" t="e">
        <f>IF('Rent Roll'!#REF!&lt;&gt;0,'Rent Roll'!#REF!,"")</f>
        <v>#REF!</v>
      </c>
      <c r="C16" s="148" t="e">
        <f>'Rent Roll'!#REF!</f>
        <v>#REF!</v>
      </c>
      <c r="D16" s="201" t="e">
        <f>'Rent Roll'!#REF!</f>
        <v>#REF!</v>
      </c>
      <c r="E16" s="414" t="e">
        <f t="shared" si="4"/>
        <v>#REF!</v>
      </c>
      <c r="F16" s="489" t="e">
        <f t="shared" si="0"/>
        <v>#REF!</v>
      </c>
      <c r="G16" s="474" t="e">
        <f t="shared" si="1"/>
        <v>#REF!</v>
      </c>
      <c r="H16" s="474" t="e">
        <f t="shared" si="2"/>
        <v>#REF!</v>
      </c>
      <c r="I16" s="474" t="e">
        <f t="shared" si="5"/>
        <v>#REF!</v>
      </c>
      <c r="J16" s="487" t="s">
        <v>37</v>
      </c>
      <c r="K16" s="478" t="e">
        <f t="shared" si="3"/>
        <v>#REF!</v>
      </c>
      <c r="L16" s="487"/>
      <c r="M16" s="416" t="e">
        <f>'Rent Roll'!#REF!</f>
        <v>#REF!</v>
      </c>
    </row>
    <row r="17" spans="2:13" s="51" customFormat="1" x14ac:dyDescent="0.25">
      <c r="B17" s="17" t="e">
        <f>IF('Rent Roll'!#REF!&lt;&gt;0,'Rent Roll'!#REF!,"")</f>
        <v>#REF!</v>
      </c>
      <c r="C17" s="194" t="e">
        <f>'Rent Roll'!#REF!</f>
        <v>#REF!</v>
      </c>
      <c r="D17" s="200" t="e">
        <f>'Rent Roll'!#REF!</f>
        <v>#REF!</v>
      </c>
      <c r="E17" s="413" t="e">
        <f t="shared" si="4"/>
        <v>#REF!</v>
      </c>
      <c r="F17" s="490" t="e">
        <f t="shared" si="0"/>
        <v>#REF!</v>
      </c>
      <c r="G17" s="476" t="e">
        <f t="shared" si="1"/>
        <v>#REF!</v>
      </c>
      <c r="H17" s="476" t="e">
        <f t="shared" si="2"/>
        <v>#REF!</v>
      </c>
      <c r="I17" s="476" t="e">
        <f t="shared" si="5"/>
        <v>#REF!</v>
      </c>
      <c r="J17" s="486">
        <v>600</v>
      </c>
      <c r="K17" s="477" t="e">
        <f t="shared" si="3"/>
        <v>#REF!</v>
      </c>
      <c r="L17" s="486"/>
      <c r="M17" s="417" t="e">
        <f>'Rent Roll'!#REF!</f>
        <v>#REF!</v>
      </c>
    </row>
    <row r="18" spans="2:13" s="51" customFormat="1" ht="15.75" thickBot="1" x14ac:dyDescent="0.3">
      <c r="B18" s="50" t="e">
        <f>IF('Rent Roll'!#REF!&lt;&gt;0,'Rent Roll'!#REF!,"")</f>
        <v>#REF!</v>
      </c>
      <c r="C18" s="148" t="e">
        <f>'Rent Roll'!#REF!</f>
        <v>#REF!</v>
      </c>
      <c r="D18" s="199" t="e">
        <f>'Rent Roll'!#REF!</f>
        <v>#REF!</v>
      </c>
      <c r="E18" s="399" t="e">
        <f t="shared" si="4"/>
        <v>#REF!</v>
      </c>
      <c r="F18" s="489" t="e">
        <f t="shared" si="0"/>
        <v>#REF!</v>
      </c>
      <c r="G18" s="474" t="e">
        <f t="shared" si="1"/>
        <v>#REF!</v>
      </c>
      <c r="H18" s="474" t="e">
        <f t="shared" si="2"/>
        <v>#REF!</v>
      </c>
      <c r="I18" s="474" t="e">
        <f t="shared" si="5"/>
        <v>#REF!</v>
      </c>
      <c r="J18" s="487" t="s">
        <v>37</v>
      </c>
      <c r="K18" s="478" t="e">
        <f t="shared" si="3"/>
        <v>#REF!</v>
      </c>
      <c r="L18" s="487"/>
      <c r="M18" s="416" t="e">
        <f>'Rent Roll'!#REF!</f>
        <v>#REF!</v>
      </c>
    </row>
    <row r="19" spans="2:13" s="51" customFormat="1" ht="15.75" hidden="1" thickBot="1" x14ac:dyDescent="0.3">
      <c r="B19" s="17" t="e">
        <f>IF('Rent Roll'!#REF!&lt;&gt;0,'Rent Roll'!#REF!,"")</f>
        <v>#REF!</v>
      </c>
      <c r="C19" s="484" t="e">
        <f>'Rent Roll'!#REF!</f>
        <v>#REF!</v>
      </c>
      <c r="D19" s="200" t="s">
        <v>37</v>
      </c>
      <c r="E19" s="413" t="s">
        <v>37</v>
      </c>
      <c r="F19" s="490" t="s">
        <v>37</v>
      </c>
      <c r="G19" s="476" t="s">
        <v>37</v>
      </c>
      <c r="H19" s="476" t="s">
        <v>37</v>
      </c>
      <c r="I19" s="476" t="s">
        <v>37</v>
      </c>
      <c r="J19" s="486"/>
      <c r="K19" s="477" t="s">
        <v>37</v>
      </c>
      <c r="L19" s="486"/>
      <c r="M19" s="417" t="e">
        <f>'Rent Roll'!#REF!</f>
        <v>#REF!</v>
      </c>
    </row>
    <row r="20" spans="2:13" s="51" customFormat="1" ht="15.75" thickBot="1" x14ac:dyDescent="0.3">
      <c r="B20" s="682" t="s">
        <v>191</v>
      </c>
      <c r="C20" s="683"/>
      <c r="D20" s="261" t="e">
        <f t="shared" ref="D20:L20" si="6">SUM(D10:D19)</f>
        <v>#REF!</v>
      </c>
      <c r="E20" s="415" t="e">
        <f t="shared" si="6"/>
        <v>#REF!</v>
      </c>
      <c r="F20" s="491" t="e">
        <f t="shared" si="6"/>
        <v>#REF!</v>
      </c>
      <c r="G20" s="479" t="e">
        <f t="shared" si="6"/>
        <v>#REF!</v>
      </c>
      <c r="H20" s="480" t="e">
        <f t="shared" si="6"/>
        <v>#REF!</v>
      </c>
      <c r="I20" s="480" t="e">
        <f t="shared" si="6"/>
        <v>#REF!</v>
      </c>
      <c r="J20" s="488">
        <f t="shared" si="6"/>
        <v>3675</v>
      </c>
      <c r="K20" s="481" t="e">
        <f t="shared" si="6"/>
        <v>#REF!</v>
      </c>
      <c r="L20" s="488">
        <f t="shared" si="6"/>
        <v>0</v>
      </c>
      <c r="M20" s="419"/>
    </row>
    <row r="21" spans="2:13" s="51" customFormat="1" ht="15.75" thickBot="1" x14ac:dyDescent="0.3">
      <c r="D21" s="684" t="s">
        <v>439</v>
      </c>
      <c r="E21" s="685"/>
      <c r="F21" s="482">
        <f>'Operating Expenses'!H10</f>
        <v>0</v>
      </c>
      <c r="G21" s="482">
        <f>'Operating Expenses'!H11</f>
        <v>0</v>
      </c>
      <c r="H21" s="482">
        <f>'Operating Expenses'!H35</f>
        <v>0</v>
      </c>
      <c r="I21" s="482" t="s">
        <v>37</v>
      </c>
      <c r="J21" s="572" t="s">
        <v>37</v>
      </c>
      <c r="K21" s="495">
        <f>SUM(F21:I21)</f>
        <v>0</v>
      </c>
      <c r="L21" s="412"/>
    </row>
    <row r="22" spans="2:13" s="51" customFormat="1" x14ac:dyDescent="0.25"/>
    <row r="23" spans="2:13" x14ac:dyDescent="0.25">
      <c r="B23" s="242" t="s">
        <v>198</v>
      </c>
      <c r="C23" s="147"/>
    </row>
    <row r="24" spans="2:13" x14ac:dyDescent="0.25">
      <c r="B24" s="295" t="s">
        <v>561</v>
      </c>
    </row>
  </sheetData>
  <mergeCells count="7">
    <mergeCell ref="K8:K9"/>
    <mergeCell ref="M8:M9"/>
    <mergeCell ref="L8:L9"/>
    <mergeCell ref="B20:C20"/>
    <mergeCell ref="D21:E21"/>
    <mergeCell ref="B8:E9"/>
    <mergeCell ref="F8:J8"/>
  </mergeCells>
  <pageMargins left="0.7" right="0.7" top="0.75" bottom="0.75" header="0.3" footer="0.3"/>
  <pageSetup paperSize="5" scale="9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7A4C2-4EF5-4BE6-962E-8C9A11FA6227}">
  <sheetPr>
    <tabColor theme="4"/>
    <pageSetUpPr fitToPage="1"/>
  </sheetPr>
  <dimension ref="A1:M38"/>
  <sheetViews>
    <sheetView topLeftCell="A2" workbookViewId="0">
      <selection activeCell="Q15" sqref="Q15"/>
    </sheetView>
  </sheetViews>
  <sheetFormatPr defaultColWidth="8.7109375" defaultRowHeight="15" x14ac:dyDescent="0.25"/>
  <cols>
    <col min="1" max="1" width="3.7109375" customWidth="1"/>
    <col min="2" max="2" width="21.7109375" customWidth="1"/>
    <col min="3" max="3" width="14.42578125" customWidth="1"/>
    <col min="4" max="13" width="15.85546875" customWidth="1"/>
  </cols>
  <sheetData>
    <row r="1" spans="1:13" s="109" customFormat="1" ht="25.5" x14ac:dyDescent="0.2">
      <c r="A1" s="114" t="s">
        <v>0</v>
      </c>
      <c r="B1" s="108"/>
    </row>
    <row r="2" spans="1:13" s="109" customFormat="1" ht="24" customHeight="1" x14ac:dyDescent="0.2">
      <c r="A2" s="110" t="s">
        <v>1</v>
      </c>
      <c r="B2" s="108"/>
    </row>
    <row r="3" spans="1:13" s="112" customFormat="1" ht="3" customHeight="1" x14ac:dyDescent="0.2">
      <c r="A3" s="111"/>
      <c r="B3" s="111"/>
    </row>
    <row r="4" spans="1:13" s="116" customFormat="1" ht="3" customHeight="1" x14ac:dyDescent="0.2">
      <c r="A4" s="115"/>
      <c r="B4" s="115"/>
    </row>
    <row r="5" spans="1:13" s="109" customFormat="1" ht="3" customHeight="1" x14ac:dyDescent="0.2">
      <c r="A5" s="108"/>
      <c r="B5" s="108"/>
    </row>
    <row r="6" spans="1:13" s="113" customFormat="1" ht="18" x14ac:dyDescent="0.25">
      <c r="A6" s="113" t="s">
        <v>211</v>
      </c>
    </row>
    <row r="7" spans="1:13" s="51" customFormat="1" ht="15.75" thickBot="1" x14ac:dyDescent="0.3"/>
    <row r="8" spans="1:13" s="579" customFormat="1" ht="25.5" x14ac:dyDescent="0.25">
      <c r="D8" s="597" t="str">
        <f>'Rent Roll'!B5</f>
        <v>Integrity Operations</v>
      </c>
      <c r="E8" s="597" t="e">
        <f>'Rent Roll'!#REF!</f>
        <v>#REF!</v>
      </c>
      <c r="F8" s="597" t="e">
        <f>'Rent Roll'!#REF!</f>
        <v>#REF!</v>
      </c>
      <c r="G8" s="597" t="e">
        <f>'Rent Roll'!#REF!</f>
        <v>#REF!</v>
      </c>
      <c r="H8" s="597" t="e">
        <f>'Rent Roll'!#REF!</f>
        <v>#REF!</v>
      </c>
      <c r="I8" s="597" t="e">
        <f>'Rent Roll'!#REF!</f>
        <v>#REF!</v>
      </c>
      <c r="J8" s="597" t="e">
        <f>'Rent Roll'!#REF!</f>
        <v>#REF!</v>
      </c>
      <c r="K8" s="597" t="e">
        <f>'Rent Roll'!#REF!</f>
        <v>#REF!</v>
      </c>
      <c r="L8" s="597" t="e">
        <f>'Rent Roll'!#REF!</f>
        <v>#REF!</v>
      </c>
    </row>
    <row r="9" spans="1:13" s="295" customFormat="1" ht="12.75" x14ac:dyDescent="0.2">
      <c r="B9" s="580" t="s">
        <v>195</v>
      </c>
      <c r="C9" s="583" t="e">
        <f>SUM(D9:L9)</f>
        <v>#REF!</v>
      </c>
      <c r="D9" s="589">
        <f>'Rent Roll'!C5</f>
        <v>5000</v>
      </c>
      <c r="E9" s="589" t="e">
        <f>'Rent Roll'!#REF!</f>
        <v>#REF!</v>
      </c>
      <c r="F9" s="589" t="e">
        <f>'Rent Roll'!#REF!</f>
        <v>#REF!</v>
      </c>
      <c r="G9" s="589" t="e">
        <f>'Rent Roll'!#REF!</f>
        <v>#REF!</v>
      </c>
      <c r="H9" s="589" t="e">
        <f>'Rent Roll'!#REF!</f>
        <v>#REF!</v>
      </c>
      <c r="I9" s="589" t="e">
        <f>'Rent Roll'!#REF!</f>
        <v>#REF!</v>
      </c>
      <c r="J9" s="589" t="e">
        <f>'Rent Roll'!#REF!</f>
        <v>#REF!</v>
      </c>
      <c r="K9" s="589" t="e">
        <f>'Rent Roll'!#REF!</f>
        <v>#REF!</v>
      </c>
      <c r="L9" s="589" t="e">
        <f>'Rent Roll'!#REF!</f>
        <v>#REF!</v>
      </c>
      <c r="M9" s="584"/>
    </row>
    <row r="10" spans="1:13" s="295" customFormat="1" ht="12.75" x14ac:dyDescent="0.2">
      <c r="B10" s="580" t="s">
        <v>566</v>
      </c>
      <c r="C10" s="585" t="e">
        <f>SUM(D10:L10)</f>
        <v>#REF!</v>
      </c>
      <c r="D10" s="590" t="e">
        <f>D9/$C$9</f>
        <v>#REF!</v>
      </c>
      <c r="E10" s="590" t="e">
        <f t="shared" ref="E10:L10" si="0">E9/$C$9</f>
        <v>#REF!</v>
      </c>
      <c r="F10" s="590" t="e">
        <f t="shared" si="0"/>
        <v>#REF!</v>
      </c>
      <c r="G10" s="590" t="e">
        <f t="shared" si="0"/>
        <v>#REF!</v>
      </c>
      <c r="H10" s="590" t="e">
        <f t="shared" si="0"/>
        <v>#REF!</v>
      </c>
      <c r="I10" s="590" t="e">
        <f t="shared" si="0"/>
        <v>#REF!</v>
      </c>
      <c r="J10" s="590" t="e">
        <f t="shared" si="0"/>
        <v>#REF!</v>
      </c>
      <c r="K10" s="590" t="e">
        <f t="shared" si="0"/>
        <v>#REF!</v>
      </c>
      <c r="L10" s="590" t="e">
        <f t="shared" si="0"/>
        <v>#REF!</v>
      </c>
      <c r="M10" s="584"/>
    </row>
    <row r="11" spans="1:13" s="295" customFormat="1" ht="25.5" x14ac:dyDescent="0.2">
      <c r="B11" s="580" t="s">
        <v>56</v>
      </c>
      <c r="C11" s="584"/>
      <c r="D11" s="591" t="str">
        <f>'Rent Roll'!Q5</f>
        <v>Modified Gross (PRS - RET/INS)</v>
      </c>
      <c r="E11" s="591" t="e">
        <f>'Rent Roll'!#REF!</f>
        <v>#REF!</v>
      </c>
      <c r="F11" s="591" t="e">
        <f>'Rent Roll'!#REF!</f>
        <v>#REF!</v>
      </c>
      <c r="G11" s="591" t="e">
        <f>'Rent Roll'!#REF!</f>
        <v>#REF!</v>
      </c>
      <c r="H11" s="591" t="e">
        <f>'Rent Roll'!#REF!</f>
        <v>#REF!</v>
      </c>
      <c r="I11" s="591" t="e">
        <f>'Rent Roll'!#REF!</f>
        <v>#REF!</v>
      </c>
      <c r="J11" s="591" t="e">
        <f>'Rent Roll'!#REF!</f>
        <v>#REF!</v>
      </c>
      <c r="K11" s="591" t="e">
        <f>'Rent Roll'!#REF!</f>
        <v>#REF!</v>
      </c>
      <c r="L11" s="591" t="e">
        <f>'Rent Roll'!#REF!</f>
        <v>#REF!</v>
      </c>
      <c r="M11" s="584"/>
    </row>
    <row r="12" spans="1:13" s="295" customFormat="1" ht="12.75" x14ac:dyDescent="0.2">
      <c r="B12" s="580" t="s">
        <v>567</v>
      </c>
      <c r="C12" s="584" t="s">
        <v>37</v>
      </c>
      <c r="D12" s="592" t="s">
        <v>37</v>
      </c>
      <c r="E12" s="592" t="s">
        <v>37</v>
      </c>
      <c r="F12" s="592" t="s">
        <v>37</v>
      </c>
      <c r="G12" s="595">
        <f>G36</f>
        <v>4810.8862064639252</v>
      </c>
      <c r="H12" s="592" t="s">
        <v>37</v>
      </c>
      <c r="I12" s="592" t="s">
        <v>37</v>
      </c>
      <c r="J12" s="592" t="s">
        <v>37</v>
      </c>
      <c r="K12" s="592" t="s">
        <v>37</v>
      </c>
      <c r="L12" s="592" t="s">
        <v>37</v>
      </c>
      <c r="M12" s="584"/>
    </row>
    <row r="13" spans="1:13" s="295" customFormat="1" ht="13.5" thickBot="1" x14ac:dyDescent="0.25">
      <c r="B13" s="580" t="s">
        <v>167</v>
      </c>
      <c r="C13" s="585" t="s">
        <v>37</v>
      </c>
      <c r="D13" s="593">
        <v>0.15</v>
      </c>
      <c r="E13" s="593">
        <v>0.15</v>
      </c>
      <c r="F13" s="593">
        <v>0.15</v>
      </c>
      <c r="G13" s="593">
        <v>0.15</v>
      </c>
      <c r="H13" s="593">
        <v>0.15</v>
      </c>
      <c r="I13" s="593">
        <v>0.15</v>
      </c>
      <c r="J13" s="593">
        <v>0.15</v>
      </c>
      <c r="K13" s="593">
        <v>0.15</v>
      </c>
      <c r="L13" s="593" t="s">
        <v>37</v>
      </c>
      <c r="M13" s="584"/>
    </row>
    <row r="14" spans="1:13" s="295" customFormat="1" ht="12.75" x14ac:dyDescent="0.2">
      <c r="A14" s="581" t="s">
        <v>568</v>
      </c>
      <c r="B14" s="582"/>
      <c r="C14" s="586"/>
      <c r="D14" s="594"/>
      <c r="E14" s="594"/>
      <c r="F14" s="594"/>
      <c r="G14" s="594"/>
      <c r="H14" s="594"/>
      <c r="I14" s="594"/>
      <c r="J14" s="594"/>
      <c r="K14" s="594"/>
      <c r="L14" s="594"/>
      <c r="M14" s="616" t="s">
        <v>427</v>
      </c>
    </row>
    <row r="15" spans="1:13" s="295" customFormat="1" ht="12.75" x14ac:dyDescent="0.2">
      <c r="A15" s="294" t="s">
        <v>205</v>
      </c>
      <c r="C15" s="587">
        <f>'Operating Expenses'!H10</f>
        <v>0</v>
      </c>
      <c r="D15" s="595" t="e">
        <f>D$10*$C15</f>
        <v>#REF!</v>
      </c>
      <c r="E15" s="595" t="e">
        <f t="shared" ref="E15:L16" si="1">E$10*$C15</f>
        <v>#REF!</v>
      </c>
      <c r="F15" s="595" t="e">
        <f t="shared" si="1"/>
        <v>#REF!</v>
      </c>
      <c r="G15" s="595" t="e">
        <f t="shared" si="1"/>
        <v>#REF!</v>
      </c>
      <c r="H15" s="595" t="e">
        <f t="shared" si="1"/>
        <v>#REF!</v>
      </c>
      <c r="I15" s="595" t="e">
        <f t="shared" si="1"/>
        <v>#REF!</v>
      </c>
      <c r="J15" s="595" t="e">
        <f t="shared" si="1"/>
        <v>#REF!</v>
      </c>
      <c r="K15" s="595" t="e">
        <f t="shared" si="1"/>
        <v>#REF!</v>
      </c>
      <c r="L15" s="595" t="e">
        <f t="shared" si="1"/>
        <v>#REF!</v>
      </c>
      <c r="M15" s="595" t="e">
        <f>SUM(D15:L15)</f>
        <v>#REF!</v>
      </c>
    </row>
    <row r="16" spans="1:13" s="295" customFormat="1" ht="12.75" x14ac:dyDescent="0.2">
      <c r="A16" s="294" t="s">
        <v>409</v>
      </c>
      <c r="C16" s="587">
        <f>'Operating Expenses'!H11</f>
        <v>0</v>
      </c>
      <c r="D16" s="595" t="e">
        <f t="shared" ref="D16:L18" si="2">D$10*$C16</f>
        <v>#REF!</v>
      </c>
      <c r="E16" s="595" t="e">
        <f t="shared" si="1"/>
        <v>#REF!</v>
      </c>
      <c r="F16" s="595" t="e">
        <f t="shared" si="1"/>
        <v>#REF!</v>
      </c>
      <c r="G16" s="595" t="e">
        <f t="shared" si="1"/>
        <v>#REF!</v>
      </c>
      <c r="H16" s="595" t="e">
        <f t="shared" si="1"/>
        <v>#REF!</v>
      </c>
      <c r="I16" s="595" t="e">
        <f t="shared" si="1"/>
        <v>#REF!</v>
      </c>
      <c r="J16" s="595" t="e">
        <f t="shared" si="1"/>
        <v>#REF!</v>
      </c>
      <c r="K16" s="595" t="e">
        <f t="shared" si="1"/>
        <v>#REF!</v>
      </c>
      <c r="L16" s="595" t="e">
        <f t="shared" si="1"/>
        <v>#REF!</v>
      </c>
      <c r="M16" s="595" t="e">
        <f>SUM(D16:L16)</f>
        <v>#REF!</v>
      </c>
    </row>
    <row r="17" spans="1:13" s="295" customFormat="1" ht="12.75" x14ac:dyDescent="0.2">
      <c r="A17" s="294" t="s">
        <v>207</v>
      </c>
      <c r="C17" s="587"/>
      <c r="D17" s="595"/>
      <c r="E17" s="595"/>
      <c r="F17" s="595"/>
      <c r="G17" s="595"/>
      <c r="H17" s="595"/>
      <c r="I17" s="595"/>
      <c r="J17" s="595"/>
      <c r="K17" s="595"/>
      <c r="L17" s="595"/>
      <c r="M17" s="595"/>
    </row>
    <row r="18" spans="1:13" s="295" customFormat="1" ht="12.75" x14ac:dyDescent="0.2">
      <c r="A18" s="294"/>
      <c r="B18" s="295" t="s">
        <v>562</v>
      </c>
      <c r="C18" s="587">
        <f>'Operating Expenses'!H28</f>
        <v>0</v>
      </c>
      <c r="D18" s="595" t="e">
        <f t="shared" si="2"/>
        <v>#REF!</v>
      </c>
      <c r="E18" s="595" t="e">
        <f t="shared" si="2"/>
        <v>#REF!</v>
      </c>
      <c r="F18" s="595" t="e">
        <f t="shared" si="2"/>
        <v>#REF!</v>
      </c>
      <c r="G18" s="595" t="e">
        <f t="shared" si="2"/>
        <v>#REF!</v>
      </c>
      <c r="H18" s="595" t="e">
        <f t="shared" si="2"/>
        <v>#REF!</v>
      </c>
      <c r="I18" s="595" t="e">
        <f t="shared" si="2"/>
        <v>#REF!</v>
      </c>
      <c r="J18" s="595" t="e">
        <f t="shared" si="2"/>
        <v>#REF!</v>
      </c>
      <c r="K18" s="595" t="e">
        <f t="shared" si="2"/>
        <v>#REF!</v>
      </c>
      <c r="L18" s="595" t="e">
        <f t="shared" si="2"/>
        <v>#REF!</v>
      </c>
      <c r="M18" s="595" t="e">
        <f>SUM(D18:L18)</f>
        <v>#REF!</v>
      </c>
    </row>
    <row r="19" spans="1:13" s="295" customFormat="1" ht="12.75" x14ac:dyDescent="0.2">
      <c r="A19" s="294"/>
      <c r="B19" s="295" t="s">
        <v>567</v>
      </c>
      <c r="C19" s="587"/>
      <c r="D19" s="595" t="str">
        <f>D12</f>
        <v>-</v>
      </c>
      <c r="E19" s="595" t="str">
        <f t="shared" ref="E19:L19" si="3">E12</f>
        <v>-</v>
      </c>
      <c r="F19" s="595" t="str">
        <f t="shared" si="3"/>
        <v>-</v>
      </c>
      <c r="G19" s="595">
        <f t="shared" si="3"/>
        <v>4810.8862064639252</v>
      </c>
      <c r="H19" s="595" t="str">
        <f t="shared" si="3"/>
        <v>-</v>
      </c>
      <c r="I19" s="595" t="str">
        <f t="shared" si="3"/>
        <v>-</v>
      </c>
      <c r="J19" s="595" t="str">
        <f t="shared" si="3"/>
        <v>-</v>
      </c>
      <c r="K19" s="595" t="str">
        <f t="shared" si="3"/>
        <v>-</v>
      </c>
      <c r="L19" s="595" t="str">
        <f t="shared" si="3"/>
        <v>-</v>
      </c>
      <c r="M19" s="595"/>
    </row>
    <row r="20" spans="1:13" s="295" customFormat="1" ht="12.75" x14ac:dyDescent="0.2">
      <c r="A20" s="294"/>
      <c r="B20" s="598" t="s">
        <v>569</v>
      </c>
      <c r="C20" s="599">
        <f>MIN(C18:C19)</f>
        <v>0</v>
      </c>
      <c r="D20" s="600" t="e">
        <f t="shared" ref="D20:L20" si="4">MIN(D18:D19)</f>
        <v>#REF!</v>
      </c>
      <c r="E20" s="600" t="e">
        <f t="shared" si="4"/>
        <v>#REF!</v>
      </c>
      <c r="F20" s="600" t="e">
        <f t="shared" si="4"/>
        <v>#REF!</v>
      </c>
      <c r="G20" s="600" t="e">
        <f t="shared" si="4"/>
        <v>#REF!</v>
      </c>
      <c r="H20" s="600" t="e">
        <f t="shared" si="4"/>
        <v>#REF!</v>
      </c>
      <c r="I20" s="600" t="e">
        <f t="shared" si="4"/>
        <v>#REF!</v>
      </c>
      <c r="J20" s="600" t="e">
        <f t="shared" si="4"/>
        <v>#REF!</v>
      </c>
      <c r="K20" s="600" t="e">
        <f t="shared" si="4"/>
        <v>#REF!</v>
      </c>
      <c r="L20" s="600" t="e">
        <f t="shared" si="4"/>
        <v>#REF!</v>
      </c>
      <c r="M20" s="600" t="e">
        <f>SUM(D20:L20)</f>
        <v>#REF!</v>
      </c>
    </row>
    <row r="21" spans="1:13" s="295" customFormat="1" ht="12.75" x14ac:dyDescent="0.2">
      <c r="A21" s="294"/>
      <c r="B21" s="295" t="s">
        <v>563</v>
      </c>
      <c r="C21" s="587">
        <f>'Operating Expenses'!H34</f>
        <v>0</v>
      </c>
      <c r="D21" s="595" t="e">
        <f t="shared" ref="D21:L21" si="5">D$10*$C21</f>
        <v>#REF!</v>
      </c>
      <c r="E21" s="595" t="e">
        <f t="shared" si="5"/>
        <v>#REF!</v>
      </c>
      <c r="F21" s="595" t="e">
        <f t="shared" si="5"/>
        <v>#REF!</v>
      </c>
      <c r="G21" s="595" t="e">
        <f t="shared" si="5"/>
        <v>#REF!</v>
      </c>
      <c r="H21" s="595" t="e">
        <f t="shared" si="5"/>
        <v>#REF!</v>
      </c>
      <c r="I21" s="595" t="e">
        <f t="shared" si="5"/>
        <v>#REF!</v>
      </c>
      <c r="J21" s="595" t="e">
        <f t="shared" si="5"/>
        <v>#REF!</v>
      </c>
      <c r="K21" s="595" t="e">
        <f t="shared" si="5"/>
        <v>#REF!</v>
      </c>
      <c r="L21" s="595" t="e">
        <f t="shared" si="5"/>
        <v>#REF!</v>
      </c>
      <c r="M21" s="595" t="e">
        <f>SUM(D21:L21)</f>
        <v>#REF!</v>
      </c>
    </row>
    <row r="22" spans="1:13" s="295" customFormat="1" ht="12.75" x14ac:dyDescent="0.2">
      <c r="A22" s="294"/>
      <c r="B22" s="598" t="s">
        <v>209</v>
      </c>
      <c r="C22" s="599">
        <f>SUM(C20:C21)</f>
        <v>0</v>
      </c>
      <c r="D22" s="600" t="e">
        <f t="shared" ref="D22:L22" si="6">SUM(D20:D21)</f>
        <v>#REF!</v>
      </c>
      <c r="E22" s="600" t="e">
        <f t="shared" si="6"/>
        <v>#REF!</v>
      </c>
      <c r="F22" s="600" t="e">
        <f t="shared" si="6"/>
        <v>#REF!</v>
      </c>
      <c r="G22" s="600" t="e">
        <f t="shared" si="6"/>
        <v>#REF!</v>
      </c>
      <c r="H22" s="600" t="e">
        <f t="shared" si="6"/>
        <v>#REF!</v>
      </c>
      <c r="I22" s="600" t="e">
        <f t="shared" si="6"/>
        <v>#REF!</v>
      </c>
      <c r="J22" s="600" t="e">
        <f t="shared" si="6"/>
        <v>#REF!</v>
      </c>
      <c r="K22" s="600" t="e">
        <f t="shared" si="6"/>
        <v>#REF!</v>
      </c>
      <c r="L22" s="600" t="e">
        <f t="shared" si="6"/>
        <v>#REF!</v>
      </c>
      <c r="M22" s="600" t="e">
        <f>SUM(D22:L22)</f>
        <v>#REF!</v>
      </c>
    </row>
    <row r="23" spans="1:13" s="295" customFormat="1" ht="12.75" x14ac:dyDescent="0.2">
      <c r="A23" s="294" t="s">
        <v>167</v>
      </c>
      <c r="C23" s="587" t="s">
        <v>37</v>
      </c>
      <c r="D23" s="595" t="str">
        <f>IFERROR(D22*D13,"-")</f>
        <v>-</v>
      </c>
      <c r="E23" s="595" t="str">
        <f t="shared" ref="E23:L23" si="7">IFERROR(E22*E13,"-")</f>
        <v>-</v>
      </c>
      <c r="F23" s="595" t="str">
        <f t="shared" si="7"/>
        <v>-</v>
      </c>
      <c r="G23" s="595" t="str">
        <f t="shared" si="7"/>
        <v>-</v>
      </c>
      <c r="H23" s="595" t="str">
        <f t="shared" si="7"/>
        <v>-</v>
      </c>
      <c r="I23" s="595" t="str">
        <f t="shared" si="7"/>
        <v>-</v>
      </c>
      <c r="J23" s="595" t="str">
        <f t="shared" si="7"/>
        <v>-</v>
      </c>
      <c r="K23" s="595" t="str">
        <f t="shared" si="7"/>
        <v>-</v>
      </c>
      <c r="L23" s="595" t="str">
        <f t="shared" si="7"/>
        <v>-</v>
      </c>
      <c r="M23" s="595">
        <f>SUM(D23:L23)</f>
        <v>0</v>
      </c>
    </row>
    <row r="24" spans="1:13" s="295" customFormat="1" ht="13.5" thickBot="1" x14ac:dyDescent="0.25">
      <c r="A24" s="581" t="s">
        <v>427</v>
      </c>
      <c r="B24" s="582"/>
      <c r="C24" s="588">
        <f>SUM(C15,C16,C22,C23)</f>
        <v>0</v>
      </c>
      <c r="D24" s="596" t="e">
        <f t="shared" ref="D24:M24" si="8">SUM(D15,D16,D22,D23)</f>
        <v>#REF!</v>
      </c>
      <c r="E24" s="596" t="e">
        <f t="shared" si="8"/>
        <v>#REF!</v>
      </c>
      <c r="F24" s="596" t="e">
        <f t="shared" si="8"/>
        <v>#REF!</v>
      </c>
      <c r="G24" s="596" t="e">
        <f t="shared" si="8"/>
        <v>#REF!</v>
      </c>
      <c r="H24" s="596" t="e">
        <f t="shared" si="8"/>
        <v>#REF!</v>
      </c>
      <c r="I24" s="596" t="e">
        <f t="shared" si="8"/>
        <v>#REF!</v>
      </c>
      <c r="J24" s="596" t="e">
        <f t="shared" si="8"/>
        <v>#REF!</v>
      </c>
      <c r="K24" s="596" t="e">
        <f t="shared" si="8"/>
        <v>#REF!</v>
      </c>
      <c r="L24" s="596" t="e">
        <f t="shared" si="8"/>
        <v>#REF!</v>
      </c>
      <c r="M24" s="596" t="e">
        <f t="shared" si="8"/>
        <v>#REF!</v>
      </c>
    </row>
    <row r="25" spans="1:13" s="51" customFormat="1" x14ac:dyDescent="0.25"/>
    <row r="26" spans="1:13" x14ac:dyDescent="0.25">
      <c r="B26" s="242" t="s">
        <v>198</v>
      </c>
      <c r="C26" s="147"/>
    </row>
    <row r="27" spans="1:13" x14ac:dyDescent="0.25">
      <c r="B27" s="295" t="s">
        <v>561</v>
      </c>
    </row>
    <row r="28" spans="1:13" x14ac:dyDescent="0.25">
      <c r="B28" s="295" t="s">
        <v>578</v>
      </c>
    </row>
    <row r="29" spans="1:13" x14ac:dyDescent="0.25">
      <c r="B29" s="295" t="s">
        <v>579</v>
      </c>
    </row>
    <row r="30" spans="1:13" ht="15.75" thickBot="1" x14ac:dyDescent="0.3"/>
    <row r="31" spans="1:13" x14ac:dyDescent="0.25">
      <c r="B31" s="601" t="s">
        <v>570</v>
      </c>
      <c r="C31" s="602"/>
      <c r="D31" s="603" t="s">
        <v>573</v>
      </c>
      <c r="E31" s="604"/>
      <c r="F31" s="601" t="s">
        <v>576</v>
      </c>
      <c r="G31" s="608"/>
    </row>
    <row r="32" spans="1:13" x14ac:dyDescent="0.25">
      <c r="B32" s="163"/>
      <c r="D32" s="605">
        <v>8.8400000000000006E-2</v>
      </c>
      <c r="E32" s="606"/>
      <c r="F32" s="609">
        <v>2019</v>
      </c>
      <c r="G32" s="610">
        <f>D37</f>
        <v>3957.9279879999995</v>
      </c>
    </row>
    <row r="33" spans="2:7" x14ac:dyDescent="0.25">
      <c r="B33" s="163" t="s">
        <v>571</v>
      </c>
      <c r="C33" s="8">
        <v>88779.31</v>
      </c>
      <c r="D33" s="8"/>
      <c r="E33" s="606"/>
      <c r="F33" s="609">
        <v>2020</v>
      </c>
      <c r="G33" s="610">
        <f>G32*1.05</f>
        <v>4155.8243874</v>
      </c>
    </row>
    <row r="34" spans="2:7" x14ac:dyDescent="0.25">
      <c r="B34" s="163" t="s">
        <v>168</v>
      </c>
      <c r="C34" s="8">
        <v>22436.240000000002</v>
      </c>
      <c r="D34" s="8">
        <f>C34*$D$32</f>
        <v>1983.3636160000003</v>
      </c>
      <c r="E34" s="606"/>
      <c r="F34" s="609">
        <v>2021</v>
      </c>
      <c r="G34" s="610">
        <f t="shared" ref="G34:G36" si="9">G33*1.05</f>
        <v>4363.6156067700003</v>
      </c>
    </row>
    <row r="35" spans="2:7" x14ac:dyDescent="0.25">
      <c r="B35" s="163" t="s">
        <v>572</v>
      </c>
      <c r="C35" s="8">
        <v>9415.7000000000007</v>
      </c>
      <c r="D35" s="8">
        <f>C35*$D$32</f>
        <v>832.34788000000015</v>
      </c>
      <c r="E35" s="606"/>
      <c r="F35" s="609">
        <v>2022</v>
      </c>
      <c r="G35" s="610">
        <f t="shared" si="9"/>
        <v>4581.7963871085003</v>
      </c>
    </row>
    <row r="36" spans="2:7" ht="15.75" thickBot="1" x14ac:dyDescent="0.3">
      <c r="B36" s="163" t="s">
        <v>118</v>
      </c>
      <c r="C36" s="8">
        <v>3933.49</v>
      </c>
      <c r="D36" s="8">
        <f>C36*$D$32</f>
        <v>347.72051600000003</v>
      </c>
      <c r="E36" s="606"/>
      <c r="F36" s="611">
        <v>2023</v>
      </c>
      <c r="G36" s="612">
        <f t="shared" si="9"/>
        <v>4810.8862064639252</v>
      </c>
    </row>
    <row r="37" spans="2:7" x14ac:dyDescent="0.25">
      <c r="B37" s="163" t="s">
        <v>562</v>
      </c>
      <c r="C37" s="8">
        <f>C33-SUM(C34:C36)</f>
        <v>52993.88</v>
      </c>
      <c r="D37" s="607">
        <f>D38-SUM(D34:D36)</f>
        <v>3957.9279879999995</v>
      </c>
      <c r="E37" s="606" t="s">
        <v>574</v>
      </c>
    </row>
    <row r="38" spans="2:7" ht="15.75" thickBot="1" x14ac:dyDescent="0.3">
      <c r="B38" s="613" t="s">
        <v>575</v>
      </c>
      <c r="C38" s="614"/>
      <c r="D38" s="614">
        <v>7121.36</v>
      </c>
      <c r="E38" s="615" t="s">
        <v>577</v>
      </c>
    </row>
  </sheetData>
  <pageMargins left="0.7" right="0.7" top="0.75" bottom="0.75" header="0.3" footer="0.3"/>
  <pageSetup paperSize="5" scale="9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3E111-CDFD-4C52-94E3-A9DBDBF96782}">
  <sheetPr>
    <tabColor theme="4"/>
    <pageSetUpPr fitToPage="1"/>
  </sheetPr>
  <dimension ref="A1:M38"/>
  <sheetViews>
    <sheetView workbookViewId="0">
      <selection activeCell="R17" sqref="R17"/>
    </sheetView>
  </sheetViews>
  <sheetFormatPr defaultColWidth="8.7109375" defaultRowHeight="15" x14ac:dyDescent="0.25"/>
  <cols>
    <col min="1" max="1" width="3.7109375" customWidth="1"/>
    <col min="2" max="2" width="21.7109375" customWidth="1"/>
    <col min="3" max="3" width="14.42578125" customWidth="1"/>
    <col min="4" max="9" width="15.85546875" customWidth="1"/>
    <col min="10" max="13" width="15.85546875" hidden="1" customWidth="1"/>
  </cols>
  <sheetData>
    <row r="1" spans="1:13" s="109" customFormat="1" ht="25.5" x14ac:dyDescent="0.2">
      <c r="A1" s="114" t="s">
        <v>0</v>
      </c>
      <c r="B1" s="108"/>
    </row>
    <row r="2" spans="1:13" s="109" customFormat="1" ht="24" customHeight="1" x14ac:dyDescent="0.2">
      <c r="A2" s="110" t="s">
        <v>1</v>
      </c>
      <c r="B2" s="108"/>
    </row>
    <row r="3" spans="1:13" s="112" customFormat="1" ht="3" customHeight="1" x14ac:dyDescent="0.2">
      <c r="A3" s="111"/>
      <c r="B3" s="111"/>
    </row>
    <row r="4" spans="1:13" s="116" customFormat="1" ht="3" customHeight="1" x14ac:dyDescent="0.2">
      <c r="A4" s="115"/>
      <c r="B4" s="115"/>
    </row>
    <row r="5" spans="1:13" s="109" customFormat="1" ht="3" customHeight="1" x14ac:dyDescent="0.2">
      <c r="A5" s="108"/>
      <c r="B5" s="108"/>
    </row>
    <row r="6" spans="1:13" s="113" customFormat="1" ht="18" x14ac:dyDescent="0.25">
      <c r="A6" s="113" t="s">
        <v>211</v>
      </c>
    </row>
    <row r="7" spans="1:13" s="51" customFormat="1" ht="15.75" thickBot="1" x14ac:dyDescent="0.3"/>
    <row r="8" spans="1:13" s="579" customFormat="1" ht="25.5" x14ac:dyDescent="0.25">
      <c r="D8" s="597" t="str">
        <f>'Rent Roll'!B5</f>
        <v>Integrity Operations</v>
      </c>
      <c r="E8" s="597" t="e">
        <f>'Rent Roll'!#REF!</f>
        <v>#REF!</v>
      </c>
      <c r="F8" s="597" t="e">
        <f>'Rent Roll'!#REF!</f>
        <v>#REF!</v>
      </c>
      <c r="G8" s="597" t="e">
        <f>'Rent Roll'!#REF!</f>
        <v>#REF!</v>
      </c>
      <c r="H8" s="597" t="e">
        <f>'Rent Roll'!#REF!</f>
        <v>#REF!</v>
      </c>
      <c r="I8" s="597" t="e">
        <f>'Rent Roll'!#REF!</f>
        <v>#REF!</v>
      </c>
      <c r="J8" s="597" t="e">
        <f>'Rent Roll'!#REF!</f>
        <v>#REF!</v>
      </c>
      <c r="K8" s="597" t="e">
        <f>'Rent Roll'!#REF!</f>
        <v>#REF!</v>
      </c>
      <c r="L8" s="597" t="e">
        <f>'Rent Roll'!#REF!</f>
        <v>#REF!</v>
      </c>
    </row>
    <row r="9" spans="1:13" s="295" customFormat="1" ht="12.75" x14ac:dyDescent="0.2">
      <c r="B9" s="580" t="s">
        <v>195</v>
      </c>
      <c r="C9" s="583" t="e">
        <f>SUM(D9:L9)</f>
        <v>#REF!</v>
      </c>
      <c r="D9" s="589">
        <f>'Rent Roll'!C5</f>
        <v>5000</v>
      </c>
      <c r="E9" s="589" t="e">
        <f>'Rent Roll'!#REF!</f>
        <v>#REF!</v>
      </c>
      <c r="F9" s="589" t="e">
        <f>'Rent Roll'!#REF!</f>
        <v>#REF!</v>
      </c>
      <c r="G9" s="589" t="e">
        <f>'Rent Roll'!#REF!</f>
        <v>#REF!</v>
      </c>
      <c r="H9" s="589" t="e">
        <f>'Rent Roll'!#REF!</f>
        <v>#REF!</v>
      </c>
      <c r="I9" s="589" t="e">
        <f>'Rent Roll'!#REF!</f>
        <v>#REF!</v>
      </c>
      <c r="J9" s="589" t="e">
        <f>'Rent Roll'!#REF!</f>
        <v>#REF!</v>
      </c>
      <c r="K9" s="589" t="e">
        <f>'Rent Roll'!#REF!</f>
        <v>#REF!</v>
      </c>
      <c r="L9" s="589" t="e">
        <f>'Rent Roll'!#REF!</f>
        <v>#REF!</v>
      </c>
      <c r="M9" s="584"/>
    </row>
    <row r="10" spans="1:13" s="295" customFormat="1" ht="12.75" x14ac:dyDescent="0.2">
      <c r="B10" s="580" t="s">
        <v>566</v>
      </c>
      <c r="C10" s="585" t="e">
        <f>SUM(D10:L10)</f>
        <v>#REF!</v>
      </c>
      <c r="D10" s="590" t="e">
        <f>D9/$C$9</f>
        <v>#REF!</v>
      </c>
      <c r="E10" s="590" t="e">
        <f t="shared" ref="E10:L10" si="0">E9/$C$9</f>
        <v>#REF!</v>
      </c>
      <c r="F10" s="590" t="e">
        <f t="shared" si="0"/>
        <v>#REF!</v>
      </c>
      <c r="G10" s="590" t="e">
        <f t="shared" si="0"/>
        <v>#REF!</v>
      </c>
      <c r="H10" s="590" t="e">
        <f t="shared" si="0"/>
        <v>#REF!</v>
      </c>
      <c r="I10" s="590" t="e">
        <f t="shared" si="0"/>
        <v>#REF!</v>
      </c>
      <c r="J10" s="590" t="e">
        <f t="shared" si="0"/>
        <v>#REF!</v>
      </c>
      <c r="K10" s="590" t="e">
        <f t="shared" si="0"/>
        <v>#REF!</v>
      </c>
      <c r="L10" s="590" t="e">
        <f t="shared" si="0"/>
        <v>#REF!</v>
      </c>
      <c r="M10" s="584"/>
    </row>
    <row r="11" spans="1:13" s="295" customFormat="1" ht="25.5" x14ac:dyDescent="0.2">
      <c r="B11" s="580" t="s">
        <v>56</v>
      </c>
      <c r="C11" s="584"/>
      <c r="D11" s="591" t="str">
        <f>'Rent Roll'!Q5</f>
        <v>Modified Gross (PRS - RET/INS)</v>
      </c>
      <c r="E11" s="591" t="e">
        <f>'Rent Roll'!#REF!</f>
        <v>#REF!</v>
      </c>
      <c r="F11" s="591" t="e">
        <f>'Rent Roll'!#REF!</f>
        <v>#REF!</v>
      </c>
      <c r="G11" s="591" t="e">
        <f>'Rent Roll'!#REF!</f>
        <v>#REF!</v>
      </c>
      <c r="H11" s="591" t="e">
        <f>'Rent Roll'!#REF!</f>
        <v>#REF!</v>
      </c>
      <c r="I11" s="591" t="e">
        <f>'Rent Roll'!#REF!</f>
        <v>#REF!</v>
      </c>
      <c r="J11" s="591" t="e">
        <f>'Rent Roll'!#REF!</f>
        <v>#REF!</v>
      </c>
      <c r="K11" s="591" t="e">
        <f>'Rent Roll'!#REF!</f>
        <v>#REF!</v>
      </c>
      <c r="L11" s="591" t="e">
        <f>'Rent Roll'!#REF!</f>
        <v>#REF!</v>
      </c>
      <c r="M11" s="584"/>
    </row>
    <row r="12" spans="1:13" s="295" customFormat="1" ht="12.75" x14ac:dyDescent="0.2">
      <c r="B12" s="580" t="s">
        <v>567</v>
      </c>
      <c r="C12" s="584" t="s">
        <v>37</v>
      </c>
      <c r="D12" s="592" t="s">
        <v>37</v>
      </c>
      <c r="E12" s="592" t="s">
        <v>37</v>
      </c>
      <c r="F12" s="592" t="s">
        <v>37</v>
      </c>
      <c r="G12" s="595">
        <f>G32</f>
        <v>3957.9279879999995</v>
      </c>
      <c r="H12" s="592" t="s">
        <v>37</v>
      </c>
      <c r="I12" s="592" t="s">
        <v>37</v>
      </c>
      <c r="J12" s="592" t="s">
        <v>37</v>
      </c>
      <c r="K12" s="592" t="s">
        <v>37</v>
      </c>
      <c r="L12" s="592" t="s">
        <v>37</v>
      </c>
      <c r="M12" s="584"/>
    </row>
    <row r="13" spans="1:13" s="295" customFormat="1" ht="13.5" thickBot="1" x14ac:dyDescent="0.25">
      <c r="B13" s="580" t="s">
        <v>167</v>
      </c>
      <c r="C13" s="585" t="s">
        <v>37</v>
      </c>
      <c r="D13" s="593">
        <v>0.15</v>
      </c>
      <c r="E13" s="593">
        <v>0.15</v>
      </c>
      <c r="F13" s="593">
        <v>0.15</v>
      </c>
      <c r="G13" s="593">
        <v>0.15</v>
      </c>
      <c r="H13" s="593">
        <v>0.15</v>
      </c>
      <c r="I13" s="593">
        <v>0.15</v>
      </c>
      <c r="J13" s="593">
        <v>0.15</v>
      </c>
      <c r="K13" s="593">
        <v>0.15</v>
      </c>
      <c r="L13" s="593" t="s">
        <v>37</v>
      </c>
      <c r="M13" s="584"/>
    </row>
    <row r="14" spans="1:13" s="295" customFormat="1" ht="12.75" x14ac:dyDescent="0.2">
      <c r="A14" s="581" t="s">
        <v>568</v>
      </c>
      <c r="B14" s="582"/>
      <c r="C14" s="586"/>
      <c r="D14" s="594"/>
      <c r="E14" s="594"/>
      <c r="F14" s="594"/>
      <c r="G14" s="594"/>
      <c r="H14" s="594"/>
      <c r="I14" s="594"/>
      <c r="J14" s="594"/>
      <c r="K14" s="594"/>
      <c r="L14" s="594"/>
      <c r="M14" s="616" t="s">
        <v>427</v>
      </c>
    </row>
    <row r="15" spans="1:13" s="295" customFormat="1" ht="12.75" x14ac:dyDescent="0.2">
      <c r="A15" s="294" t="s">
        <v>205</v>
      </c>
      <c r="C15" s="587">
        <v>39892.519999999997</v>
      </c>
      <c r="D15" s="595" t="e">
        <f>D$10*$C15</f>
        <v>#REF!</v>
      </c>
      <c r="E15" s="595" t="e">
        <f t="shared" ref="E15:L16" si="1">E$10*$C15</f>
        <v>#REF!</v>
      </c>
      <c r="F15" s="595" t="e">
        <f t="shared" si="1"/>
        <v>#REF!</v>
      </c>
      <c r="G15" s="595" t="e">
        <f t="shared" si="1"/>
        <v>#REF!</v>
      </c>
      <c r="H15" s="595" t="e">
        <f t="shared" si="1"/>
        <v>#REF!</v>
      </c>
      <c r="I15" s="595" t="e">
        <f t="shared" si="1"/>
        <v>#REF!</v>
      </c>
      <c r="J15" s="595" t="e">
        <f t="shared" si="1"/>
        <v>#REF!</v>
      </c>
      <c r="K15" s="595" t="e">
        <f t="shared" si="1"/>
        <v>#REF!</v>
      </c>
      <c r="L15" s="595" t="e">
        <f t="shared" si="1"/>
        <v>#REF!</v>
      </c>
      <c r="M15" s="595" t="e">
        <f>SUM(D15:L15)</f>
        <v>#REF!</v>
      </c>
    </row>
    <row r="16" spans="1:13" s="295" customFormat="1" ht="12.75" x14ac:dyDescent="0.2">
      <c r="A16" s="294" t="s">
        <v>409</v>
      </c>
      <c r="C16" s="587">
        <v>1724</v>
      </c>
      <c r="D16" s="595" t="e">
        <f t="shared" ref="D16:L18" si="2">D$10*$C16</f>
        <v>#REF!</v>
      </c>
      <c r="E16" s="595" t="e">
        <f t="shared" si="1"/>
        <v>#REF!</v>
      </c>
      <c r="F16" s="595" t="e">
        <f t="shared" si="1"/>
        <v>#REF!</v>
      </c>
      <c r="G16" s="595" t="e">
        <f t="shared" si="1"/>
        <v>#REF!</v>
      </c>
      <c r="H16" s="595" t="e">
        <f t="shared" si="1"/>
        <v>#REF!</v>
      </c>
      <c r="I16" s="595" t="e">
        <f t="shared" si="1"/>
        <v>#REF!</v>
      </c>
      <c r="J16" s="595" t="e">
        <f t="shared" si="1"/>
        <v>#REF!</v>
      </c>
      <c r="K16" s="595" t="e">
        <f t="shared" si="1"/>
        <v>#REF!</v>
      </c>
      <c r="L16" s="595" t="e">
        <f t="shared" si="1"/>
        <v>#REF!</v>
      </c>
      <c r="M16" s="595" t="e">
        <f>SUM(D16:L16)</f>
        <v>#REF!</v>
      </c>
    </row>
    <row r="17" spans="1:13" s="295" customFormat="1" ht="12.75" x14ac:dyDescent="0.2">
      <c r="A17" s="294" t="s">
        <v>207</v>
      </c>
      <c r="C17" s="587"/>
      <c r="D17" s="595"/>
      <c r="E17" s="595"/>
      <c r="F17" s="595"/>
      <c r="G17" s="595"/>
      <c r="H17" s="595"/>
      <c r="I17" s="595"/>
      <c r="J17" s="595"/>
      <c r="K17" s="595"/>
      <c r="L17" s="595"/>
      <c r="M17" s="595"/>
    </row>
    <row r="18" spans="1:13" s="295" customFormat="1" ht="12.75" x14ac:dyDescent="0.2">
      <c r="A18" s="294"/>
      <c r="B18" s="295" t="s">
        <v>562</v>
      </c>
      <c r="C18" s="587">
        <v>52994</v>
      </c>
      <c r="D18" s="595" t="e">
        <f t="shared" si="2"/>
        <v>#REF!</v>
      </c>
      <c r="E18" s="595" t="e">
        <f t="shared" si="2"/>
        <v>#REF!</v>
      </c>
      <c r="F18" s="595" t="e">
        <f t="shared" si="2"/>
        <v>#REF!</v>
      </c>
      <c r="G18" s="595" t="e">
        <f t="shared" si="2"/>
        <v>#REF!</v>
      </c>
      <c r="H18" s="595" t="e">
        <f t="shared" si="2"/>
        <v>#REF!</v>
      </c>
      <c r="I18" s="595" t="e">
        <f t="shared" si="2"/>
        <v>#REF!</v>
      </c>
      <c r="J18" s="595" t="e">
        <f t="shared" si="2"/>
        <v>#REF!</v>
      </c>
      <c r="K18" s="595" t="e">
        <f t="shared" si="2"/>
        <v>#REF!</v>
      </c>
      <c r="L18" s="595" t="e">
        <f t="shared" si="2"/>
        <v>#REF!</v>
      </c>
      <c r="M18" s="595" t="e">
        <f>SUM(D18:L18)</f>
        <v>#REF!</v>
      </c>
    </row>
    <row r="19" spans="1:13" s="295" customFormat="1" ht="12.75" x14ac:dyDescent="0.2">
      <c r="A19" s="294"/>
      <c r="B19" s="295" t="s">
        <v>567</v>
      </c>
      <c r="C19" s="587"/>
      <c r="D19" s="595" t="str">
        <f>D12</f>
        <v>-</v>
      </c>
      <c r="E19" s="595" t="str">
        <f t="shared" ref="E19:L19" si="3">E12</f>
        <v>-</v>
      </c>
      <c r="F19" s="595" t="str">
        <f t="shared" si="3"/>
        <v>-</v>
      </c>
      <c r="G19" s="595">
        <f t="shared" si="3"/>
        <v>3957.9279879999995</v>
      </c>
      <c r="H19" s="595" t="str">
        <f t="shared" si="3"/>
        <v>-</v>
      </c>
      <c r="I19" s="595" t="str">
        <f t="shared" si="3"/>
        <v>-</v>
      </c>
      <c r="J19" s="595" t="str">
        <f t="shared" si="3"/>
        <v>-</v>
      </c>
      <c r="K19" s="595" t="str">
        <f t="shared" si="3"/>
        <v>-</v>
      </c>
      <c r="L19" s="595" t="str">
        <f t="shared" si="3"/>
        <v>-</v>
      </c>
      <c r="M19" s="595"/>
    </row>
    <row r="20" spans="1:13" s="295" customFormat="1" ht="12.75" x14ac:dyDescent="0.2">
      <c r="A20" s="294"/>
      <c r="B20" s="598" t="s">
        <v>569</v>
      </c>
      <c r="C20" s="599">
        <f>MIN(C18:C19)</f>
        <v>52994</v>
      </c>
      <c r="D20" s="600" t="e">
        <f t="shared" ref="D20:L20" si="4">MIN(D18:D19)</f>
        <v>#REF!</v>
      </c>
      <c r="E20" s="600" t="e">
        <f t="shared" si="4"/>
        <v>#REF!</v>
      </c>
      <c r="F20" s="600" t="e">
        <f t="shared" si="4"/>
        <v>#REF!</v>
      </c>
      <c r="G20" s="600" t="e">
        <f t="shared" si="4"/>
        <v>#REF!</v>
      </c>
      <c r="H20" s="600" t="e">
        <f t="shared" si="4"/>
        <v>#REF!</v>
      </c>
      <c r="I20" s="600" t="e">
        <f t="shared" si="4"/>
        <v>#REF!</v>
      </c>
      <c r="J20" s="600" t="e">
        <f t="shared" si="4"/>
        <v>#REF!</v>
      </c>
      <c r="K20" s="600" t="e">
        <f t="shared" si="4"/>
        <v>#REF!</v>
      </c>
      <c r="L20" s="600" t="e">
        <f t="shared" si="4"/>
        <v>#REF!</v>
      </c>
      <c r="M20" s="600" t="e">
        <f>SUM(D20:L20)</f>
        <v>#REF!</v>
      </c>
    </row>
    <row r="21" spans="1:13" s="295" customFormat="1" ht="12.75" x14ac:dyDescent="0.2">
      <c r="A21" s="294"/>
      <c r="B21" s="295" t="s">
        <v>563</v>
      </c>
      <c r="C21" s="587">
        <f>SUM(C34:C36)</f>
        <v>35785.43</v>
      </c>
      <c r="D21" s="595" t="e">
        <f t="shared" ref="D21:L21" si="5">D$10*$C21</f>
        <v>#REF!</v>
      </c>
      <c r="E21" s="595" t="e">
        <f t="shared" si="5"/>
        <v>#REF!</v>
      </c>
      <c r="F21" s="595" t="e">
        <f t="shared" si="5"/>
        <v>#REF!</v>
      </c>
      <c r="G21" s="595" t="e">
        <f t="shared" si="5"/>
        <v>#REF!</v>
      </c>
      <c r="H21" s="595" t="e">
        <f t="shared" si="5"/>
        <v>#REF!</v>
      </c>
      <c r="I21" s="595" t="e">
        <f t="shared" si="5"/>
        <v>#REF!</v>
      </c>
      <c r="J21" s="595" t="e">
        <f t="shared" si="5"/>
        <v>#REF!</v>
      </c>
      <c r="K21" s="595" t="e">
        <f t="shared" si="5"/>
        <v>#REF!</v>
      </c>
      <c r="L21" s="595" t="e">
        <f t="shared" si="5"/>
        <v>#REF!</v>
      </c>
      <c r="M21" s="595" t="e">
        <f>SUM(D21:L21)</f>
        <v>#REF!</v>
      </c>
    </row>
    <row r="22" spans="1:13" s="295" customFormat="1" ht="12.75" x14ac:dyDescent="0.2">
      <c r="A22" s="294"/>
      <c r="B22" s="598" t="s">
        <v>209</v>
      </c>
      <c r="C22" s="599">
        <f>SUM(C20:C21)</f>
        <v>88779.43</v>
      </c>
      <c r="D22" s="600" t="e">
        <f t="shared" ref="D22:L22" si="6">SUM(D20:D21)</f>
        <v>#REF!</v>
      </c>
      <c r="E22" s="600" t="e">
        <f t="shared" si="6"/>
        <v>#REF!</v>
      </c>
      <c r="F22" s="600" t="e">
        <f t="shared" si="6"/>
        <v>#REF!</v>
      </c>
      <c r="G22" s="600" t="e">
        <f t="shared" si="6"/>
        <v>#REF!</v>
      </c>
      <c r="H22" s="600" t="e">
        <f t="shared" si="6"/>
        <v>#REF!</v>
      </c>
      <c r="I22" s="600" t="e">
        <f t="shared" si="6"/>
        <v>#REF!</v>
      </c>
      <c r="J22" s="600" t="e">
        <f t="shared" si="6"/>
        <v>#REF!</v>
      </c>
      <c r="K22" s="600" t="e">
        <f t="shared" si="6"/>
        <v>#REF!</v>
      </c>
      <c r="L22" s="600" t="e">
        <f t="shared" si="6"/>
        <v>#REF!</v>
      </c>
      <c r="M22" s="600" t="e">
        <f>SUM(D22:L22)</f>
        <v>#REF!</v>
      </c>
    </row>
    <row r="23" spans="1:13" s="295" customFormat="1" ht="12.75" x14ac:dyDescent="0.2">
      <c r="A23" s="294" t="s">
        <v>167</v>
      </c>
      <c r="C23" s="587" t="s">
        <v>37</v>
      </c>
      <c r="D23" s="595"/>
      <c r="E23" s="595"/>
      <c r="F23" s="595"/>
      <c r="G23" s="595"/>
      <c r="H23" s="595"/>
      <c r="I23" s="595"/>
      <c r="J23" s="595"/>
      <c r="K23" s="595"/>
      <c r="L23" s="595"/>
      <c r="M23" s="595"/>
    </row>
    <row r="24" spans="1:13" s="295" customFormat="1" ht="13.5" thickBot="1" x14ac:dyDescent="0.25">
      <c r="A24" s="581" t="s">
        <v>427</v>
      </c>
      <c r="B24" s="582"/>
      <c r="C24" s="588">
        <f>SUM(C15,C16,C22,C23)</f>
        <v>130395.94999999998</v>
      </c>
      <c r="D24" s="596" t="e">
        <f t="shared" ref="D24:M24" si="7">SUM(D15,D16,D22,D23)</f>
        <v>#REF!</v>
      </c>
      <c r="E24" s="596" t="e">
        <f t="shared" si="7"/>
        <v>#REF!</v>
      </c>
      <c r="F24" s="596" t="e">
        <f t="shared" si="7"/>
        <v>#REF!</v>
      </c>
      <c r="G24" s="596" t="e">
        <f t="shared" si="7"/>
        <v>#REF!</v>
      </c>
      <c r="H24" s="596" t="e">
        <f t="shared" si="7"/>
        <v>#REF!</v>
      </c>
      <c r="I24" s="596" t="e">
        <f t="shared" si="7"/>
        <v>#REF!</v>
      </c>
      <c r="J24" s="596" t="e">
        <f t="shared" si="7"/>
        <v>#REF!</v>
      </c>
      <c r="K24" s="596" t="e">
        <f t="shared" si="7"/>
        <v>#REF!</v>
      </c>
      <c r="L24" s="596" t="e">
        <f t="shared" si="7"/>
        <v>#REF!</v>
      </c>
      <c r="M24" s="596" t="e">
        <f t="shared" si="7"/>
        <v>#REF!</v>
      </c>
    </row>
    <row r="25" spans="1:13" s="51" customFormat="1" x14ac:dyDescent="0.25"/>
    <row r="26" spans="1:13" x14ac:dyDescent="0.25">
      <c r="B26" s="242" t="s">
        <v>198</v>
      </c>
      <c r="C26" s="147"/>
    </row>
    <row r="27" spans="1:13" x14ac:dyDescent="0.25">
      <c r="B27" s="295" t="s">
        <v>561</v>
      </c>
    </row>
    <row r="28" spans="1:13" x14ac:dyDescent="0.25">
      <c r="B28" s="295" t="s">
        <v>578</v>
      </c>
    </row>
    <row r="29" spans="1:13" x14ac:dyDescent="0.25">
      <c r="B29" s="295" t="s">
        <v>579</v>
      </c>
    </row>
    <row r="30" spans="1:13" ht="15.75" thickBot="1" x14ac:dyDescent="0.3"/>
    <row r="31" spans="1:13" x14ac:dyDescent="0.25">
      <c r="B31" s="601" t="s">
        <v>570</v>
      </c>
      <c r="C31" s="602"/>
      <c r="D31" s="603" t="s">
        <v>573</v>
      </c>
      <c r="E31" s="604"/>
      <c r="F31" s="601" t="s">
        <v>576</v>
      </c>
      <c r="G31" s="608"/>
    </row>
    <row r="32" spans="1:13" x14ac:dyDescent="0.25">
      <c r="B32" s="163"/>
      <c r="D32" s="605">
        <v>8.8400000000000006E-2</v>
      </c>
      <c r="E32" s="606"/>
      <c r="F32" s="609">
        <v>2019</v>
      </c>
      <c r="G32" s="610">
        <f>D37</f>
        <v>3957.9279879999995</v>
      </c>
    </row>
    <row r="33" spans="2:7" x14ac:dyDescent="0.25">
      <c r="B33" s="163" t="s">
        <v>571</v>
      </c>
      <c r="C33" s="8">
        <v>88779.31</v>
      </c>
      <c r="D33" s="8"/>
      <c r="E33" s="606"/>
      <c r="F33" s="609">
        <v>2020</v>
      </c>
      <c r="G33" s="610">
        <f>G32*1.05</f>
        <v>4155.8243874</v>
      </c>
    </row>
    <row r="34" spans="2:7" x14ac:dyDescent="0.25">
      <c r="B34" s="163" t="s">
        <v>168</v>
      </c>
      <c r="C34" s="8">
        <v>22436.240000000002</v>
      </c>
      <c r="D34" s="8">
        <f>C34*$D$32</f>
        <v>1983.3636160000003</v>
      </c>
      <c r="E34" s="606"/>
      <c r="F34" s="609">
        <v>2021</v>
      </c>
      <c r="G34" s="610">
        <f t="shared" ref="G34:G36" si="8">G33*1.05</f>
        <v>4363.6156067700003</v>
      </c>
    </row>
    <row r="35" spans="2:7" x14ac:dyDescent="0.25">
      <c r="B35" s="163" t="s">
        <v>572</v>
      </c>
      <c r="C35" s="8">
        <v>9415.7000000000007</v>
      </c>
      <c r="D35" s="8">
        <f>C35*$D$32</f>
        <v>832.34788000000015</v>
      </c>
      <c r="E35" s="606"/>
      <c r="F35" s="609">
        <v>2022</v>
      </c>
      <c r="G35" s="610">
        <f t="shared" si="8"/>
        <v>4581.7963871085003</v>
      </c>
    </row>
    <row r="36" spans="2:7" ht="15.75" thickBot="1" x14ac:dyDescent="0.3">
      <c r="B36" s="163" t="s">
        <v>118</v>
      </c>
      <c r="C36" s="8">
        <v>3933.49</v>
      </c>
      <c r="D36" s="8">
        <f>C36*$D$32</f>
        <v>347.72051600000003</v>
      </c>
      <c r="E36" s="606"/>
      <c r="F36" s="611">
        <v>2023</v>
      </c>
      <c r="G36" s="612">
        <f t="shared" si="8"/>
        <v>4810.8862064639252</v>
      </c>
    </row>
    <row r="37" spans="2:7" x14ac:dyDescent="0.25">
      <c r="B37" s="163" t="s">
        <v>562</v>
      </c>
      <c r="C37" s="8">
        <f>C33-SUM(C34:C36)</f>
        <v>52993.88</v>
      </c>
      <c r="D37" s="607">
        <f>D38-SUM(D34:D36)</f>
        <v>3957.9279879999995</v>
      </c>
      <c r="E37" s="606" t="s">
        <v>574</v>
      </c>
    </row>
    <row r="38" spans="2:7" ht="15.75" thickBot="1" x14ac:dyDescent="0.3">
      <c r="B38" s="613" t="s">
        <v>575</v>
      </c>
      <c r="C38" s="614"/>
      <c r="D38" s="614">
        <v>7121.36</v>
      </c>
      <c r="E38" s="615" t="s">
        <v>577</v>
      </c>
    </row>
  </sheetData>
  <pageMargins left="0.7" right="0.7" top="0.75" bottom="0.75" header="0.3" footer="0.3"/>
  <pageSetup paperSize="5" scale="9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06883-6B6E-48F7-A6BE-AD8E216D9BE2}">
  <sheetPr>
    <tabColor theme="4"/>
  </sheetPr>
  <dimension ref="B2:J14"/>
  <sheetViews>
    <sheetView workbookViewId="0"/>
  </sheetViews>
  <sheetFormatPr defaultColWidth="8.85546875" defaultRowHeight="15" x14ac:dyDescent="0.25"/>
  <cols>
    <col min="3" max="3" width="25.85546875" customWidth="1"/>
    <col min="4" max="4" width="11.42578125" customWidth="1"/>
    <col min="7" max="7" width="13.85546875" customWidth="1"/>
  </cols>
  <sheetData>
    <row r="2" spans="2:10" x14ac:dyDescent="0.25">
      <c r="B2" s="694" t="s">
        <v>312</v>
      </c>
      <c r="C2" s="694"/>
      <c r="D2" s="694"/>
      <c r="G2" s="694" t="s">
        <v>628</v>
      </c>
      <c r="H2" s="694"/>
      <c r="I2" s="694"/>
    </row>
    <row r="3" spans="2:10" x14ac:dyDescent="0.25">
      <c r="G3" t="s">
        <v>644</v>
      </c>
      <c r="I3" s="668">
        <f>SUM('Rent Roll'!C5:C22)</f>
        <v>36062</v>
      </c>
      <c r="J3" s="668"/>
    </row>
    <row r="4" spans="2:10" x14ac:dyDescent="0.25">
      <c r="B4" s="243" t="s">
        <v>315</v>
      </c>
      <c r="D4" s="207" t="s">
        <v>675</v>
      </c>
      <c r="G4" t="s">
        <v>59</v>
      </c>
      <c r="I4" s="20">
        <v>46082</v>
      </c>
    </row>
    <row r="5" spans="2:10" x14ac:dyDescent="0.25">
      <c r="B5" s="243" t="s">
        <v>629</v>
      </c>
      <c r="G5" t="s">
        <v>645</v>
      </c>
      <c r="I5" s="669">
        <v>1</v>
      </c>
    </row>
    <row r="6" spans="2:10" x14ac:dyDescent="0.25">
      <c r="B6" t="s">
        <v>630</v>
      </c>
      <c r="D6" t="s">
        <v>631</v>
      </c>
      <c r="G6" t="s">
        <v>646</v>
      </c>
      <c r="I6">
        <v>5</v>
      </c>
    </row>
    <row r="7" spans="2:10" x14ac:dyDescent="0.25">
      <c r="B7" t="s">
        <v>632</v>
      </c>
      <c r="D7" t="s">
        <v>654</v>
      </c>
      <c r="G7" t="s">
        <v>647</v>
      </c>
      <c r="I7" s="605">
        <v>0.03</v>
      </c>
    </row>
    <row r="8" spans="2:10" x14ac:dyDescent="0.25">
      <c r="B8" s="243" t="s">
        <v>633</v>
      </c>
      <c r="D8" t="s">
        <v>669</v>
      </c>
      <c r="G8" t="s">
        <v>648</v>
      </c>
      <c r="I8" s="605">
        <v>0.03</v>
      </c>
    </row>
    <row r="9" spans="2:10" x14ac:dyDescent="0.25">
      <c r="B9" s="243" t="s">
        <v>635</v>
      </c>
      <c r="D9" s="605">
        <v>0.03</v>
      </c>
      <c r="G9" t="s">
        <v>649</v>
      </c>
      <c r="I9" s="54">
        <v>5000</v>
      </c>
    </row>
    <row r="10" spans="2:10" x14ac:dyDescent="0.25">
      <c r="B10" s="243" t="s">
        <v>636</v>
      </c>
      <c r="D10">
        <v>5</v>
      </c>
      <c r="G10" s="294" t="s">
        <v>650</v>
      </c>
    </row>
    <row r="11" spans="2:10" x14ac:dyDescent="0.25">
      <c r="B11" s="243" t="s">
        <v>637</v>
      </c>
      <c r="D11">
        <v>3</v>
      </c>
    </row>
    <row r="12" spans="2:10" x14ac:dyDescent="0.25">
      <c r="B12" s="243" t="s">
        <v>638</v>
      </c>
      <c r="D12" t="s">
        <v>639</v>
      </c>
    </row>
    <row r="13" spans="2:10" x14ac:dyDescent="0.25">
      <c r="B13" s="243" t="s">
        <v>640</v>
      </c>
      <c r="D13" t="s">
        <v>641</v>
      </c>
    </row>
    <row r="14" spans="2:10" ht="60" x14ac:dyDescent="0.25">
      <c r="B14" s="243" t="s">
        <v>642</v>
      </c>
      <c r="D14" s="58" t="s">
        <v>643</v>
      </c>
    </row>
  </sheetData>
  <mergeCells count="2">
    <mergeCell ref="B2:D2"/>
    <mergeCell ref="G2:I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F9F7A-798D-4FCC-B7AB-1B2CC18755AA}">
  <sheetPr>
    <tabColor rgb="FFFFFF00"/>
    <outlinePr summaryBelow="0"/>
  </sheetPr>
  <dimension ref="A2:H47"/>
  <sheetViews>
    <sheetView showGridLines="0" zoomScale="120" zoomScaleNormal="120" workbookViewId="0"/>
  </sheetViews>
  <sheetFormatPr defaultColWidth="11.42578125" defaultRowHeight="15" x14ac:dyDescent="0.25"/>
  <cols>
    <col min="1" max="1" width="25.42578125" customWidth="1"/>
    <col min="2" max="8" width="9.28515625" customWidth="1"/>
  </cols>
  <sheetData>
    <row r="2" spans="1:8" x14ac:dyDescent="0.25">
      <c r="B2" s="667" t="s">
        <v>411</v>
      </c>
      <c r="C2" s="667" t="s">
        <v>412</v>
      </c>
      <c r="D2" s="667" t="s">
        <v>413</v>
      </c>
      <c r="E2" s="667" t="s">
        <v>414</v>
      </c>
      <c r="F2" s="667" t="s">
        <v>415</v>
      </c>
      <c r="G2" s="667" t="s">
        <v>416</v>
      </c>
    </row>
    <row r="3" spans="1:8" x14ac:dyDescent="0.25">
      <c r="A3" s="659" t="s">
        <v>626</v>
      </c>
      <c r="B3" s="666" t="s">
        <v>660</v>
      </c>
      <c r="C3" s="666" t="s">
        <v>661</v>
      </c>
      <c r="D3" s="666" t="s">
        <v>662</v>
      </c>
      <c r="E3" s="666" t="s">
        <v>663</v>
      </c>
      <c r="F3" s="666" t="s">
        <v>664</v>
      </c>
      <c r="G3" s="666" t="s">
        <v>665</v>
      </c>
      <c r="H3" s="666" t="s">
        <v>193</v>
      </c>
    </row>
    <row r="5" spans="1:8" x14ac:dyDescent="0.25">
      <c r="A5" s="663" t="s">
        <v>625</v>
      </c>
    </row>
    <row r="6" spans="1:8" x14ac:dyDescent="0.25">
      <c r="A6" s="664" t="s">
        <v>624</v>
      </c>
      <c r="B6" s="662">
        <v>388948</v>
      </c>
      <c r="C6" s="662">
        <v>399254</v>
      </c>
      <c r="D6" s="662">
        <v>419232</v>
      </c>
      <c r="E6" s="662">
        <v>428330</v>
      </c>
      <c r="F6" s="662">
        <v>441379</v>
      </c>
      <c r="G6" s="662">
        <v>459981</v>
      </c>
      <c r="H6" s="662">
        <v>2537124</v>
      </c>
    </row>
    <row r="7" spans="1:8" x14ac:dyDescent="0.25">
      <c r="A7" s="664" t="s">
        <v>623</v>
      </c>
      <c r="B7" s="662">
        <v>0</v>
      </c>
      <c r="C7" s="662">
        <v>-20712</v>
      </c>
      <c r="D7" s="662">
        <v>-4620</v>
      </c>
      <c r="E7" s="662">
        <v>-705</v>
      </c>
      <c r="F7" s="662">
        <v>0</v>
      </c>
      <c r="G7" s="662">
        <v>0</v>
      </c>
      <c r="H7" s="662">
        <v>-26037</v>
      </c>
    </row>
    <row r="8" spans="1:8" x14ac:dyDescent="0.25">
      <c r="A8" s="664" t="s">
        <v>622</v>
      </c>
      <c r="B8" s="665">
        <v>388948</v>
      </c>
      <c r="C8" s="665">
        <v>378542</v>
      </c>
      <c r="D8" s="665">
        <v>414612</v>
      </c>
      <c r="E8" s="665">
        <v>427625</v>
      </c>
      <c r="F8" s="665">
        <v>441379</v>
      </c>
      <c r="G8" s="665">
        <v>459981</v>
      </c>
      <c r="H8" s="665">
        <v>2511087</v>
      </c>
    </row>
    <row r="9" spans="1:8" x14ac:dyDescent="0.25">
      <c r="A9" s="659" t="s">
        <v>621</v>
      </c>
      <c r="B9" s="661">
        <v>388948</v>
      </c>
      <c r="C9" s="661">
        <v>378542</v>
      </c>
      <c r="D9" s="661">
        <v>414612</v>
      </c>
      <c r="E9" s="661">
        <v>427625</v>
      </c>
      <c r="F9" s="661">
        <v>441379</v>
      </c>
      <c r="G9" s="661">
        <v>459981</v>
      </c>
      <c r="H9" s="661">
        <v>2511087</v>
      </c>
    </row>
    <row r="11" spans="1:8" x14ac:dyDescent="0.25">
      <c r="A11" s="663" t="s">
        <v>666</v>
      </c>
    </row>
    <row r="12" spans="1:8" x14ac:dyDescent="0.25">
      <c r="A12" s="664" t="s">
        <v>667</v>
      </c>
      <c r="B12" s="662">
        <v>21346</v>
      </c>
      <c r="C12" s="662">
        <v>20808</v>
      </c>
      <c r="D12" s="662">
        <v>22471</v>
      </c>
      <c r="E12" s="662">
        <v>23309</v>
      </c>
      <c r="F12" s="662">
        <v>24025</v>
      </c>
      <c r="G12" s="662">
        <v>24746</v>
      </c>
      <c r="H12" s="662">
        <v>136705</v>
      </c>
    </row>
    <row r="13" spans="1:8" x14ac:dyDescent="0.25">
      <c r="A13" s="659" t="s">
        <v>668</v>
      </c>
      <c r="B13" s="661">
        <v>21346</v>
      </c>
      <c r="C13" s="661">
        <v>20808</v>
      </c>
      <c r="D13" s="661">
        <v>22471</v>
      </c>
      <c r="E13" s="661">
        <v>23309</v>
      </c>
      <c r="F13" s="661">
        <v>24025</v>
      </c>
      <c r="G13" s="661">
        <v>24746</v>
      </c>
      <c r="H13" s="661">
        <v>136705</v>
      </c>
    </row>
    <row r="15" spans="1:8" x14ac:dyDescent="0.25">
      <c r="A15" s="659" t="s">
        <v>620</v>
      </c>
      <c r="B15" s="660">
        <v>410294</v>
      </c>
      <c r="C15" s="660">
        <v>399350</v>
      </c>
      <c r="D15" s="660">
        <v>437082</v>
      </c>
      <c r="E15" s="660">
        <v>450934</v>
      </c>
      <c r="F15" s="660">
        <v>465404</v>
      </c>
      <c r="G15" s="660">
        <v>484727</v>
      </c>
      <c r="H15" s="660">
        <v>2647792</v>
      </c>
    </row>
    <row r="17" spans="1:8" x14ac:dyDescent="0.25">
      <c r="A17" s="659" t="s">
        <v>395</v>
      </c>
      <c r="B17" s="660">
        <v>410294</v>
      </c>
      <c r="C17" s="660">
        <v>399350</v>
      </c>
      <c r="D17" s="660">
        <v>437082</v>
      </c>
      <c r="E17" s="660">
        <v>450934</v>
      </c>
      <c r="F17" s="660">
        <v>465404</v>
      </c>
      <c r="G17" s="660">
        <v>484727</v>
      </c>
      <c r="H17" s="660">
        <v>2647792</v>
      </c>
    </row>
    <row r="19" spans="1:8" x14ac:dyDescent="0.25">
      <c r="A19" s="663" t="s">
        <v>619</v>
      </c>
    </row>
    <row r="20" spans="1:8" x14ac:dyDescent="0.25">
      <c r="A20" s="664" t="s">
        <v>618</v>
      </c>
      <c r="B20" s="662">
        <v>-20515</v>
      </c>
      <c r="C20" s="662">
        <v>-13879</v>
      </c>
      <c r="D20" s="662">
        <v>-20246</v>
      </c>
      <c r="E20" s="662">
        <v>-21877</v>
      </c>
      <c r="F20" s="662">
        <v>-23270</v>
      </c>
      <c r="G20" s="662">
        <v>-24236</v>
      </c>
      <c r="H20" s="662">
        <v>-124024</v>
      </c>
    </row>
    <row r="21" spans="1:8" x14ac:dyDescent="0.25">
      <c r="A21" s="659" t="s">
        <v>617</v>
      </c>
      <c r="B21" s="661">
        <v>-20515</v>
      </c>
      <c r="C21" s="661">
        <v>-13879</v>
      </c>
      <c r="D21" s="661">
        <v>-20246</v>
      </c>
      <c r="E21" s="661">
        <v>-21877</v>
      </c>
      <c r="F21" s="661">
        <v>-23270</v>
      </c>
      <c r="G21" s="661">
        <v>-24236</v>
      </c>
      <c r="H21" s="661">
        <v>-124024</v>
      </c>
    </row>
    <row r="23" spans="1:8" x14ac:dyDescent="0.25">
      <c r="A23" s="659" t="s">
        <v>402</v>
      </c>
      <c r="B23" s="660">
        <v>389780</v>
      </c>
      <c r="C23" s="660">
        <v>385471</v>
      </c>
      <c r="D23" s="660">
        <v>416836</v>
      </c>
      <c r="E23" s="660">
        <v>429057</v>
      </c>
      <c r="F23" s="660">
        <v>442134</v>
      </c>
      <c r="G23" s="660">
        <v>460490</v>
      </c>
      <c r="H23" s="660">
        <v>2523768</v>
      </c>
    </row>
    <row r="25" spans="1:8" x14ac:dyDescent="0.25">
      <c r="A25" s="663" t="s">
        <v>202</v>
      </c>
    </row>
    <row r="26" spans="1:8" x14ac:dyDescent="0.25">
      <c r="A26" s="659" t="s">
        <v>616</v>
      </c>
      <c r="B26" s="662">
        <v>6300</v>
      </c>
      <c r="C26" s="662">
        <v>6489</v>
      </c>
      <c r="D26" s="662">
        <v>6684</v>
      </c>
      <c r="E26" s="662">
        <v>6884</v>
      </c>
      <c r="F26" s="662">
        <v>7091</v>
      </c>
      <c r="G26" s="662">
        <v>7303</v>
      </c>
      <c r="H26" s="662">
        <v>40751</v>
      </c>
    </row>
    <row r="27" spans="1:8" x14ac:dyDescent="0.25">
      <c r="A27" s="659" t="s">
        <v>615</v>
      </c>
      <c r="B27" s="662">
        <v>1000</v>
      </c>
      <c r="C27" s="662">
        <v>1030</v>
      </c>
      <c r="D27" s="662">
        <v>1061</v>
      </c>
      <c r="E27" s="662">
        <v>1093</v>
      </c>
      <c r="F27" s="662">
        <v>1126</v>
      </c>
      <c r="G27" s="662">
        <v>1159</v>
      </c>
      <c r="H27" s="662">
        <v>6468</v>
      </c>
    </row>
    <row r="28" spans="1:8" x14ac:dyDescent="0.25">
      <c r="A28" s="659" t="s">
        <v>614</v>
      </c>
      <c r="B28" s="662">
        <v>11693</v>
      </c>
      <c r="C28" s="662">
        <v>11564</v>
      </c>
      <c r="D28" s="662">
        <v>12505</v>
      </c>
      <c r="E28" s="662">
        <v>12872</v>
      </c>
      <c r="F28" s="662">
        <v>13264</v>
      </c>
      <c r="G28" s="662">
        <v>13815</v>
      </c>
      <c r="H28" s="662">
        <v>75713</v>
      </c>
    </row>
    <row r="29" spans="1:8" x14ac:dyDescent="0.25">
      <c r="A29" s="659" t="s">
        <v>672</v>
      </c>
      <c r="B29" s="662">
        <v>10135</v>
      </c>
      <c r="C29" s="662">
        <v>10439</v>
      </c>
      <c r="D29" s="662">
        <v>10752</v>
      </c>
      <c r="E29" s="662">
        <v>11075</v>
      </c>
      <c r="F29" s="662">
        <v>11407</v>
      </c>
      <c r="G29" s="662">
        <v>11749</v>
      </c>
      <c r="H29" s="662">
        <v>65557</v>
      </c>
    </row>
    <row r="30" spans="1:8" x14ac:dyDescent="0.25">
      <c r="A30" s="659" t="s">
        <v>673</v>
      </c>
      <c r="B30" s="662">
        <v>18445</v>
      </c>
      <c r="C30" s="662">
        <v>18998</v>
      </c>
      <c r="D30" s="662">
        <v>19568</v>
      </c>
      <c r="E30" s="662">
        <v>20155</v>
      </c>
      <c r="F30" s="662">
        <v>20760</v>
      </c>
      <c r="G30" s="662">
        <v>21383</v>
      </c>
      <c r="H30" s="662">
        <v>119310</v>
      </c>
    </row>
    <row r="31" spans="1:8" x14ac:dyDescent="0.25">
      <c r="A31" s="659" t="s">
        <v>404</v>
      </c>
      <c r="B31" s="661">
        <v>47573</v>
      </c>
      <c r="C31" s="661">
        <v>48521</v>
      </c>
      <c r="D31" s="661">
        <v>50570</v>
      </c>
      <c r="E31" s="661">
        <v>52079</v>
      </c>
      <c r="F31" s="661">
        <v>53647</v>
      </c>
      <c r="G31" s="661">
        <v>55409</v>
      </c>
      <c r="H31" s="661">
        <v>307800</v>
      </c>
    </row>
    <row r="33" spans="1:8" x14ac:dyDescent="0.25">
      <c r="A33" s="659" t="s">
        <v>51</v>
      </c>
      <c r="B33" s="660">
        <v>342206</v>
      </c>
      <c r="C33" s="660">
        <v>336951</v>
      </c>
      <c r="D33" s="660">
        <v>366266</v>
      </c>
      <c r="E33" s="660">
        <v>376978</v>
      </c>
      <c r="F33" s="660">
        <v>388487</v>
      </c>
      <c r="G33" s="660">
        <v>405081</v>
      </c>
      <c r="H33" s="660">
        <v>2215969</v>
      </c>
    </row>
    <row r="35" spans="1:8" x14ac:dyDescent="0.25">
      <c r="A35" s="663" t="s">
        <v>406</v>
      </c>
    </row>
    <row r="36" spans="1:8" x14ac:dyDescent="0.25">
      <c r="A36" s="664" t="s">
        <v>613</v>
      </c>
      <c r="B36" s="662">
        <v>0</v>
      </c>
      <c r="C36" s="662">
        <v>12338</v>
      </c>
      <c r="D36" s="662">
        <v>24903</v>
      </c>
      <c r="E36" s="662">
        <v>1305</v>
      </c>
      <c r="F36" s="662">
        <v>0</v>
      </c>
      <c r="G36" s="662">
        <v>0</v>
      </c>
      <c r="H36" s="662">
        <v>38546</v>
      </c>
    </row>
    <row r="37" spans="1:8" x14ac:dyDescent="0.25">
      <c r="A37" s="659" t="s">
        <v>612</v>
      </c>
      <c r="B37" s="661">
        <v>0</v>
      </c>
      <c r="C37" s="661">
        <v>12338</v>
      </c>
      <c r="D37" s="661">
        <v>24903</v>
      </c>
      <c r="E37" s="661">
        <v>1305</v>
      </c>
      <c r="F37" s="661">
        <v>0</v>
      </c>
      <c r="G37" s="661">
        <v>0</v>
      </c>
      <c r="H37" s="661">
        <v>38546</v>
      </c>
    </row>
    <row r="39" spans="1:8" x14ac:dyDescent="0.25">
      <c r="A39" s="663" t="s">
        <v>611</v>
      </c>
    </row>
    <row r="40" spans="1:8" x14ac:dyDescent="0.25">
      <c r="A40" s="659" t="s">
        <v>610</v>
      </c>
      <c r="B40" s="662">
        <v>5000</v>
      </c>
      <c r="C40" s="662">
        <v>5150</v>
      </c>
      <c r="D40" s="662">
        <v>5305</v>
      </c>
      <c r="E40" s="662">
        <v>5464</v>
      </c>
      <c r="F40" s="662">
        <v>5628</v>
      </c>
      <c r="G40" s="662">
        <v>5796</v>
      </c>
      <c r="H40" s="662">
        <v>32342</v>
      </c>
    </row>
    <row r="41" spans="1:8" x14ac:dyDescent="0.25">
      <c r="A41" s="659" t="s">
        <v>609</v>
      </c>
      <c r="B41" s="661">
        <v>5000</v>
      </c>
      <c r="C41" s="661">
        <v>5150</v>
      </c>
      <c r="D41" s="661">
        <v>5305</v>
      </c>
      <c r="E41" s="661">
        <v>5464</v>
      </c>
      <c r="F41" s="661">
        <v>5628</v>
      </c>
      <c r="G41" s="661">
        <v>5796</v>
      </c>
      <c r="H41" s="661">
        <v>32342</v>
      </c>
    </row>
    <row r="43" spans="1:8" x14ac:dyDescent="0.25">
      <c r="A43" s="659" t="s">
        <v>608</v>
      </c>
      <c r="B43" s="660">
        <v>5000</v>
      </c>
      <c r="C43" s="660">
        <v>17488</v>
      </c>
      <c r="D43" s="660">
        <v>30207</v>
      </c>
      <c r="E43" s="660">
        <v>6769</v>
      </c>
      <c r="F43" s="660">
        <v>5628</v>
      </c>
      <c r="G43" s="660">
        <v>5796</v>
      </c>
      <c r="H43" s="660">
        <v>70888</v>
      </c>
    </row>
    <row r="45" spans="1:8" x14ac:dyDescent="0.25">
      <c r="A45" s="659" t="s">
        <v>408</v>
      </c>
      <c r="B45" s="660">
        <v>337206</v>
      </c>
      <c r="C45" s="660">
        <v>319463</v>
      </c>
      <c r="D45" s="660">
        <v>336059</v>
      </c>
      <c r="E45" s="660">
        <v>370209</v>
      </c>
      <c r="F45" s="660">
        <v>382859</v>
      </c>
      <c r="G45" s="660">
        <v>399285</v>
      </c>
      <c r="H45" s="660">
        <v>2145081</v>
      </c>
    </row>
    <row r="47" spans="1:8" ht="21.75" thickBot="1" x14ac:dyDescent="0.3">
      <c r="A47" s="659" t="s">
        <v>607</v>
      </c>
      <c r="B47" s="672">
        <v>337206</v>
      </c>
      <c r="C47" s="672">
        <v>319463</v>
      </c>
      <c r="D47" s="672">
        <v>336059</v>
      </c>
      <c r="E47" s="672">
        <v>370209</v>
      </c>
      <c r="F47" s="672">
        <v>382859</v>
      </c>
      <c r="G47" s="672">
        <v>399285</v>
      </c>
      <c r="H47" s="672">
        <v>2145081</v>
      </c>
    </row>
  </sheetData>
  <pageMargins left="0.15999999642372101" right="0.15999999642372101" top="0.40000000596046398" bottom="0.31999999284744302" header="0.3" footer="0.3"/>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A1:H40"/>
  <sheetViews>
    <sheetView tabSelected="1" zoomScale="150" zoomScaleNormal="150" workbookViewId="0">
      <selection activeCell="D18" sqref="D18"/>
    </sheetView>
  </sheetViews>
  <sheetFormatPr defaultColWidth="8.7109375" defaultRowHeight="15" outlineLevelRow="1" x14ac:dyDescent="0.25"/>
  <cols>
    <col min="1" max="1" width="32.28515625" customWidth="1"/>
    <col min="2" max="2" width="26" style="57" customWidth="1"/>
    <col min="3" max="3" width="18.42578125" customWidth="1"/>
    <col min="4" max="4" width="19.28515625" style="13" customWidth="1"/>
    <col min="5" max="5" width="9.42578125" bestFit="1" customWidth="1"/>
    <col min="6" max="6" width="21.28515625" customWidth="1"/>
    <col min="7" max="7" width="73.7109375" customWidth="1"/>
  </cols>
  <sheetData>
    <row r="1" spans="1:7" s="113" customFormat="1" ht="18" x14ac:dyDescent="0.25">
      <c r="A1" s="113" t="s">
        <v>655</v>
      </c>
      <c r="B1" s="423"/>
      <c r="D1" s="141"/>
    </row>
    <row r="3" spans="1:7" ht="15.75" x14ac:dyDescent="0.25">
      <c r="A3" s="153" t="s">
        <v>200</v>
      </c>
    </row>
    <row r="4" spans="1:7" ht="15.75" x14ac:dyDescent="0.25">
      <c r="A4" s="154"/>
      <c r="B4" s="430"/>
      <c r="C4" s="202"/>
    </row>
    <row r="5" spans="1:7" ht="21.75" thickBot="1" x14ac:dyDescent="0.4">
      <c r="A5" s="256" t="s">
        <v>214</v>
      </c>
      <c r="B5" s="431"/>
      <c r="C5" s="249"/>
      <c r="D5" s="368" t="s">
        <v>215</v>
      </c>
      <c r="F5" s="168" t="s">
        <v>216</v>
      </c>
      <c r="G5" s="169"/>
    </row>
    <row r="6" spans="1:7" x14ac:dyDescent="0.25">
      <c r="A6" s="257"/>
      <c r="B6" s="258"/>
      <c r="C6" s="203"/>
      <c r="F6" s="4" t="s">
        <v>580</v>
      </c>
    </row>
    <row r="7" spans="1:7" ht="15.75" x14ac:dyDescent="0.25">
      <c r="A7" s="153" t="s">
        <v>217</v>
      </c>
      <c r="B7" s="258"/>
      <c r="C7" s="204">
        <f>'Rent Roll'!N24</f>
        <v>388713</v>
      </c>
      <c r="D7" s="13">
        <f>C7/$G$20</f>
        <v>10.779019466474406</v>
      </c>
      <c r="F7" s="4" t="s">
        <v>674</v>
      </c>
    </row>
    <row r="8" spans="1:7" ht="15.75" x14ac:dyDescent="0.25">
      <c r="A8" s="153"/>
      <c r="B8" s="258"/>
      <c r="C8" s="204"/>
      <c r="F8" s="4"/>
    </row>
    <row r="9" spans="1:7" ht="15.75" hidden="1" outlineLevel="1" x14ac:dyDescent="0.25">
      <c r="A9" s="153" t="s">
        <v>211</v>
      </c>
      <c r="B9" s="258"/>
      <c r="C9" s="204"/>
      <c r="F9" s="23"/>
    </row>
    <row r="10" spans="1:7" hidden="1" outlineLevel="1" x14ac:dyDescent="0.25">
      <c r="A10" s="57"/>
      <c r="B10" s="644" t="s">
        <v>218</v>
      </c>
      <c r="C10" s="645"/>
      <c r="E10" s="291"/>
      <c r="F10" s="4"/>
    </row>
    <row r="11" spans="1:7" hidden="1" outlineLevel="1" x14ac:dyDescent="0.25">
      <c r="A11" s="57"/>
      <c r="B11" s="644" t="s">
        <v>162</v>
      </c>
      <c r="C11" s="645"/>
      <c r="E11" s="291"/>
      <c r="F11" s="23"/>
    </row>
    <row r="12" spans="1:7" hidden="1" outlineLevel="1" x14ac:dyDescent="0.25">
      <c r="A12" s="57"/>
      <c r="B12" s="432" t="s">
        <v>163</v>
      </c>
      <c r="C12" s="645"/>
      <c r="E12" s="291"/>
      <c r="F12" s="23"/>
    </row>
    <row r="13" spans="1:7" hidden="1" outlineLevel="1" x14ac:dyDescent="0.25">
      <c r="A13" s="57"/>
      <c r="B13" s="432" t="str">
        <f>'Reimbursement Rent'!I9</f>
        <v>Admin Fee</v>
      </c>
      <c r="C13" s="205">
        <f>'Reimb. Breakdown'!M23</f>
        <v>0</v>
      </c>
      <c r="E13" s="291" t="s">
        <v>37</v>
      </c>
      <c r="F13" s="23"/>
    </row>
    <row r="14" spans="1:7" collapsed="1" x14ac:dyDescent="0.25">
      <c r="A14" s="57"/>
      <c r="B14" s="433" t="s">
        <v>337</v>
      </c>
      <c r="C14" s="640">
        <f>'Cash Flow - 1.6.26'!B12</f>
        <v>21346</v>
      </c>
      <c r="D14" s="92">
        <f>C14/$G$20</f>
        <v>0.59192501802451336</v>
      </c>
      <c r="F14" s="641"/>
    </row>
    <row r="15" spans="1:7" ht="15.75" x14ac:dyDescent="0.25">
      <c r="A15" s="259" t="s">
        <v>304</v>
      </c>
      <c r="C15" s="206">
        <f>SUM(C14,C7:C8)</f>
        <v>410059</v>
      </c>
      <c r="D15" s="13">
        <f>C15/$G$20</f>
        <v>11.370944484498919</v>
      </c>
    </row>
    <row r="16" spans="1:7" ht="15.75" x14ac:dyDescent="0.25">
      <c r="A16" s="348"/>
      <c r="C16" s="349"/>
      <c r="D16" s="350"/>
    </row>
    <row r="17" spans="1:8" ht="15.75" x14ac:dyDescent="0.25">
      <c r="A17" s="673" t="s">
        <v>671</v>
      </c>
      <c r="C17" s="349">
        <f>-0.05*C7</f>
        <v>-19435.650000000001</v>
      </c>
      <c r="D17" s="350"/>
    </row>
    <row r="18" spans="1:8" ht="19.5" thickBot="1" x14ac:dyDescent="0.35">
      <c r="A18" s="362" t="s">
        <v>219</v>
      </c>
      <c r="B18" s="434"/>
      <c r="C18" s="363">
        <f>SUM(C15:C17)</f>
        <v>390623.35</v>
      </c>
      <c r="D18" s="364">
        <f>C18/$G$20</f>
        <v>10.831993511175197</v>
      </c>
    </row>
    <row r="19" spans="1:8" ht="15.75" thickTop="1" x14ac:dyDescent="0.25">
      <c r="A19" s="258"/>
      <c r="B19" s="258"/>
      <c r="C19" s="206"/>
    </row>
    <row r="20" spans="1:8" ht="21" x14ac:dyDescent="0.35">
      <c r="A20" s="256" t="s">
        <v>220</v>
      </c>
      <c r="B20" s="431"/>
      <c r="C20" s="247"/>
      <c r="D20" s="248"/>
      <c r="F20" s="264" t="s">
        <v>25</v>
      </c>
      <c r="G20" s="235">
        <f>'Rent Roll'!$C$24</f>
        <v>36062</v>
      </c>
      <c r="H20" s="207"/>
    </row>
    <row r="21" spans="1:8" x14ac:dyDescent="0.25">
      <c r="A21" s="165"/>
      <c r="B21" s="166"/>
      <c r="C21" s="289"/>
      <c r="F21" s="264" t="s">
        <v>221</v>
      </c>
      <c r="G21" s="290">
        <v>0</v>
      </c>
      <c r="H21" s="207"/>
    </row>
    <row r="22" spans="1:8" ht="15.75" x14ac:dyDescent="0.25">
      <c r="A22" s="153" t="s">
        <v>205</v>
      </c>
      <c r="C22" s="637">
        <f>18445+10135</f>
        <v>28580</v>
      </c>
      <c r="D22" s="13">
        <f>C22/$G$20</f>
        <v>0.79252398646775002</v>
      </c>
      <c r="F22" s="4" t="s">
        <v>168</v>
      </c>
      <c r="G22" s="292">
        <v>0.03</v>
      </c>
    </row>
    <row r="23" spans="1:8" ht="15.75" customHeight="1" x14ac:dyDescent="0.25">
      <c r="A23" s="153" t="s">
        <v>206</v>
      </c>
      <c r="C23" s="637">
        <f>6300</f>
        <v>6300</v>
      </c>
      <c r="D23" s="13">
        <v>0.1</v>
      </c>
      <c r="F23" s="4" t="s">
        <v>309</v>
      </c>
      <c r="G23" s="263" t="s">
        <v>653</v>
      </c>
    </row>
    <row r="24" spans="1:8" ht="15.75" x14ac:dyDescent="0.25">
      <c r="A24" s="153" t="s">
        <v>605</v>
      </c>
      <c r="C24" s="637">
        <v>1000</v>
      </c>
      <c r="D24" s="13">
        <v>0.3</v>
      </c>
      <c r="F24" s="4" t="s">
        <v>670</v>
      </c>
      <c r="G24" s="292">
        <v>0.05</v>
      </c>
    </row>
    <row r="25" spans="1:8" hidden="1" outlineLevel="1" x14ac:dyDescent="0.25">
      <c r="B25" s="435" t="s">
        <v>581</v>
      </c>
      <c r="C25" s="637"/>
    </row>
    <row r="26" spans="1:8" hidden="1" outlineLevel="1" x14ac:dyDescent="0.25">
      <c r="B26" s="435" t="s">
        <v>553</v>
      </c>
      <c r="C26" s="637"/>
    </row>
    <row r="27" spans="1:8" hidden="1" outlineLevel="1" x14ac:dyDescent="0.25">
      <c r="B27" s="435" t="s">
        <v>559</v>
      </c>
      <c r="C27" s="637"/>
    </row>
    <row r="28" spans="1:8" hidden="1" outlineLevel="1" x14ac:dyDescent="0.25">
      <c r="B28" s="435" t="s">
        <v>118</v>
      </c>
      <c r="C28" s="637"/>
      <c r="F28" s="638"/>
    </row>
    <row r="29" spans="1:8" hidden="1" outlineLevel="1" x14ac:dyDescent="0.25">
      <c r="B29" s="435" t="s">
        <v>583</v>
      </c>
      <c r="C29" s="637"/>
      <c r="F29" s="638"/>
    </row>
    <row r="30" spans="1:8" hidden="1" outlineLevel="1" x14ac:dyDescent="0.25">
      <c r="A30" s="11"/>
      <c r="B30" s="578"/>
      <c r="C30" s="637"/>
      <c r="F30" s="638"/>
    </row>
    <row r="31" spans="1:8" hidden="1" outlineLevel="1" x14ac:dyDescent="0.25">
      <c r="B31" s="578"/>
      <c r="C31" s="637"/>
      <c r="D31"/>
      <c r="F31" s="638"/>
    </row>
    <row r="32" spans="1:8" ht="15.75" collapsed="1" x14ac:dyDescent="0.25">
      <c r="A32" s="357" t="s">
        <v>606</v>
      </c>
      <c r="C32" s="8">
        <v>5000</v>
      </c>
      <c r="D32" s="13">
        <f>C32/$G$20</f>
        <v>0.13865010260107594</v>
      </c>
      <c r="F32" s="671"/>
      <c r="G32" s="655"/>
    </row>
    <row r="33" spans="1:7" ht="15.75" collapsed="1" x14ac:dyDescent="0.25">
      <c r="A33" s="357" t="s">
        <v>589</v>
      </c>
      <c r="C33" s="8">
        <f>G22*C18</f>
        <v>11718.700499999999</v>
      </c>
      <c r="D33" s="13">
        <f>C33/$G$20</f>
        <v>0.32495980533525592</v>
      </c>
      <c r="F33" s="6"/>
    </row>
    <row r="34" spans="1:7" ht="15.75" x14ac:dyDescent="0.25">
      <c r="A34" s="358"/>
      <c r="C34" s="8"/>
      <c r="F34" s="638"/>
    </row>
    <row r="35" spans="1:7" x14ac:dyDescent="0.25">
      <c r="A35" s="57"/>
      <c r="F35" s="638"/>
    </row>
    <row r="36" spans="1:7" ht="19.5" thickBot="1" x14ac:dyDescent="0.35">
      <c r="A36" s="365" t="s">
        <v>210</v>
      </c>
      <c r="B36" s="365"/>
      <c r="C36" s="366">
        <f>SUM(C22,C23,C24,C33,C32)</f>
        <v>52598.700499999999</v>
      </c>
      <c r="D36" s="367">
        <f>C36/$G$20</f>
        <v>1.4585630442016526</v>
      </c>
    </row>
    <row r="37" spans="1:7" ht="15.75" thickTop="1" x14ac:dyDescent="0.25">
      <c r="A37" s="57"/>
    </row>
    <row r="38" spans="1:7" ht="21.75" thickBot="1" x14ac:dyDescent="0.4">
      <c r="A38" s="359" t="s">
        <v>51</v>
      </c>
      <c r="B38" s="359"/>
      <c r="C38" s="360">
        <f>C18-C36</f>
        <v>338024.6495</v>
      </c>
      <c r="D38" s="361">
        <f>C38/$G$20</f>
        <v>9.3734304669735451</v>
      </c>
      <c r="G38" s="641"/>
    </row>
    <row r="40" spans="1:7" x14ac:dyDescent="0.25">
      <c r="A40" s="4"/>
    </row>
  </sheetData>
  <pageMargins left="0.7" right="0.7" top="0.75" bottom="0.75" header="0.3" footer="0.3"/>
  <pageSetup paperSize="5" scale="64" fitToWidth="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E569D-A85F-49CE-B51F-C6868F2C0DA8}">
  <sheetPr>
    <tabColor theme="9" tint="0.39997558519241921"/>
  </sheetPr>
  <dimension ref="A1:D33"/>
  <sheetViews>
    <sheetView workbookViewId="0"/>
  </sheetViews>
  <sheetFormatPr defaultColWidth="8.85546875" defaultRowHeight="15" customHeight="1" x14ac:dyDescent="0.25"/>
  <cols>
    <col min="1" max="1" width="30" style="152" customWidth="1"/>
    <col min="2" max="2" width="26.42578125" style="51" customWidth="1"/>
    <col min="3" max="4" width="23.140625" style="51" customWidth="1"/>
  </cols>
  <sheetData>
    <row r="1" spans="1:4" s="109" customFormat="1" ht="25.5" x14ac:dyDescent="0.2">
      <c r="A1" s="114" t="s">
        <v>0</v>
      </c>
      <c r="B1" s="504"/>
      <c r="C1" s="504"/>
      <c r="D1" s="504"/>
    </row>
    <row r="2" spans="1:4" s="109" customFormat="1" ht="18" x14ac:dyDescent="0.2">
      <c r="A2" s="110" t="s">
        <v>1</v>
      </c>
      <c r="B2" s="504"/>
      <c r="C2" s="504"/>
      <c r="D2" s="504"/>
    </row>
    <row r="3" spans="1:4" s="112" customFormat="1" ht="3" customHeight="1" x14ac:dyDescent="0.2">
      <c r="A3" s="505"/>
      <c r="B3" s="506"/>
      <c r="C3" s="506"/>
      <c r="D3" s="506"/>
    </row>
    <row r="4" spans="1:4" s="116" customFormat="1" ht="3" customHeight="1" x14ac:dyDescent="0.2">
      <c r="A4" s="507"/>
      <c r="B4" s="508"/>
      <c r="C4" s="508"/>
      <c r="D4" s="508"/>
    </row>
    <row r="5" spans="1:4" s="109" customFormat="1" ht="3" customHeight="1" x14ac:dyDescent="0.2">
      <c r="A5" s="509"/>
      <c r="B5" s="504"/>
      <c r="C5" s="504"/>
      <c r="D5" s="504"/>
    </row>
    <row r="6" spans="1:4" ht="18" x14ac:dyDescent="0.25">
      <c r="A6" s="510" t="s">
        <v>465</v>
      </c>
      <c r="B6" s="511"/>
      <c r="C6" s="511"/>
      <c r="D6" s="511"/>
    </row>
    <row r="7" spans="1:4" x14ac:dyDescent="0.25"/>
    <row r="8" spans="1:4" ht="15.75" thickBot="1" x14ac:dyDescent="0.3">
      <c r="A8" s="251" t="s">
        <v>457</v>
      </c>
      <c r="B8" s="512"/>
      <c r="C8" s="512"/>
      <c r="D8" s="512"/>
    </row>
    <row r="9" spans="1:4" x14ac:dyDescent="0.25">
      <c r="A9" s="152" t="s">
        <v>458</v>
      </c>
      <c r="B9" s="513" t="s">
        <v>466</v>
      </c>
    </row>
    <row r="10" spans="1:4" x14ac:dyDescent="0.25">
      <c r="A10" s="152" t="s">
        <v>459</v>
      </c>
      <c r="B10" s="514" t="s">
        <v>467</v>
      </c>
      <c r="C10" s="515"/>
      <c r="D10" s="515"/>
    </row>
    <row r="11" spans="1:4" x14ac:dyDescent="0.25">
      <c r="A11" s="152" t="s">
        <v>460</v>
      </c>
      <c r="B11" s="516">
        <v>10000000</v>
      </c>
      <c r="C11" s="412"/>
      <c r="D11" s="412"/>
    </row>
    <row r="12" spans="1:4" x14ac:dyDescent="0.25">
      <c r="A12" s="152" t="s">
        <v>461</v>
      </c>
      <c r="B12" s="517">
        <v>0.06</v>
      </c>
      <c r="C12" s="518"/>
      <c r="D12" s="518"/>
    </row>
    <row r="13" spans="1:4" x14ac:dyDescent="0.25">
      <c r="A13" s="152" t="s">
        <v>462</v>
      </c>
      <c r="B13" s="516">
        <v>600000</v>
      </c>
      <c r="C13" s="412"/>
      <c r="D13" s="412"/>
    </row>
    <row r="14" spans="1:4" x14ac:dyDescent="0.25">
      <c r="B14" s="513"/>
    </row>
    <row r="15" spans="1:4" ht="15.75" thickBot="1" x14ac:dyDescent="0.3">
      <c r="A15" s="251" t="s">
        <v>3</v>
      </c>
      <c r="B15" s="519"/>
      <c r="C15" s="512"/>
      <c r="D15" s="512"/>
    </row>
    <row r="16" spans="1:4" x14ac:dyDescent="0.25">
      <c r="A16" s="520" t="s">
        <v>463</v>
      </c>
      <c r="B16" s="521">
        <f t="shared" ref="B16:D16" si="0">B13/B17</f>
        <v>10000000</v>
      </c>
      <c r="C16" s="522">
        <f t="shared" si="0"/>
        <v>0</v>
      </c>
      <c r="D16" s="522">
        <f t="shared" si="0"/>
        <v>0</v>
      </c>
    </row>
    <row r="17" spans="1:4" x14ac:dyDescent="0.25">
      <c r="A17" s="520" t="s">
        <v>464</v>
      </c>
      <c r="B17" s="523">
        <v>0.06</v>
      </c>
      <c r="C17" s="523">
        <v>0.06</v>
      </c>
      <c r="D17" s="523">
        <v>0.06</v>
      </c>
    </row>
    <row r="18" spans="1:4" x14ac:dyDescent="0.25">
      <c r="A18" s="520" t="s">
        <v>223</v>
      </c>
      <c r="B18" s="524" t="e">
        <f>#REF!</f>
        <v>#REF!</v>
      </c>
      <c r="C18" s="524" t="e">
        <f>#REF!</f>
        <v>#REF!</v>
      </c>
      <c r="D18" s="524" t="e">
        <f>#REF!</f>
        <v>#REF!</v>
      </c>
    </row>
    <row r="19" spans="1:4" x14ac:dyDescent="0.25">
      <c r="A19" s="520" t="s">
        <v>222</v>
      </c>
      <c r="B19" s="521" t="e">
        <f t="shared" ref="B19:D19" si="1">B16-B18</f>
        <v>#REF!</v>
      </c>
      <c r="C19" s="525" t="e">
        <f t="shared" si="1"/>
        <v>#REF!</v>
      </c>
      <c r="D19" s="525" t="e">
        <f t="shared" si="1"/>
        <v>#REF!</v>
      </c>
    </row>
    <row r="20" spans="1:4" x14ac:dyDescent="0.25">
      <c r="A20" s="152" t="s">
        <v>4</v>
      </c>
      <c r="B20" s="526" t="str">
        <f>IFERROR(B19/B16,"-")</f>
        <v>-</v>
      </c>
      <c r="C20" s="526" t="str">
        <f t="shared" ref="C20:D20" si="2">IFERROR(C19/C16,"-")</f>
        <v>-</v>
      </c>
      <c r="D20" s="526" t="str">
        <f t="shared" si="2"/>
        <v>-</v>
      </c>
    </row>
    <row r="21" spans="1:4" x14ac:dyDescent="0.25">
      <c r="A21" s="520" t="s">
        <v>5</v>
      </c>
      <c r="B21" s="527">
        <v>0.06</v>
      </c>
      <c r="C21" s="527">
        <v>0.06</v>
      </c>
      <c r="D21" s="527">
        <v>0.06</v>
      </c>
    </row>
    <row r="22" spans="1:4" x14ac:dyDescent="0.25">
      <c r="A22" s="520" t="s">
        <v>7</v>
      </c>
      <c r="B22" s="528">
        <v>25</v>
      </c>
      <c r="C22" s="528">
        <v>25</v>
      </c>
      <c r="D22" s="528">
        <v>25</v>
      </c>
    </row>
    <row r="23" spans="1:4" x14ac:dyDescent="0.25">
      <c r="A23" s="520" t="s">
        <v>8</v>
      </c>
      <c r="B23" s="528">
        <v>0</v>
      </c>
      <c r="C23" s="528">
        <v>0</v>
      </c>
      <c r="D23" s="528">
        <v>0</v>
      </c>
    </row>
    <row r="24" spans="1:4" x14ac:dyDescent="0.25">
      <c r="B24" s="513"/>
    </row>
    <row r="25" spans="1:4" ht="15.75" thickBot="1" x14ac:dyDescent="0.3">
      <c r="A25" s="251" t="s">
        <v>10</v>
      </c>
      <c r="B25" s="529"/>
      <c r="C25" s="530"/>
      <c r="D25" s="530"/>
    </row>
    <row r="26" spans="1:4" x14ac:dyDescent="0.25">
      <c r="A26" s="520" t="s">
        <v>12</v>
      </c>
      <c r="B26" s="531">
        <f t="shared" ref="B26:D26" si="3">B13</f>
        <v>600000</v>
      </c>
      <c r="C26" s="532">
        <f t="shared" si="3"/>
        <v>0</v>
      </c>
      <c r="D26" s="532">
        <f t="shared" si="3"/>
        <v>0</v>
      </c>
    </row>
    <row r="27" spans="1:4" x14ac:dyDescent="0.25">
      <c r="A27" s="520" t="s">
        <v>13</v>
      </c>
      <c r="B27" s="531" t="e">
        <f t="shared" ref="B27:D27" si="4">-PMT(B21/12,B22*12,-B19)*12</f>
        <v>#REF!</v>
      </c>
      <c r="C27" s="225" t="e">
        <f t="shared" si="4"/>
        <v>#REF!</v>
      </c>
      <c r="D27" s="225" t="e">
        <f t="shared" si="4"/>
        <v>#REF!</v>
      </c>
    </row>
    <row r="28" spans="1:4" x14ac:dyDescent="0.25">
      <c r="A28" s="520" t="s">
        <v>15</v>
      </c>
      <c r="B28" s="531" t="e">
        <f t="shared" ref="B28:D28" si="5">B26+B27</f>
        <v>#REF!</v>
      </c>
      <c r="C28" s="225" t="e">
        <f t="shared" si="5"/>
        <v>#REF!</v>
      </c>
      <c r="D28" s="225" t="e">
        <f t="shared" si="5"/>
        <v>#REF!</v>
      </c>
    </row>
    <row r="29" spans="1:4" x14ac:dyDescent="0.25">
      <c r="A29" s="520" t="s">
        <v>17</v>
      </c>
      <c r="B29" s="533" t="str">
        <f t="shared" ref="B29:C29" si="6">IFERROR(B26/-B27,"-")</f>
        <v>-</v>
      </c>
      <c r="C29" s="228" t="str">
        <f t="shared" si="6"/>
        <v>-</v>
      </c>
      <c r="D29" s="228" t="str">
        <f>IFERROR(D26/-D27,"-")</f>
        <v>-</v>
      </c>
    </row>
    <row r="30" spans="1:4" x14ac:dyDescent="0.25">
      <c r="A30" s="534" t="s">
        <v>19</v>
      </c>
      <c r="B30" s="535" t="e">
        <f t="shared" ref="B30:D30" si="7">B28/B18</f>
        <v>#REF!</v>
      </c>
      <c r="C30" s="536" t="e">
        <f t="shared" si="7"/>
        <v>#REF!</v>
      </c>
      <c r="D30" s="536" t="e">
        <f t="shared" si="7"/>
        <v>#REF!</v>
      </c>
    </row>
    <row r="31" spans="1:4" x14ac:dyDescent="0.25">
      <c r="A31" s="520" t="s">
        <v>22</v>
      </c>
      <c r="B31" s="531" t="str">
        <f t="shared" ref="B31:C31" si="8">IFERROR(-CUMPRINC(B21/12,B22*12,B19,1,12,0),"-")</f>
        <v>-</v>
      </c>
      <c r="C31" s="225" t="str">
        <f t="shared" si="8"/>
        <v>-</v>
      </c>
      <c r="D31" s="225" t="str">
        <f>IFERROR(-CUMPRINC(D21/12,D22*12,D19,1,12,0),"-")</f>
        <v>-</v>
      </c>
    </row>
    <row r="32" spans="1:4" x14ac:dyDescent="0.25">
      <c r="A32" s="520" t="s">
        <v>24</v>
      </c>
      <c r="B32" s="537" t="str">
        <f t="shared" ref="B32:C32" si="9">IFERROR((B31+B28)/B18,"-")</f>
        <v>-</v>
      </c>
      <c r="C32" s="229" t="str">
        <f t="shared" si="9"/>
        <v>-</v>
      </c>
      <c r="D32" s="229" t="str">
        <f>IFERROR((D31+D28)/D18,"-")</f>
        <v>-</v>
      </c>
    </row>
    <row r="33" x14ac:dyDescent="0.25"/>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A327C-8326-4761-8623-C277EA24E19C}">
  <sheetPr>
    <tabColor theme="9" tint="0.39997558519241921"/>
  </sheetPr>
  <dimension ref="A1:J32"/>
  <sheetViews>
    <sheetView workbookViewId="0">
      <selection activeCell="A24" sqref="A24"/>
    </sheetView>
  </sheetViews>
  <sheetFormatPr defaultColWidth="8.85546875" defaultRowHeight="15" x14ac:dyDescent="0.25"/>
  <cols>
    <col min="1" max="1" width="26.85546875" customWidth="1"/>
    <col min="2" max="2" width="19.42578125" customWidth="1"/>
    <col min="3" max="3" width="13.42578125" customWidth="1"/>
    <col min="5" max="6" width="10.7109375" customWidth="1"/>
    <col min="7" max="7" width="12.140625" customWidth="1"/>
    <col min="8" max="8" width="13.28515625" customWidth="1"/>
    <col min="9" max="10" width="8.85546875" customWidth="1"/>
  </cols>
  <sheetData>
    <row r="1" spans="1:2" s="109" customFormat="1" ht="25.5" x14ac:dyDescent="0.2">
      <c r="A1" s="114" t="s">
        <v>0</v>
      </c>
      <c r="B1" s="108"/>
    </row>
    <row r="2" spans="1:2" s="109" customFormat="1" ht="24" customHeight="1" x14ac:dyDescent="0.2">
      <c r="A2" s="110" t="s">
        <v>1</v>
      </c>
      <c r="B2" s="108"/>
    </row>
    <row r="3" spans="1:2" s="112" customFormat="1" ht="3" customHeight="1" x14ac:dyDescent="0.2">
      <c r="A3" s="111"/>
      <c r="B3" s="111"/>
    </row>
    <row r="4" spans="1:2" s="116" customFormat="1" ht="3" customHeight="1" x14ac:dyDescent="0.2">
      <c r="A4" s="115"/>
      <c r="B4" s="115"/>
    </row>
    <row r="5" spans="1:2" s="109" customFormat="1" ht="3" customHeight="1" x14ac:dyDescent="0.2">
      <c r="A5" s="108"/>
      <c r="B5" s="108"/>
    </row>
    <row r="6" spans="1:2" s="113" customFormat="1" ht="18" x14ac:dyDescent="0.25">
      <c r="A6" s="113" t="s">
        <v>310</v>
      </c>
    </row>
    <row r="8" spans="1:2" ht="19.5" thickBot="1" x14ac:dyDescent="0.35">
      <c r="A8" s="380" t="s">
        <v>310</v>
      </c>
      <c r="B8" s="381"/>
    </row>
    <row r="9" spans="1:2" x14ac:dyDescent="0.25">
      <c r="A9" t="s">
        <v>59</v>
      </c>
      <c r="B9" s="547">
        <f>'Rent Schedule'!B8</f>
        <v>45323</v>
      </c>
    </row>
    <row r="10" spans="1:2" x14ac:dyDescent="0.25">
      <c r="A10" t="s">
        <v>385</v>
      </c>
      <c r="B10" s="548">
        <v>10</v>
      </c>
    </row>
    <row r="11" spans="1:2" x14ac:dyDescent="0.25">
      <c r="A11" t="s">
        <v>311</v>
      </c>
      <c r="B11" s="310">
        <f>'Income and Expenses'!G32</f>
        <v>0</v>
      </c>
    </row>
    <row r="12" spans="1:2" x14ac:dyDescent="0.25">
      <c r="A12" t="s">
        <v>386</v>
      </c>
      <c r="B12" s="310">
        <v>0.03</v>
      </c>
    </row>
    <row r="13" spans="1:2" x14ac:dyDescent="0.25">
      <c r="A13" s="48" t="s">
        <v>387</v>
      </c>
      <c r="B13" s="549">
        <f>'Income and Expenses'!G22</f>
        <v>0.03</v>
      </c>
    </row>
    <row r="14" spans="1:2" x14ac:dyDescent="0.25">
      <c r="A14" t="s">
        <v>463</v>
      </c>
      <c r="B14" s="550" t="e">
        <f>#REF!</f>
        <v>#REF!</v>
      </c>
    </row>
    <row r="15" spans="1:2" x14ac:dyDescent="0.25">
      <c r="A15" t="s">
        <v>469</v>
      </c>
      <c r="B15" s="550" t="e">
        <f>B14*B16</f>
        <v>#REF!</v>
      </c>
    </row>
    <row r="16" spans="1:2" x14ac:dyDescent="0.25">
      <c r="A16" t="s">
        <v>323</v>
      </c>
      <c r="B16" s="551" t="e">
        <f>#REF!</f>
        <v>#REF!</v>
      </c>
    </row>
    <row r="17" spans="1:10" x14ac:dyDescent="0.25">
      <c r="A17" t="s">
        <v>5</v>
      </c>
      <c r="B17" s="553" t="e">
        <f>#REF!</f>
        <v>#REF!</v>
      </c>
    </row>
    <row r="18" spans="1:10" x14ac:dyDescent="0.25">
      <c r="A18" t="s">
        <v>7</v>
      </c>
      <c r="B18" s="552" t="e">
        <f>#REF!</f>
        <v>#REF!</v>
      </c>
    </row>
    <row r="19" spans="1:10" x14ac:dyDescent="0.25">
      <c r="A19" t="s">
        <v>8</v>
      </c>
      <c r="B19" s="552" t="e">
        <f>#REF!</f>
        <v>#REF!</v>
      </c>
    </row>
    <row r="20" spans="1:10" x14ac:dyDescent="0.25">
      <c r="A20" t="s">
        <v>13</v>
      </c>
      <c r="B20" s="56" t="e">
        <f>PMT(B17/12,B18*12,-B15)*12</f>
        <v>#REF!</v>
      </c>
    </row>
    <row r="21" spans="1:10" x14ac:dyDescent="0.25">
      <c r="A21" t="s">
        <v>388</v>
      </c>
      <c r="B21" s="56"/>
    </row>
    <row r="23" spans="1:10" ht="18.75" x14ac:dyDescent="0.3">
      <c r="A23" s="265" t="s">
        <v>312</v>
      </c>
    </row>
    <row r="24" spans="1:10" ht="30.75" thickBot="1" x14ac:dyDescent="0.3">
      <c r="A24" s="266" t="s">
        <v>313</v>
      </c>
      <c r="B24" s="267" t="s">
        <v>314</v>
      </c>
      <c r="C24" s="267" t="s">
        <v>315</v>
      </c>
      <c r="D24" s="267" t="s">
        <v>316</v>
      </c>
      <c r="E24" s="267" t="s">
        <v>317</v>
      </c>
      <c r="F24" s="267" t="s">
        <v>318</v>
      </c>
      <c r="G24" s="267" t="s">
        <v>319</v>
      </c>
      <c r="H24" s="267" t="s">
        <v>320</v>
      </c>
      <c r="I24" s="267" t="s">
        <v>321</v>
      </c>
      <c r="J24" s="267" t="s">
        <v>322</v>
      </c>
    </row>
    <row r="25" spans="1:10" x14ac:dyDescent="0.25">
      <c r="A25" s="57" t="s">
        <v>391</v>
      </c>
      <c r="B25" s="102" t="s">
        <v>37</v>
      </c>
      <c r="C25" s="268" t="s">
        <v>37</v>
      </c>
      <c r="D25" s="26" t="s">
        <v>37</v>
      </c>
      <c r="E25" s="26" t="s">
        <v>37</v>
      </c>
      <c r="F25" s="26" t="s">
        <v>37</v>
      </c>
      <c r="G25" s="269" t="s">
        <v>37</v>
      </c>
      <c r="H25" s="26" t="s">
        <v>37</v>
      </c>
      <c r="I25" s="26" t="s">
        <v>37</v>
      </c>
      <c r="J25" s="26" t="s">
        <v>37</v>
      </c>
    </row>
    <row r="26" spans="1:10" x14ac:dyDescent="0.25">
      <c r="A26" s="57" t="s">
        <v>392</v>
      </c>
      <c r="B26" s="102" t="s">
        <v>37</v>
      </c>
      <c r="C26" s="268" t="s">
        <v>37</v>
      </c>
      <c r="D26" s="26" t="s">
        <v>37</v>
      </c>
      <c r="E26" s="26" t="s">
        <v>37</v>
      </c>
      <c r="F26" s="26" t="s">
        <v>37</v>
      </c>
      <c r="G26" s="269" t="s">
        <v>37</v>
      </c>
      <c r="H26" s="26" t="s">
        <v>37</v>
      </c>
      <c r="I26" s="26" t="s">
        <v>37</v>
      </c>
      <c r="J26" s="26" t="s">
        <v>37</v>
      </c>
    </row>
    <row r="27" spans="1:10" x14ac:dyDescent="0.25">
      <c r="A27" s="57" t="s">
        <v>393</v>
      </c>
      <c r="B27" s="102" t="s">
        <v>37</v>
      </c>
      <c r="C27" s="268" t="s">
        <v>37</v>
      </c>
      <c r="D27" s="26" t="s">
        <v>37</v>
      </c>
      <c r="E27" s="26" t="s">
        <v>37</v>
      </c>
      <c r="F27" s="26" t="s">
        <v>37</v>
      </c>
      <c r="G27" s="269" t="s">
        <v>37</v>
      </c>
      <c r="H27" s="26" t="s">
        <v>37</v>
      </c>
      <c r="I27" s="26" t="s">
        <v>37</v>
      </c>
      <c r="J27" s="26" t="s">
        <v>37</v>
      </c>
    </row>
    <row r="28" spans="1:10" x14ac:dyDescent="0.25">
      <c r="A28" s="57" t="s">
        <v>394</v>
      </c>
      <c r="B28" s="102" t="s">
        <v>37</v>
      </c>
      <c r="C28" s="268" t="s">
        <v>37</v>
      </c>
      <c r="D28" s="26" t="s">
        <v>37</v>
      </c>
      <c r="E28" s="26" t="s">
        <v>37</v>
      </c>
      <c r="F28" s="26" t="s">
        <v>37</v>
      </c>
      <c r="G28" s="269" t="s">
        <v>37</v>
      </c>
      <c r="H28" s="26" t="s">
        <v>37</v>
      </c>
      <c r="I28" s="26" t="s">
        <v>37</v>
      </c>
      <c r="J28" s="26" t="s">
        <v>37</v>
      </c>
    </row>
    <row r="30" spans="1:10" ht="18.75" x14ac:dyDescent="0.3">
      <c r="A30" s="382" t="s">
        <v>389</v>
      </c>
    </row>
    <row r="31" spans="1:10" x14ac:dyDescent="0.25">
      <c r="A31" s="57" t="s">
        <v>390</v>
      </c>
    </row>
    <row r="32" spans="1:10" x14ac:dyDescent="0.25">
      <c r="A32" s="57"/>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D628E-E3BF-4518-AB3C-16E7DCD009ED}">
  <sheetPr>
    <tabColor theme="9" tint="0.39997558519241921"/>
    <pageSetUpPr fitToPage="1"/>
  </sheetPr>
  <dimension ref="A1:EE65"/>
  <sheetViews>
    <sheetView zoomScale="90" zoomScaleNormal="90" workbookViewId="0">
      <selection activeCell="A24" sqref="A24"/>
    </sheetView>
  </sheetViews>
  <sheetFormatPr defaultColWidth="8.85546875" defaultRowHeight="15" x14ac:dyDescent="0.25"/>
  <cols>
    <col min="1" max="1" width="33.7109375" customWidth="1"/>
    <col min="2" max="3" width="11.140625" customWidth="1"/>
    <col min="4" max="135" width="10.7109375" customWidth="1"/>
  </cols>
  <sheetData>
    <row r="1" spans="1:135" s="109" customFormat="1" ht="25.5" x14ac:dyDescent="0.2">
      <c r="A1" s="114" t="s">
        <v>0</v>
      </c>
      <c r="B1" s="114"/>
      <c r="C1" s="114"/>
      <c r="D1" s="108"/>
    </row>
    <row r="2" spans="1:135" s="109" customFormat="1" ht="24" customHeight="1" x14ac:dyDescent="0.2">
      <c r="A2" s="110" t="s">
        <v>1</v>
      </c>
      <c r="B2" s="110"/>
      <c r="C2" s="110"/>
      <c r="D2" s="108"/>
    </row>
    <row r="3" spans="1:135" s="112" customFormat="1" ht="3" customHeight="1" x14ac:dyDescent="0.2">
      <c r="A3" s="111"/>
      <c r="B3" s="111"/>
      <c r="C3" s="111"/>
      <c r="D3" s="111"/>
    </row>
    <row r="4" spans="1:135" s="116" customFormat="1" ht="3" customHeight="1" x14ac:dyDescent="0.2">
      <c r="A4" s="115"/>
      <c r="B4" s="115"/>
      <c r="C4" s="115"/>
      <c r="D4" s="115"/>
    </row>
    <row r="5" spans="1:135" s="109" customFormat="1" ht="3" customHeight="1" x14ac:dyDescent="0.2">
      <c r="A5" s="108"/>
      <c r="B5" s="108"/>
      <c r="C5" s="108"/>
      <c r="D5" s="108"/>
    </row>
    <row r="6" spans="1:135" s="113" customFormat="1" ht="18" x14ac:dyDescent="0.25">
      <c r="A6" s="113" t="s">
        <v>199</v>
      </c>
    </row>
    <row r="7" spans="1:135" ht="15.75" thickBot="1" x14ac:dyDescent="0.3"/>
    <row r="8" spans="1:135" ht="15.75" thickBot="1" x14ac:dyDescent="0.3">
      <c r="A8" s="145" t="s">
        <v>200</v>
      </c>
      <c r="B8" s="397"/>
      <c r="C8" s="397"/>
      <c r="D8" s="146">
        <f>'CF Assumptions'!B9</f>
        <v>45323</v>
      </c>
    </row>
    <row r="9" spans="1:135" s="7" customFormat="1" x14ac:dyDescent="0.25">
      <c r="D9" s="436" t="s">
        <v>411</v>
      </c>
      <c r="P9" s="556" t="s">
        <v>412</v>
      </c>
      <c r="AB9" s="556" t="s">
        <v>413</v>
      </c>
      <c r="AN9" s="556" t="s">
        <v>414</v>
      </c>
      <c r="AZ9" s="556" t="s">
        <v>415</v>
      </c>
      <c r="BL9" s="556" t="s">
        <v>416</v>
      </c>
      <c r="BX9" s="556" t="s">
        <v>417</v>
      </c>
      <c r="CJ9" s="556" t="s">
        <v>418</v>
      </c>
      <c r="CV9" s="556" t="s">
        <v>419</v>
      </c>
      <c r="DH9" s="556" t="s">
        <v>420</v>
      </c>
      <c r="DT9" s="556" t="s">
        <v>421</v>
      </c>
    </row>
    <row r="10" spans="1:135" ht="15.75" x14ac:dyDescent="0.25">
      <c r="A10" s="444"/>
      <c r="B10" s="444"/>
      <c r="C10" s="554"/>
      <c r="D10" s="445">
        <f>D11</f>
        <v>45323</v>
      </c>
      <c r="E10" s="445" t="str">
        <f>IF(MONTH(E11)=1,E11,"")</f>
        <v/>
      </c>
      <c r="F10" s="445" t="str">
        <f t="shared" ref="F10:BQ10" si="0">IF(MONTH(F11)=1,F11,"")</f>
        <v/>
      </c>
      <c r="G10" s="445" t="str">
        <f t="shared" si="0"/>
        <v/>
      </c>
      <c r="H10" s="445" t="str">
        <f t="shared" si="0"/>
        <v/>
      </c>
      <c r="I10" s="445" t="str">
        <f t="shared" si="0"/>
        <v/>
      </c>
      <c r="J10" s="445" t="str">
        <f t="shared" si="0"/>
        <v/>
      </c>
      <c r="K10" s="445" t="str">
        <f t="shared" si="0"/>
        <v/>
      </c>
      <c r="L10" s="445" t="str">
        <f t="shared" si="0"/>
        <v/>
      </c>
      <c r="M10" s="445" t="str">
        <f t="shared" si="0"/>
        <v/>
      </c>
      <c r="N10" s="445" t="str">
        <f t="shared" si="0"/>
        <v/>
      </c>
      <c r="O10" s="445">
        <f t="shared" si="0"/>
        <v>45658</v>
      </c>
      <c r="P10" s="557" t="str">
        <f t="shared" si="0"/>
        <v/>
      </c>
      <c r="Q10" s="445" t="str">
        <f t="shared" si="0"/>
        <v/>
      </c>
      <c r="R10" s="445" t="str">
        <f t="shared" si="0"/>
        <v/>
      </c>
      <c r="S10" s="445" t="str">
        <f t="shared" si="0"/>
        <v/>
      </c>
      <c r="T10" s="445" t="str">
        <f t="shared" si="0"/>
        <v/>
      </c>
      <c r="U10" s="445" t="str">
        <f t="shared" si="0"/>
        <v/>
      </c>
      <c r="V10" s="445" t="str">
        <f t="shared" si="0"/>
        <v/>
      </c>
      <c r="W10" s="445" t="str">
        <f t="shared" si="0"/>
        <v/>
      </c>
      <c r="X10" s="445" t="str">
        <f t="shared" si="0"/>
        <v/>
      </c>
      <c r="Y10" s="445" t="str">
        <f t="shared" si="0"/>
        <v/>
      </c>
      <c r="Z10" s="445" t="str">
        <f t="shared" si="0"/>
        <v/>
      </c>
      <c r="AA10" s="445">
        <f t="shared" si="0"/>
        <v>46023</v>
      </c>
      <c r="AB10" s="557" t="str">
        <f t="shared" si="0"/>
        <v/>
      </c>
      <c r="AC10" s="445" t="str">
        <f t="shared" si="0"/>
        <v/>
      </c>
      <c r="AD10" s="445" t="str">
        <f t="shared" si="0"/>
        <v/>
      </c>
      <c r="AE10" s="445" t="str">
        <f t="shared" si="0"/>
        <v/>
      </c>
      <c r="AF10" s="445" t="str">
        <f t="shared" si="0"/>
        <v/>
      </c>
      <c r="AG10" s="445" t="str">
        <f t="shared" si="0"/>
        <v/>
      </c>
      <c r="AH10" s="445" t="str">
        <f t="shared" si="0"/>
        <v/>
      </c>
      <c r="AI10" s="445" t="str">
        <f t="shared" si="0"/>
        <v/>
      </c>
      <c r="AJ10" s="445" t="str">
        <f t="shared" si="0"/>
        <v/>
      </c>
      <c r="AK10" s="445" t="str">
        <f t="shared" si="0"/>
        <v/>
      </c>
      <c r="AL10" s="445" t="str">
        <f t="shared" si="0"/>
        <v/>
      </c>
      <c r="AM10" s="445">
        <f t="shared" si="0"/>
        <v>46388</v>
      </c>
      <c r="AN10" s="557" t="str">
        <f t="shared" si="0"/>
        <v/>
      </c>
      <c r="AO10" s="445" t="str">
        <f t="shared" si="0"/>
        <v/>
      </c>
      <c r="AP10" s="445" t="str">
        <f t="shared" si="0"/>
        <v/>
      </c>
      <c r="AQ10" s="445" t="str">
        <f t="shared" si="0"/>
        <v/>
      </c>
      <c r="AR10" s="445" t="str">
        <f t="shared" si="0"/>
        <v/>
      </c>
      <c r="AS10" s="445" t="str">
        <f t="shared" si="0"/>
        <v/>
      </c>
      <c r="AT10" s="445" t="str">
        <f t="shared" si="0"/>
        <v/>
      </c>
      <c r="AU10" s="445" t="str">
        <f t="shared" si="0"/>
        <v/>
      </c>
      <c r="AV10" s="445" t="str">
        <f t="shared" si="0"/>
        <v/>
      </c>
      <c r="AW10" s="445" t="str">
        <f t="shared" si="0"/>
        <v/>
      </c>
      <c r="AX10" s="445" t="str">
        <f t="shared" si="0"/>
        <v/>
      </c>
      <c r="AY10" s="445">
        <f t="shared" si="0"/>
        <v>46753</v>
      </c>
      <c r="AZ10" s="557" t="str">
        <f t="shared" si="0"/>
        <v/>
      </c>
      <c r="BA10" s="445" t="str">
        <f t="shared" si="0"/>
        <v/>
      </c>
      <c r="BB10" s="445" t="str">
        <f t="shared" si="0"/>
        <v/>
      </c>
      <c r="BC10" s="445" t="str">
        <f t="shared" si="0"/>
        <v/>
      </c>
      <c r="BD10" s="445" t="str">
        <f t="shared" si="0"/>
        <v/>
      </c>
      <c r="BE10" s="445" t="str">
        <f t="shared" si="0"/>
        <v/>
      </c>
      <c r="BF10" s="445" t="str">
        <f t="shared" si="0"/>
        <v/>
      </c>
      <c r="BG10" s="445" t="str">
        <f t="shared" si="0"/>
        <v/>
      </c>
      <c r="BH10" s="445" t="str">
        <f t="shared" si="0"/>
        <v/>
      </c>
      <c r="BI10" s="445" t="str">
        <f t="shared" si="0"/>
        <v/>
      </c>
      <c r="BJ10" s="445" t="str">
        <f t="shared" si="0"/>
        <v/>
      </c>
      <c r="BK10" s="445">
        <f t="shared" si="0"/>
        <v>47119</v>
      </c>
      <c r="BL10" s="557" t="str">
        <f t="shared" si="0"/>
        <v/>
      </c>
      <c r="BM10" s="445" t="str">
        <f t="shared" si="0"/>
        <v/>
      </c>
      <c r="BN10" s="445" t="str">
        <f t="shared" si="0"/>
        <v/>
      </c>
      <c r="BO10" s="445" t="str">
        <f t="shared" si="0"/>
        <v/>
      </c>
      <c r="BP10" s="445" t="str">
        <f t="shared" si="0"/>
        <v/>
      </c>
      <c r="BQ10" s="445" t="str">
        <f t="shared" si="0"/>
        <v/>
      </c>
      <c r="BR10" s="445" t="str">
        <f t="shared" ref="BR10:EE10" si="1">IF(MONTH(BR11)=1,BR11,"")</f>
        <v/>
      </c>
      <c r="BS10" s="445" t="str">
        <f t="shared" si="1"/>
        <v/>
      </c>
      <c r="BT10" s="445" t="str">
        <f t="shared" si="1"/>
        <v/>
      </c>
      <c r="BU10" s="445" t="str">
        <f t="shared" si="1"/>
        <v/>
      </c>
      <c r="BV10" s="445" t="str">
        <f t="shared" si="1"/>
        <v/>
      </c>
      <c r="BW10" s="445">
        <f t="shared" si="1"/>
        <v>47484</v>
      </c>
      <c r="BX10" s="557" t="str">
        <f t="shared" si="1"/>
        <v/>
      </c>
      <c r="BY10" s="445" t="str">
        <f t="shared" si="1"/>
        <v/>
      </c>
      <c r="BZ10" s="445" t="str">
        <f t="shared" si="1"/>
        <v/>
      </c>
      <c r="CA10" s="445" t="str">
        <f t="shared" si="1"/>
        <v/>
      </c>
      <c r="CB10" s="445" t="str">
        <f t="shared" si="1"/>
        <v/>
      </c>
      <c r="CC10" s="445" t="str">
        <f t="shared" si="1"/>
        <v/>
      </c>
      <c r="CD10" s="445" t="str">
        <f t="shared" si="1"/>
        <v/>
      </c>
      <c r="CE10" s="445" t="str">
        <f t="shared" si="1"/>
        <v/>
      </c>
      <c r="CF10" s="445" t="str">
        <f t="shared" si="1"/>
        <v/>
      </c>
      <c r="CG10" s="445" t="str">
        <f t="shared" si="1"/>
        <v/>
      </c>
      <c r="CH10" s="445" t="str">
        <f t="shared" si="1"/>
        <v/>
      </c>
      <c r="CI10" s="445">
        <f t="shared" si="1"/>
        <v>47849</v>
      </c>
      <c r="CJ10" s="557" t="str">
        <f t="shared" si="1"/>
        <v/>
      </c>
      <c r="CK10" s="445" t="str">
        <f t="shared" si="1"/>
        <v/>
      </c>
      <c r="CL10" s="445" t="str">
        <f t="shared" si="1"/>
        <v/>
      </c>
      <c r="CM10" s="445" t="str">
        <f t="shared" si="1"/>
        <v/>
      </c>
      <c r="CN10" s="445" t="str">
        <f t="shared" si="1"/>
        <v/>
      </c>
      <c r="CO10" s="445" t="str">
        <f t="shared" si="1"/>
        <v/>
      </c>
      <c r="CP10" s="445" t="str">
        <f t="shared" si="1"/>
        <v/>
      </c>
      <c r="CQ10" s="445" t="str">
        <f t="shared" si="1"/>
        <v/>
      </c>
      <c r="CR10" s="445" t="str">
        <f t="shared" si="1"/>
        <v/>
      </c>
      <c r="CS10" s="445" t="str">
        <f t="shared" si="1"/>
        <v/>
      </c>
      <c r="CT10" s="445" t="str">
        <f t="shared" si="1"/>
        <v/>
      </c>
      <c r="CU10" s="445">
        <f t="shared" si="1"/>
        <v>48214</v>
      </c>
      <c r="CV10" s="557" t="str">
        <f t="shared" si="1"/>
        <v/>
      </c>
      <c r="CW10" s="445" t="str">
        <f t="shared" si="1"/>
        <v/>
      </c>
      <c r="CX10" s="445" t="str">
        <f t="shared" si="1"/>
        <v/>
      </c>
      <c r="CY10" s="445" t="str">
        <f t="shared" si="1"/>
        <v/>
      </c>
      <c r="CZ10" s="445" t="str">
        <f t="shared" si="1"/>
        <v/>
      </c>
      <c r="DA10" s="445" t="str">
        <f t="shared" si="1"/>
        <v/>
      </c>
      <c r="DB10" s="445" t="str">
        <f t="shared" si="1"/>
        <v/>
      </c>
      <c r="DC10" s="445" t="str">
        <f t="shared" si="1"/>
        <v/>
      </c>
      <c r="DD10" s="445" t="str">
        <f t="shared" si="1"/>
        <v/>
      </c>
      <c r="DE10" s="445" t="str">
        <f t="shared" si="1"/>
        <v/>
      </c>
      <c r="DF10" s="445" t="str">
        <f t="shared" si="1"/>
        <v/>
      </c>
      <c r="DG10" s="445">
        <f t="shared" si="1"/>
        <v>48580</v>
      </c>
      <c r="DH10" s="557" t="str">
        <f t="shared" si="1"/>
        <v/>
      </c>
      <c r="DI10" s="445" t="str">
        <f t="shared" si="1"/>
        <v/>
      </c>
      <c r="DJ10" s="445" t="str">
        <f t="shared" si="1"/>
        <v/>
      </c>
      <c r="DK10" s="445" t="str">
        <f t="shared" si="1"/>
        <v/>
      </c>
      <c r="DL10" s="445" t="str">
        <f t="shared" si="1"/>
        <v/>
      </c>
      <c r="DM10" s="445" t="str">
        <f t="shared" si="1"/>
        <v/>
      </c>
      <c r="DN10" s="445" t="str">
        <f t="shared" si="1"/>
        <v/>
      </c>
      <c r="DO10" s="445" t="str">
        <f t="shared" si="1"/>
        <v/>
      </c>
      <c r="DP10" s="445" t="str">
        <f t="shared" si="1"/>
        <v/>
      </c>
      <c r="DQ10" s="445" t="str">
        <f t="shared" si="1"/>
        <v/>
      </c>
      <c r="DR10" s="445" t="str">
        <f t="shared" si="1"/>
        <v/>
      </c>
      <c r="DS10" s="445">
        <f t="shared" si="1"/>
        <v>48945</v>
      </c>
      <c r="DT10" s="557" t="str">
        <f t="shared" si="1"/>
        <v/>
      </c>
      <c r="DU10" s="445" t="str">
        <f t="shared" si="1"/>
        <v/>
      </c>
      <c r="DV10" s="445" t="str">
        <f t="shared" si="1"/>
        <v/>
      </c>
      <c r="DW10" s="445" t="str">
        <f t="shared" si="1"/>
        <v/>
      </c>
      <c r="DX10" s="445" t="str">
        <f t="shared" si="1"/>
        <v/>
      </c>
      <c r="DY10" s="445" t="str">
        <f t="shared" si="1"/>
        <v/>
      </c>
      <c r="DZ10" s="445" t="str">
        <f t="shared" si="1"/>
        <v/>
      </c>
      <c r="EA10" s="445" t="str">
        <f t="shared" si="1"/>
        <v/>
      </c>
      <c r="EB10" s="445" t="str">
        <f t="shared" si="1"/>
        <v/>
      </c>
      <c r="EC10" s="445" t="str">
        <f t="shared" si="1"/>
        <v/>
      </c>
      <c r="ED10" s="445" t="str">
        <f t="shared" ref="ED10" si="2">IF(MONTH(ED11)=1,ED11,"")</f>
        <v/>
      </c>
      <c r="EE10" s="445">
        <f t="shared" si="1"/>
        <v>49310</v>
      </c>
    </row>
    <row r="11" spans="1:135" x14ac:dyDescent="0.25">
      <c r="A11" s="444"/>
      <c r="B11" s="444"/>
      <c r="C11" s="554"/>
      <c r="D11" s="555">
        <f>D8</f>
        <v>45323</v>
      </c>
      <c r="E11" s="555">
        <f>EOMONTH(D11,0)+1</f>
        <v>45352</v>
      </c>
      <c r="F11" s="555">
        <f t="shared" ref="F11:P11" si="3">EOMONTH(E11,0)+1</f>
        <v>45383</v>
      </c>
      <c r="G11" s="555">
        <f t="shared" si="3"/>
        <v>45413</v>
      </c>
      <c r="H11" s="555">
        <f t="shared" si="3"/>
        <v>45444</v>
      </c>
      <c r="I11" s="555">
        <f t="shared" si="3"/>
        <v>45474</v>
      </c>
      <c r="J11" s="555">
        <f t="shared" si="3"/>
        <v>45505</v>
      </c>
      <c r="K11" s="555">
        <f t="shared" si="3"/>
        <v>45536</v>
      </c>
      <c r="L11" s="555">
        <f t="shared" si="3"/>
        <v>45566</v>
      </c>
      <c r="M11" s="555">
        <f t="shared" si="3"/>
        <v>45597</v>
      </c>
      <c r="N11" s="555">
        <f t="shared" si="3"/>
        <v>45627</v>
      </c>
      <c r="O11" s="555">
        <f t="shared" si="3"/>
        <v>45658</v>
      </c>
      <c r="P11" s="558">
        <f t="shared" si="3"/>
        <v>45689</v>
      </c>
      <c r="Q11" s="555">
        <f t="shared" ref="Q11" si="4">EOMONTH(P11,0)+1</f>
        <v>45717</v>
      </c>
      <c r="R11" s="555">
        <f t="shared" ref="R11" si="5">EOMONTH(Q11,0)+1</f>
        <v>45748</v>
      </c>
      <c r="S11" s="555">
        <f t="shared" ref="S11" si="6">EOMONTH(R11,0)+1</f>
        <v>45778</v>
      </c>
      <c r="T11" s="555">
        <f t="shared" ref="T11" si="7">EOMONTH(S11,0)+1</f>
        <v>45809</v>
      </c>
      <c r="U11" s="555">
        <f t="shared" ref="U11" si="8">EOMONTH(T11,0)+1</f>
        <v>45839</v>
      </c>
      <c r="V11" s="555">
        <f t="shared" ref="V11" si="9">EOMONTH(U11,0)+1</f>
        <v>45870</v>
      </c>
      <c r="W11" s="555">
        <f t="shared" ref="W11" si="10">EOMONTH(V11,0)+1</f>
        <v>45901</v>
      </c>
      <c r="X11" s="555">
        <f t="shared" ref="X11" si="11">EOMONTH(W11,0)+1</f>
        <v>45931</v>
      </c>
      <c r="Y11" s="555">
        <f t="shared" ref="Y11" si="12">EOMONTH(X11,0)+1</f>
        <v>45962</v>
      </c>
      <c r="Z11" s="555">
        <f t="shared" ref="Z11" si="13">EOMONTH(Y11,0)+1</f>
        <v>45992</v>
      </c>
      <c r="AA11" s="555">
        <f t="shared" ref="AA11" si="14">EOMONTH(Z11,0)+1</f>
        <v>46023</v>
      </c>
      <c r="AB11" s="558">
        <f t="shared" ref="AB11" si="15">EOMONTH(AA11,0)+1</f>
        <v>46054</v>
      </c>
      <c r="AC11" s="555">
        <f t="shared" ref="AC11" si="16">EOMONTH(AB11,0)+1</f>
        <v>46082</v>
      </c>
      <c r="AD11" s="555">
        <f t="shared" ref="AD11" si="17">EOMONTH(AC11,0)+1</f>
        <v>46113</v>
      </c>
      <c r="AE11" s="555">
        <f t="shared" ref="AE11" si="18">EOMONTH(AD11,0)+1</f>
        <v>46143</v>
      </c>
      <c r="AF11" s="555">
        <f t="shared" ref="AF11" si="19">EOMONTH(AE11,0)+1</f>
        <v>46174</v>
      </c>
      <c r="AG11" s="555">
        <f t="shared" ref="AG11" si="20">EOMONTH(AF11,0)+1</f>
        <v>46204</v>
      </c>
      <c r="AH11" s="555">
        <f t="shared" ref="AH11" si="21">EOMONTH(AG11,0)+1</f>
        <v>46235</v>
      </c>
      <c r="AI11" s="555">
        <f t="shared" ref="AI11" si="22">EOMONTH(AH11,0)+1</f>
        <v>46266</v>
      </c>
      <c r="AJ11" s="555">
        <f t="shared" ref="AJ11" si="23">EOMONTH(AI11,0)+1</f>
        <v>46296</v>
      </c>
      <c r="AK11" s="555">
        <f t="shared" ref="AK11" si="24">EOMONTH(AJ11,0)+1</f>
        <v>46327</v>
      </c>
      <c r="AL11" s="555">
        <f t="shared" ref="AL11" si="25">EOMONTH(AK11,0)+1</f>
        <v>46357</v>
      </c>
      <c r="AM11" s="555">
        <f t="shared" ref="AM11" si="26">EOMONTH(AL11,0)+1</f>
        <v>46388</v>
      </c>
      <c r="AN11" s="558">
        <f t="shared" ref="AN11" si="27">EOMONTH(AM11,0)+1</f>
        <v>46419</v>
      </c>
      <c r="AO11" s="555">
        <f t="shared" ref="AO11" si="28">EOMONTH(AN11,0)+1</f>
        <v>46447</v>
      </c>
      <c r="AP11" s="555">
        <f t="shared" ref="AP11" si="29">EOMONTH(AO11,0)+1</f>
        <v>46478</v>
      </c>
      <c r="AQ11" s="555">
        <f t="shared" ref="AQ11" si="30">EOMONTH(AP11,0)+1</f>
        <v>46508</v>
      </c>
      <c r="AR11" s="555">
        <f t="shared" ref="AR11" si="31">EOMONTH(AQ11,0)+1</f>
        <v>46539</v>
      </c>
      <c r="AS11" s="555">
        <f t="shared" ref="AS11" si="32">EOMONTH(AR11,0)+1</f>
        <v>46569</v>
      </c>
      <c r="AT11" s="555">
        <f t="shared" ref="AT11" si="33">EOMONTH(AS11,0)+1</f>
        <v>46600</v>
      </c>
      <c r="AU11" s="555">
        <f t="shared" ref="AU11" si="34">EOMONTH(AT11,0)+1</f>
        <v>46631</v>
      </c>
      <c r="AV11" s="555">
        <f t="shared" ref="AV11" si="35">EOMONTH(AU11,0)+1</f>
        <v>46661</v>
      </c>
      <c r="AW11" s="555">
        <f t="shared" ref="AW11" si="36">EOMONTH(AV11,0)+1</f>
        <v>46692</v>
      </c>
      <c r="AX11" s="555">
        <f t="shared" ref="AX11" si="37">EOMONTH(AW11,0)+1</f>
        <v>46722</v>
      </c>
      <c r="AY11" s="555">
        <f t="shared" ref="AY11" si="38">EOMONTH(AX11,0)+1</f>
        <v>46753</v>
      </c>
      <c r="AZ11" s="558">
        <f t="shared" ref="AZ11" si="39">EOMONTH(AY11,0)+1</f>
        <v>46784</v>
      </c>
      <c r="BA11" s="555">
        <f t="shared" ref="BA11" si="40">EOMONTH(AZ11,0)+1</f>
        <v>46813</v>
      </c>
      <c r="BB11" s="555">
        <f t="shared" ref="BB11" si="41">EOMONTH(BA11,0)+1</f>
        <v>46844</v>
      </c>
      <c r="BC11" s="555">
        <f t="shared" ref="BC11" si="42">EOMONTH(BB11,0)+1</f>
        <v>46874</v>
      </c>
      <c r="BD11" s="555">
        <f t="shared" ref="BD11" si="43">EOMONTH(BC11,0)+1</f>
        <v>46905</v>
      </c>
      <c r="BE11" s="555">
        <f t="shared" ref="BE11" si="44">EOMONTH(BD11,0)+1</f>
        <v>46935</v>
      </c>
      <c r="BF11" s="555">
        <f t="shared" ref="BF11" si="45">EOMONTH(BE11,0)+1</f>
        <v>46966</v>
      </c>
      <c r="BG11" s="555">
        <f t="shared" ref="BG11" si="46">EOMONTH(BF11,0)+1</f>
        <v>46997</v>
      </c>
      <c r="BH11" s="555">
        <f t="shared" ref="BH11" si="47">EOMONTH(BG11,0)+1</f>
        <v>47027</v>
      </c>
      <c r="BI11" s="555">
        <f t="shared" ref="BI11" si="48">EOMONTH(BH11,0)+1</f>
        <v>47058</v>
      </c>
      <c r="BJ11" s="555">
        <f t="shared" ref="BJ11" si="49">EOMONTH(BI11,0)+1</f>
        <v>47088</v>
      </c>
      <c r="BK11" s="555">
        <f t="shared" ref="BK11" si="50">EOMONTH(BJ11,0)+1</f>
        <v>47119</v>
      </c>
      <c r="BL11" s="558">
        <f t="shared" ref="BL11" si="51">EOMONTH(BK11,0)+1</f>
        <v>47150</v>
      </c>
      <c r="BM11" s="555">
        <f t="shared" ref="BM11" si="52">EOMONTH(BL11,0)+1</f>
        <v>47178</v>
      </c>
      <c r="BN11" s="555">
        <f t="shared" ref="BN11" si="53">EOMONTH(BM11,0)+1</f>
        <v>47209</v>
      </c>
      <c r="BO11" s="555">
        <f t="shared" ref="BO11" si="54">EOMONTH(BN11,0)+1</f>
        <v>47239</v>
      </c>
      <c r="BP11" s="555">
        <f t="shared" ref="BP11" si="55">EOMONTH(BO11,0)+1</f>
        <v>47270</v>
      </c>
      <c r="BQ11" s="555">
        <f t="shared" ref="BQ11" si="56">EOMONTH(BP11,0)+1</f>
        <v>47300</v>
      </c>
      <c r="BR11" s="555">
        <f t="shared" ref="BR11" si="57">EOMONTH(BQ11,0)+1</f>
        <v>47331</v>
      </c>
      <c r="BS11" s="555">
        <f t="shared" ref="BS11" si="58">EOMONTH(BR11,0)+1</f>
        <v>47362</v>
      </c>
      <c r="BT11" s="555">
        <f t="shared" ref="BT11" si="59">EOMONTH(BS11,0)+1</f>
        <v>47392</v>
      </c>
      <c r="BU11" s="555">
        <f t="shared" ref="BU11" si="60">EOMONTH(BT11,0)+1</f>
        <v>47423</v>
      </c>
      <c r="BV11" s="555">
        <f t="shared" ref="BV11" si="61">EOMONTH(BU11,0)+1</f>
        <v>47453</v>
      </c>
      <c r="BW11" s="555">
        <f t="shared" ref="BW11" si="62">EOMONTH(BV11,0)+1</f>
        <v>47484</v>
      </c>
      <c r="BX11" s="558">
        <f t="shared" ref="BX11" si="63">EOMONTH(BW11,0)+1</f>
        <v>47515</v>
      </c>
      <c r="BY11" s="555">
        <f t="shared" ref="BY11" si="64">EOMONTH(BX11,0)+1</f>
        <v>47543</v>
      </c>
      <c r="BZ11" s="555">
        <f t="shared" ref="BZ11" si="65">EOMONTH(BY11,0)+1</f>
        <v>47574</v>
      </c>
      <c r="CA11" s="555">
        <f t="shared" ref="CA11" si="66">EOMONTH(BZ11,0)+1</f>
        <v>47604</v>
      </c>
      <c r="CB11" s="555">
        <f t="shared" ref="CB11" si="67">EOMONTH(CA11,0)+1</f>
        <v>47635</v>
      </c>
      <c r="CC11" s="555">
        <f t="shared" ref="CC11" si="68">EOMONTH(CB11,0)+1</f>
        <v>47665</v>
      </c>
      <c r="CD11" s="555">
        <f t="shared" ref="CD11" si="69">EOMONTH(CC11,0)+1</f>
        <v>47696</v>
      </c>
      <c r="CE11" s="555">
        <f t="shared" ref="CE11" si="70">EOMONTH(CD11,0)+1</f>
        <v>47727</v>
      </c>
      <c r="CF11" s="555">
        <f t="shared" ref="CF11" si="71">EOMONTH(CE11,0)+1</f>
        <v>47757</v>
      </c>
      <c r="CG11" s="555">
        <f t="shared" ref="CG11" si="72">EOMONTH(CF11,0)+1</f>
        <v>47788</v>
      </c>
      <c r="CH11" s="555">
        <f t="shared" ref="CH11" si="73">EOMONTH(CG11,0)+1</f>
        <v>47818</v>
      </c>
      <c r="CI11" s="555">
        <f t="shared" ref="CI11" si="74">EOMONTH(CH11,0)+1</f>
        <v>47849</v>
      </c>
      <c r="CJ11" s="558">
        <f t="shared" ref="CJ11" si="75">EOMONTH(CI11,0)+1</f>
        <v>47880</v>
      </c>
      <c r="CK11" s="555">
        <f t="shared" ref="CK11" si="76">EOMONTH(CJ11,0)+1</f>
        <v>47908</v>
      </c>
      <c r="CL11" s="555">
        <f t="shared" ref="CL11" si="77">EOMONTH(CK11,0)+1</f>
        <v>47939</v>
      </c>
      <c r="CM11" s="555">
        <f t="shared" ref="CM11" si="78">EOMONTH(CL11,0)+1</f>
        <v>47969</v>
      </c>
      <c r="CN11" s="555">
        <f t="shared" ref="CN11" si="79">EOMONTH(CM11,0)+1</f>
        <v>48000</v>
      </c>
      <c r="CO11" s="555">
        <f t="shared" ref="CO11" si="80">EOMONTH(CN11,0)+1</f>
        <v>48030</v>
      </c>
      <c r="CP11" s="555">
        <f t="shared" ref="CP11" si="81">EOMONTH(CO11,0)+1</f>
        <v>48061</v>
      </c>
      <c r="CQ11" s="555">
        <f t="shared" ref="CQ11" si="82">EOMONTH(CP11,0)+1</f>
        <v>48092</v>
      </c>
      <c r="CR11" s="555">
        <f t="shared" ref="CR11" si="83">EOMONTH(CQ11,0)+1</f>
        <v>48122</v>
      </c>
      <c r="CS11" s="555">
        <f t="shared" ref="CS11" si="84">EOMONTH(CR11,0)+1</f>
        <v>48153</v>
      </c>
      <c r="CT11" s="555">
        <f t="shared" ref="CT11" si="85">EOMONTH(CS11,0)+1</f>
        <v>48183</v>
      </c>
      <c r="CU11" s="555">
        <f t="shared" ref="CU11" si="86">EOMONTH(CT11,0)+1</f>
        <v>48214</v>
      </c>
      <c r="CV11" s="558">
        <f t="shared" ref="CV11" si="87">EOMONTH(CU11,0)+1</f>
        <v>48245</v>
      </c>
      <c r="CW11" s="555">
        <f t="shared" ref="CW11" si="88">EOMONTH(CV11,0)+1</f>
        <v>48274</v>
      </c>
      <c r="CX11" s="555">
        <f t="shared" ref="CX11" si="89">EOMONTH(CW11,0)+1</f>
        <v>48305</v>
      </c>
      <c r="CY11" s="555">
        <f t="shared" ref="CY11" si="90">EOMONTH(CX11,0)+1</f>
        <v>48335</v>
      </c>
      <c r="CZ11" s="555">
        <f t="shared" ref="CZ11" si="91">EOMONTH(CY11,0)+1</f>
        <v>48366</v>
      </c>
      <c r="DA11" s="555">
        <f t="shared" ref="DA11" si="92">EOMONTH(CZ11,0)+1</f>
        <v>48396</v>
      </c>
      <c r="DB11" s="555">
        <f t="shared" ref="DB11" si="93">EOMONTH(DA11,0)+1</f>
        <v>48427</v>
      </c>
      <c r="DC11" s="555">
        <f t="shared" ref="DC11" si="94">EOMONTH(DB11,0)+1</f>
        <v>48458</v>
      </c>
      <c r="DD11" s="555">
        <f t="shared" ref="DD11" si="95">EOMONTH(DC11,0)+1</f>
        <v>48488</v>
      </c>
      <c r="DE11" s="555">
        <f t="shared" ref="DE11" si="96">EOMONTH(DD11,0)+1</f>
        <v>48519</v>
      </c>
      <c r="DF11" s="555">
        <f t="shared" ref="DF11" si="97">EOMONTH(DE11,0)+1</f>
        <v>48549</v>
      </c>
      <c r="DG11" s="555">
        <f t="shared" ref="DG11" si="98">EOMONTH(DF11,0)+1</f>
        <v>48580</v>
      </c>
      <c r="DH11" s="558">
        <f t="shared" ref="DH11" si="99">EOMONTH(DG11,0)+1</f>
        <v>48611</v>
      </c>
      <c r="DI11" s="555">
        <f t="shared" ref="DI11" si="100">EOMONTH(DH11,0)+1</f>
        <v>48639</v>
      </c>
      <c r="DJ11" s="555">
        <f t="shared" ref="DJ11" si="101">EOMONTH(DI11,0)+1</f>
        <v>48670</v>
      </c>
      <c r="DK11" s="555">
        <f t="shared" ref="DK11" si="102">EOMONTH(DJ11,0)+1</f>
        <v>48700</v>
      </c>
      <c r="DL11" s="555">
        <f t="shared" ref="DL11" si="103">EOMONTH(DK11,0)+1</f>
        <v>48731</v>
      </c>
      <c r="DM11" s="555">
        <f t="shared" ref="DM11" si="104">EOMONTH(DL11,0)+1</f>
        <v>48761</v>
      </c>
      <c r="DN11" s="555">
        <f t="shared" ref="DN11" si="105">EOMONTH(DM11,0)+1</f>
        <v>48792</v>
      </c>
      <c r="DO11" s="555">
        <f t="shared" ref="DO11" si="106">EOMONTH(DN11,0)+1</f>
        <v>48823</v>
      </c>
      <c r="DP11" s="555">
        <f t="shared" ref="DP11" si="107">EOMONTH(DO11,0)+1</f>
        <v>48853</v>
      </c>
      <c r="DQ11" s="555">
        <f t="shared" ref="DQ11" si="108">EOMONTH(DP11,0)+1</f>
        <v>48884</v>
      </c>
      <c r="DR11" s="555">
        <f t="shared" ref="DR11" si="109">EOMONTH(DQ11,0)+1</f>
        <v>48914</v>
      </c>
      <c r="DS11" s="555">
        <f t="shared" ref="DS11" si="110">EOMONTH(DR11,0)+1</f>
        <v>48945</v>
      </c>
      <c r="DT11" s="558">
        <f t="shared" ref="DT11" si="111">EOMONTH(DS11,0)+1</f>
        <v>48976</v>
      </c>
      <c r="DU11" s="555">
        <f t="shared" ref="DU11" si="112">EOMONTH(DT11,0)+1</f>
        <v>49004</v>
      </c>
      <c r="DV11" s="555">
        <f t="shared" ref="DV11" si="113">EOMONTH(DU11,0)+1</f>
        <v>49035</v>
      </c>
      <c r="DW11" s="555">
        <f t="shared" ref="DW11" si="114">EOMONTH(DV11,0)+1</f>
        <v>49065</v>
      </c>
      <c r="DX11" s="555">
        <f t="shared" ref="DX11" si="115">EOMONTH(DW11,0)+1</f>
        <v>49096</v>
      </c>
      <c r="DY11" s="555">
        <f t="shared" ref="DY11" si="116">EOMONTH(DX11,0)+1</f>
        <v>49126</v>
      </c>
      <c r="DZ11" s="555">
        <f t="shared" ref="DZ11" si="117">EOMONTH(DY11,0)+1</f>
        <v>49157</v>
      </c>
      <c r="EA11" s="555">
        <f t="shared" ref="EA11" si="118">EOMONTH(DZ11,0)+1</f>
        <v>49188</v>
      </c>
      <c r="EB11" s="555">
        <f t="shared" ref="EB11" si="119">EOMONTH(EA11,0)+1</f>
        <v>49218</v>
      </c>
      <c r="EC11" s="555">
        <f t="shared" ref="EC11" si="120">EOMONTH(EB11,0)+1</f>
        <v>49249</v>
      </c>
      <c r="ED11" s="555">
        <f t="shared" ref="ED11:EE11" si="121">EOMONTH(EC11,0)+1</f>
        <v>49279</v>
      </c>
      <c r="EE11" s="555">
        <f t="shared" si="121"/>
        <v>49310</v>
      </c>
    </row>
    <row r="12" spans="1:135" x14ac:dyDescent="0.25">
      <c r="A12" s="148" t="str">
        <f>'Rent Roll'!B5</f>
        <v>Integrity Operations</v>
      </c>
      <c r="B12" s="398">
        <f>'Rent Roll'!C5</f>
        <v>5000</v>
      </c>
      <c r="C12" s="399">
        <f>'Rent Roll'!D5</f>
        <v>0.13865010260107594</v>
      </c>
      <c r="D12" s="62">
        <f>IFERROR(IF(AND($A12='Rent Roll'!$J5,'Rent Roll'!$H5="Current",'Rent Roll'!$I5&gt;D$11),'Rent Roll'!$M5,SUMIFS('Rent Roll'!$M$4:$M$24,'Rent Roll'!$J$4:$J$24,$A12,'Rent Roll'!$H$4:$H$24,"&lt;="&amp;D$11,'Rent Roll'!$I$4:$I$24,"&gt;"&amp;D$11)),0)</f>
        <v>0</v>
      </c>
      <c r="E12" s="62">
        <f>IFERROR(IF(AND($A12='Rent Roll'!$J5,'Rent Roll'!$H5="Current",'Rent Roll'!$I5&gt;E$11),'Rent Roll'!$M5,SUMIFS('Rent Roll'!$M$4:$M$24,'Rent Roll'!$J$4:$J$24,$A12,'Rent Roll'!$H$4:$H$24,"&lt;="&amp;E$11,'Rent Roll'!$I$4:$I$24,"&gt;"&amp;E$11)),0)</f>
        <v>0</v>
      </c>
      <c r="F12" s="62">
        <f>IFERROR(IF(AND($A12='Rent Roll'!$J5,'Rent Roll'!$H5="Current",'Rent Roll'!$I5&gt;F$11),'Rent Roll'!$M5,SUMIFS('Rent Roll'!$M$4:$M$24,'Rent Roll'!$J$4:$J$24,$A12,'Rent Roll'!$H$4:$H$24,"&lt;="&amp;F$11,'Rent Roll'!$I$4:$I$24,"&gt;"&amp;F$11)),0)</f>
        <v>0</v>
      </c>
      <c r="G12" s="62">
        <f>IFERROR(IF(AND($A12='Rent Roll'!$J5,'Rent Roll'!$H5="Current",'Rent Roll'!$I5&gt;G$11),'Rent Roll'!$M5,SUMIFS('Rent Roll'!$M$4:$M$24,'Rent Roll'!$J$4:$J$24,$A12,'Rent Roll'!$H$4:$H$24,"&lt;="&amp;G$11,'Rent Roll'!$I$4:$I$24,"&gt;"&amp;G$11)),0)</f>
        <v>0</v>
      </c>
      <c r="H12" s="62">
        <f>IFERROR(IF(AND($A12='Rent Roll'!$J5,'Rent Roll'!$H5="Current",'Rent Roll'!$I5&gt;H$11),'Rent Roll'!$M5,SUMIFS('Rent Roll'!$M$4:$M$24,'Rent Roll'!$J$4:$J$24,$A12,'Rent Roll'!$H$4:$H$24,"&lt;="&amp;H$11,'Rent Roll'!$I$4:$I$24,"&gt;"&amp;H$11)),0)</f>
        <v>0</v>
      </c>
      <c r="I12" s="62">
        <f>IFERROR(IF(AND($A12='Rent Roll'!$J5,'Rent Roll'!$H5="Current",'Rent Roll'!$I5&gt;I$11),'Rent Roll'!$M5,SUMIFS('Rent Roll'!$M$4:$M$24,'Rent Roll'!$J$4:$J$24,$A12,'Rent Roll'!$H$4:$H$24,"&lt;="&amp;I$11,'Rent Roll'!$I$4:$I$24,"&gt;"&amp;I$11)),0)</f>
        <v>0</v>
      </c>
      <c r="J12" s="62">
        <f>IFERROR(IF(AND($A12='Rent Roll'!$J5,'Rent Roll'!$H5="Current",'Rent Roll'!$I5&gt;J$11),'Rent Roll'!$M5,SUMIFS('Rent Roll'!$M$4:$M$24,'Rent Roll'!$J$4:$J$24,$A12,'Rent Roll'!$H$4:$H$24,"&lt;="&amp;J$11,'Rent Roll'!$I$4:$I$24,"&gt;"&amp;J$11)),0)</f>
        <v>0</v>
      </c>
      <c r="K12" s="62">
        <f>IFERROR(IF(AND($A12='Rent Roll'!$J5,'Rent Roll'!$H5="Current",'Rent Roll'!$I5&gt;K$11),'Rent Roll'!$M5,SUMIFS('Rent Roll'!$M$4:$M$24,'Rent Roll'!$J$4:$J$24,$A12,'Rent Roll'!$H$4:$H$24,"&lt;="&amp;K$11,'Rent Roll'!$I$4:$I$24,"&gt;"&amp;K$11)),0)</f>
        <v>0</v>
      </c>
      <c r="L12" s="62">
        <f>IFERROR(IF(AND($A12='Rent Roll'!$J5,'Rent Roll'!$H5="Current",'Rent Roll'!$I5&gt;L$11),'Rent Roll'!$M5,SUMIFS('Rent Roll'!$M$4:$M$24,'Rent Roll'!$J$4:$J$24,$A12,'Rent Roll'!$H$4:$H$24,"&lt;="&amp;L$11,'Rent Roll'!$I$4:$I$24,"&gt;"&amp;L$11)),0)</f>
        <v>0</v>
      </c>
      <c r="M12" s="62">
        <f>IFERROR(IF(AND($A12='Rent Roll'!$J5,'Rent Roll'!$H5="Current",'Rent Roll'!$I5&gt;M$11),'Rent Roll'!$M5,SUMIFS('Rent Roll'!$M$4:$M$24,'Rent Roll'!$J$4:$J$24,$A12,'Rent Roll'!$H$4:$H$24,"&lt;="&amp;M$11,'Rent Roll'!$I$4:$I$24,"&gt;"&amp;M$11)),0)</f>
        <v>0</v>
      </c>
      <c r="N12" s="62">
        <f>IFERROR(IF(AND($A12='Rent Roll'!$J5,'Rent Roll'!$H5="Current",'Rent Roll'!$I5&gt;N$11),'Rent Roll'!$M5,SUMIFS('Rent Roll'!$M$4:$M$24,'Rent Roll'!$J$4:$J$24,$A12,'Rent Roll'!$H$4:$H$24,"&lt;="&amp;N$11,'Rent Roll'!$I$4:$I$24,"&gt;"&amp;N$11)),0)</f>
        <v>0</v>
      </c>
      <c r="O12" s="62">
        <f>IFERROR(IF(AND($A12='Rent Roll'!$J5,'Rent Roll'!$H5="Current",'Rent Roll'!$I5&gt;O$11),'Rent Roll'!$M5,SUMIFS('Rent Roll'!$M$4:$M$24,'Rent Roll'!$J$4:$J$24,$A12,'Rent Roll'!$H$4:$H$24,"&lt;="&amp;O$11,'Rent Roll'!$I$4:$I$24,"&gt;"&amp;O$11)),0)</f>
        <v>0</v>
      </c>
      <c r="P12" s="559">
        <f>IFERROR(IF(AND($A12='Rent Roll'!$J5,'Rent Roll'!$H5="Current",'Rent Roll'!$I5&gt;P$11),'Rent Roll'!$M5,SUMIFS('Rent Roll'!$M$4:$M$24,'Rent Roll'!$J$4:$J$24,$A12,'Rent Roll'!$H$4:$H$24,"&lt;="&amp;P$11,'Rent Roll'!$I$4:$I$24,"&gt;"&amp;P$11)),0)</f>
        <v>0</v>
      </c>
      <c r="Q12" s="62">
        <f>IFERROR(IF(AND($A12='Rent Roll'!$J5,'Rent Roll'!$H5="Current",'Rent Roll'!$I5&gt;Q$11),'Rent Roll'!$M5,SUMIFS('Rent Roll'!$M$4:$M$24,'Rent Roll'!$J$4:$J$24,$A12,'Rent Roll'!$H$4:$H$24,"&lt;="&amp;Q$11,'Rent Roll'!$I$4:$I$24,"&gt;"&amp;Q$11)),0)</f>
        <v>0</v>
      </c>
      <c r="R12" s="62">
        <f>IFERROR(IF(AND($A12='Rent Roll'!$J5,'Rent Roll'!$H5="Current",'Rent Roll'!$I5&gt;R$11),'Rent Roll'!$M5,SUMIFS('Rent Roll'!$M$4:$M$24,'Rent Roll'!$J$4:$J$24,$A12,'Rent Roll'!$H$4:$H$24,"&lt;="&amp;R$11,'Rent Roll'!$I$4:$I$24,"&gt;"&amp;R$11)),0)</f>
        <v>0</v>
      </c>
      <c r="S12" s="62">
        <f>IFERROR(IF(AND($A12='Rent Roll'!$J5,'Rent Roll'!$H5="Current",'Rent Roll'!$I5&gt;S$11),'Rent Roll'!$M5,SUMIFS('Rent Roll'!$M$4:$M$24,'Rent Roll'!$J$4:$J$24,$A12,'Rent Roll'!$H$4:$H$24,"&lt;="&amp;S$11,'Rent Roll'!$I$4:$I$24,"&gt;"&amp;S$11)),0)</f>
        <v>0</v>
      </c>
      <c r="T12" s="62">
        <f>IFERROR(IF(AND($A12='Rent Roll'!$J5,'Rent Roll'!$H5="Current",'Rent Roll'!$I5&gt;T$11),'Rent Roll'!$M5,SUMIFS('Rent Roll'!$M$4:$M$24,'Rent Roll'!$J$4:$J$24,$A12,'Rent Roll'!$H$4:$H$24,"&lt;="&amp;T$11,'Rent Roll'!$I$4:$I$24,"&gt;"&amp;T$11)),0)</f>
        <v>0</v>
      </c>
      <c r="U12" s="62">
        <f>IFERROR(IF(AND($A12='Rent Roll'!$J5,'Rent Roll'!$H5="Current",'Rent Roll'!$I5&gt;U$11),'Rent Roll'!$M5,SUMIFS('Rent Roll'!$M$4:$M$24,'Rent Roll'!$J$4:$J$24,$A12,'Rent Roll'!$H$4:$H$24,"&lt;="&amp;U$11,'Rent Roll'!$I$4:$I$24,"&gt;"&amp;U$11)),0)</f>
        <v>0</v>
      </c>
      <c r="V12" s="62">
        <f>IFERROR(IF(AND($A12='Rent Roll'!$J5,'Rent Roll'!$H5="Current",'Rent Roll'!$I5&gt;V$11),'Rent Roll'!$M5,SUMIFS('Rent Roll'!$M$4:$M$24,'Rent Roll'!$J$4:$J$24,$A12,'Rent Roll'!$H$4:$H$24,"&lt;="&amp;V$11,'Rent Roll'!$I$4:$I$24,"&gt;"&amp;V$11)),0)</f>
        <v>0</v>
      </c>
      <c r="W12" s="62">
        <f>IFERROR(IF(AND($A12='Rent Roll'!$J5,'Rent Roll'!$H5="Current",'Rent Roll'!$I5&gt;W$11),'Rent Roll'!$M5,SUMIFS('Rent Roll'!$M$4:$M$24,'Rent Roll'!$J$4:$J$24,$A12,'Rent Roll'!$H$4:$H$24,"&lt;="&amp;W$11,'Rent Roll'!$I$4:$I$24,"&gt;"&amp;W$11)),0)</f>
        <v>0</v>
      </c>
      <c r="X12" s="62">
        <f>IFERROR(IF(AND($A12='Rent Roll'!$J5,'Rent Roll'!$H5="Current",'Rent Roll'!$I5&gt;X$11),'Rent Roll'!$M5,SUMIFS('Rent Roll'!$M$4:$M$24,'Rent Roll'!$J$4:$J$24,$A12,'Rent Roll'!$H$4:$H$24,"&lt;="&amp;X$11,'Rent Roll'!$I$4:$I$24,"&gt;"&amp;X$11)),0)</f>
        <v>0</v>
      </c>
      <c r="Y12" s="62">
        <f>IFERROR(IF(AND($A12='Rent Roll'!$J5,'Rent Roll'!$H5="Current",'Rent Roll'!$I5&gt;Y$11),'Rent Roll'!$M5,SUMIFS('Rent Roll'!$M$4:$M$24,'Rent Roll'!$J$4:$J$24,$A12,'Rent Roll'!$H$4:$H$24,"&lt;="&amp;Y$11,'Rent Roll'!$I$4:$I$24,"&gt;"&amp;Y$11)),0)</f>
        <v>0</v>
      </c>
      <c r="Z12" s="62">
        <f>IFERROR(IF(AND($A12='Rent Roll'!$J5,'Rent Roll'!$H5="Current",'Rent Roll'!$I5&gt;Z$11),'Rent Roll'!$M5,SUMIFS('Rent Roll'!$M$4:$M$24,'Rent Roll'!$J$4:$J$24,$A12,'Rent Roll'!$H$4:$H$24,"&lt;="&amp;Z$11,'Rent Roll'!$I$4:$I$24,"&gt;"&amp;Z$11)),0)</f>
        <v>0</v>
      </c>
      <c r="AA12" s="62">
        <f>IFERROR(IF(AND($A12='Rent Roll'!$J5,'Rent Roll'!$H5="Current",'Rent Roll'!$I5&gt;AA$11),'Rent Roll'!$M5,SUMIFS('Rent Roll'!$M$4:$M$24,'Rent Roll'!$J$4:$J$24,$A12,'Rent Roll'!$H$4:$H$24,"&lt;="&amp;AA$11,'Rent Roll'!$I$4:$I$24,"&gt;"&amp;AA$11)),0)</f>
        <v>0</v>
      </c>
      <c r="AB12" s="559">
        <f>IFERROR(IF(AND($A12='Rent Roll'!$J5,'Rent Roll'!$H5="Current",'Rent Roll'!$I5&gt;AB$11),'Rent Roll'!$M5,SUMIFS('Rent Roll'!$M$4:$M$24,'Rent Roll'!$J$4:$J$24,$A12,'Rent Roll'!$H$4:$H$24,"&lt;="&amp;AB$11,'Rent Roll'!$I$4:$I$24,"&gt;"&amp;AB$11)),0)</f>
        <v>0</v>
      </c>
      <c r="AC12" s="62">
        <f>IFERROR(IF(AND($A12='Rent Roll'!$J5,'Rent Roll'!$H5="Current",'Rent Roll'!$I5&gt;AC$11),'Rent Roll'!$M5,SUMIFS('Rent Roll'!$M$4:$M$24,'Rent Roll'!$J$4:$J$24,$A12,'Rent Roll'!$H$4:$H$24,"&lt;="&amp;AC$11,'Rent Roll'!$I$4:$I$24,"&gt;"&amp;AC$11)),0)</f>
        <v>0</v>
      </c>
      <c r="AD12" s="62">
        <f>IFERROR(IF(AND($A12='Rent Roll'!$J5,'Rent Roll'!$H5="Current",'Rent Roll'!$I5&gt;AD$11),'Rent Roll'!$M5,SUMIFS('Rent Roll'!$M$4:$M$24,'Rent Roll'!$J$4:$J$24,$A12,'Rent Roll'!$H$4:$H$24,"&lt;="&amp;AD$11,'Rent Roll'!$I$4:$I$24,"&gt;"&amp;AD$11)),0)</f>
        <v>0</v>
      </c>
      <c r="AE12" s="62">
        <f>IFERROR(IF(AND($A12='Rent Roll'!$J5,'Rent Roll'!$H5="Current",'Rent Roll'!$I5&gt;AE$11),'Rent Roll'!$M5,SUMIFS('Rent Roll'!$M$4:$M$24,'Rent Roll'!$J$4:$J$24,$A12,'Rent Roll'!$H$4:$H$24,"&lt;="&amp;AE$11,'Rent Roll'!$I$4:$I$24,"&gt;"&amp;AE$11)),0)</f>
        <v>0</v>
      </c>
      <c r="AF12" s="62">
        <f>IFERROR(IF(AND($A12='Rent Roll'!$J5,'Rent Roll'!$H5="Current",'Rent Roll'!$I5&gt;AF$11),'Rent Roll'!$M5,SUMIFS('Rent Roll'!$M$4:$M$24,'Rent Roll'!$J$4:$J$24,$A12,'Rent Roll'!$H$4:$H$24,"&lt;="&amp;AF$11,'Rent Roll'!$I$4:$I$24,"&gt;"&amp;AF$11)),0)</f>
        <v>0</v>
      </c>
      <c r="AG12" s="62">
        <f>IFERROR(IF(AND($A12='Rent Roll'!$J5,'Rent Roll'!$H5="Current",'Rent Roll'!$I5&gt;AG$11),'Rent Roll'!$M5,SUMIFS('Rent Roll'!$M$4:$M$24,'Rent Roll'!$J$4:$J$24,$A12,'Rent Roll'!$H$4:$H$24,"&lt;="&amp;AG$11,'Rent Roll'!$I$4:$I$24,"&gt;"&amp;AG$11)),0)</f>
        <v>0</v>
      </c>
      <c r="AH12" s="62">
        <f>IFERROR(IF(AND($A12='Rent Roll'!$J5,'Rent Roll'!$H5="Current",'Rent Roll'!$I5&gt;AH$11),'Rent Roll'!$M5,SUMIFS('Rent Roll'!$M$4:$M$24,'Rent Roll'!$J$4:$J$24,$A12,'Rent Roll'!$H$4:$H$24,"&lt;="&amp;AH$11,'Rent Roll'!$I$4:$I$24,"&gt;"&amp;AH$11)),0)</f>
        <v>0</v>
      </c>
      <c r="AI12" s="62">
        <f>IFERROR(IF(AND($A12='Rent Roll'!$J5,'Rent Roll'!$H5="Current",'Rent Roll'!$I5&gt;AI$11),'Rent Roll'!$M5,SUMIFS('Rent Roll'!$M$4:$M$24,'Rent Roll'!$J$4:$J$24,$A12,'Rent Roll'!$H$4:$H$24,"&lt;="&amp;AI$11,'Rent Roll'!$I$4:$I$24,"&gt;"&amp;AI$11)),0)</f>
        <v>0</v>
      </c>
      <c r="AJ12" s="62">
        <f>IFERROR(IF(AND($A12='Rent Roll'!$J5,'Rent Roll'!$H5="Current",'Rent Roll'!$I5&gt;AJ$11),'Rent Roll'!$M5,SUMIFS('Rent Roll'!$M$4:$M$24,'Rent Roll'!$J$4:$J$24,$A12,'Rent Roll'!$H$4:$H$24,"&lt;="&amp;AJ$11,'Rent Roll'!$I$4:$I$24,"&gt;"&amp;AJ$11)),0)</f>
        <v>0</v>
      </c>
      <c r="AK12" s="62">
        <f>IFERROR(IF(AND($A12='Rent Roll'!$J5,'Rent Roll'!$H5="Current",'Rent Roll'!$I5&gt;AK$11),'Rent Roll'!$M5,SUMIFS('Rent Roll'!$M$4:$M$24,'Rent Roll'!$J$4:$J$24,$A12,'Rent Roll'!$H$4:$H$24,"&lt;="&amp;AK$11,'Rent Roll'!$I$4:$I$24,"&gt;"&amp;AK$11)),0)</f>
        <v>0</v>
      </c>
      <c r="AL12" s="62">
        <f>IFERROR(IF(AND($A12='Rent Roll'!$J5,'Rent Roll'!$H5="Current",'Rent Roll'!$I5&gt;AL$11),'Rent Roll'!$M5,SUMIFS('Rent Roll'!$M$4:$M$24,'Rent Roll'!$J$4:$J$24,$A12,'Rent Roll'!$H$4:$H$24,"&lt;="&amp;AL$11,'Rent Roll'!$I$4:$I$24,"&gt;"&amp;AL$11)),0)</f>
        <v>0</v>
      </c>
      <c r="AM12" s="62">
        <f>IFERROR(IF(AND($A12='Rent Roll'!$J5,'Rent Roll'!$H5="Current",'Rent Roll'!$I5&gt;AM$11),'Rent Roll'!$M5,SUMIFS('Rent Roll'!$M$4:$M$24,'Rent Roll'!$J$4:$J$24,$A12,'Rent Roll'!$H$4:$H$24,"&lt;="&amp;AM$11,'Rent Roll'!$I$4:$I$24,"&gt;"&amp;AM$11)),0)</f>
        <v>0</v>
      </c>
      <c r="AN12" s="559">
        <f>IFERROR(IF(AND($A12='Rent Roll'!$J5,'Rent Roll'!$H5="Current",'Rent Roll'!$I5&gt;AN$11),'Rent Roll'!$M5,SUMIFS('Rent Roll'!$M$4:$M$24,'Rent Roll'!$J$4:$J$24,$A12,'Rent Roll'!$H$4:$H$24,"&lt;="&amp;AN$11,'Rent Roll'!$I$4:$I$24,"&gt;"&amp;AN$11)),0)</f>
        <v>0</v>
      </c>
      <c r="AO12" s="62">
        <f>IFERROR(IF(AND($A12='Rent Roll'!$J5,'Rent Roll'!$H5="Current",'Rent Roll'!$I5&gt;AO$11),'Rent Roll'!$M5,SUMIFS('Rent Roll'!$M$4:$M$24,'Rent Roll'!$J$4:$J$24,$A12,'Rent Roll'!$H$4:$H$24,"&lt;="&amp;AO$11,'Rent Roll'!$I$4:$I$24,"&gt;"&amp;AO$11)),0)</f>
        <v>0</v>
      </c>
      <c r="AP12" s="62">
        <f>IFERROR(IF(AND($A12='Rent Roll'!$J5,'Rent Roll'!$H5="Current",'Rent Roll'!$I5&gt;AP$11),'Rent Roll'!$M5,SUMIFS('Rent Roll'!$M$4:$M$24,'Rent Roll'!$J$4:$J$24,$A12,'Rent Roll'!$H$4:$H$24,"&lt;="&amp;AP$11,'Rent Roll'!$I$4:$I$24,"&gt;"&amp;AP$11)),0)</f>
        <v>0</v>
      </c>
      <c r="AQ12" s="62">
        <f>IFERROR(IF(AND($A12='Rent Roll'!$J5,'Rent Roll'!$H5="Current",'Rent Roll'!$I5&gt;AQ$11),'Rent Roll'!$M5,SUMIFS('Rent Roll'!$M$4:$M$24,'Rent Roll'!$J$4:$J$24,$A12,'Rent Roll'!$H$4:$H$24,"&lt;="&amp;AQ$11,'Rent Roll'!$I$4:$I$24,"&gt;"&amp;AQ$11)),0)</f>
        <v>0</v>
      </c>
      <c r="AR12" s="62">
        <f>IFERROR(IF(AND($A12='Rent Roll'!$J5,'Rent Roll'!$H5="Current",'Rent Roll'!$I5&gt;AR$11),'Rent Roll'!$M5,SUMIFS('Rent Roll'!$M$4:$M$24,'Rent Roll'!$J$4:$J$24,$A12,'Rent Roll'!$H$4:$H$24,"&lt;="&amp;AR$11,'Rent Roll'!$I$4:$I$24,"&gt;"&amp;AR$11)),0)</f>
        <v>0</v>
      </c>
      <c r="AS12" s="62">
        <f>IFERROR(IF(AND($A12='Rent Roll'!$J5,'Rent Roll'!$H5="Current",'Rent Roll'!$I5&gt;AS$11),'Rent Roll'!$M5,SUMIFS('Rent Roll'!$M$4:$M$24,'Rent Roll'!$J$4:$J$24,$A12,'Rent Roll'!$H$4:$H$24,"&lt;="&amp;AS$11,'Rent Roll'!$I$4:$I$24,"&gt;"&amp;AS$11)),0)</f>
        <v>0</v>
      </c>
      <c r="AT12" s="62">
        <f>IFERROR(IF(AND($A12='Rent Roll'!$J5,'Rent Roll'!$H5="Current",'Rent Roll'!$I5&gt;AT$11),'Rent Roll'!$M5,SUMIFS('Rent Roll'!$M$4:$M$24,'Rent Roll'!$J$4:$J$24,$A12,'Rent Roll'!$H$4:$H$24,"&lt;="&amp;AT$11,'Rent Roll'!$I$4:$I$24,"&gt;"&amp;AT$11)),0)</f>
        <v>0</v>
      </c>
      <c r="AU12" s="62">
        <f>IFERROR(IF(AND($A12='Rent Roll'!$J5,'Rent Roll'!$H5="Current",'Rent Roll'!$I5&gt;AU$11),'Rent Roll'!$M5,SUMIFS('Rent Roll'!$M$4:$M$24,'Rent Roll'!$J$4:$J$24,$A12,'Rent Roll'!$H$4:$H$24,"&lt;="&amp;AU$11,'Rent Roll'!$I$4:$I$24,"&gt;"&amp;AU$11)),0)</f>
        <v>0</v>
      </c>
      <c r="AV12" s="62">
        <f>IFERROR(IF(AND($A12='Rent Roll'!$J5,'Rent Roll'!$H5="Current",'Rent Roll'!$I5&gt;AV$11),'Rent Roll'!$M5,SUMIFS('Rent Roll'!$M$4:$M$24,'Rent Roll'!$J$4:$J$24,$A12,'Rent Roll'!$H$4:$H$24,"&lt;="&amp;AV$11,'Rent Roll'!$I$4:$I$24,"&gt;"&amp;AV$11)),0)</f>
        <v>0</v>
      </c>
      <c r="AW12" s="62">
        <f>IFERROR(IF(AND($A12='Rent Roll'!$J5,'Rent Roll'!$H5="Current",'Rent Roll'!$I5&gt;AW$11),'Rent Roll'!$M5,SUMIFS('Rent Roll'!$M$4:$M$24,'Rent Roll'!$J$4:$J$24,$A12,'Rent Roll'!$H$4:$H$24,"&lt;="&amp;AW$11,'Rent Roll'!$I$4:$I$24,"&gt;"&amp;AW$11)),0)</f>
        <v>0</v>
      </c>
      <c r="AX12" s="62">
        <f>IFERROR(IF(AND($A12='Rent Roll'!$J5,'Rent Roll'!$H5="Current",'Rent Roll'!$I5&gt;AX$11),'Rent Roll'!$M5,SUMIFS('Rent Roll'!$M$4:$M$24,'Rent Roll'!$J$4:$J$24,$A12,'Rent Roll'!$H$4:$H$24,"&lt;="&amp;AX$11,'Rent Roll'!$I$4:$I$24,"&gt;"&amp;AX$11)),0)</f>
        <v>0</v>
      </c>
      <c r="AY12" s="62">
        <f>IFERROR(IF(AND($A12='Rent Roll'!$J5,'Rent Roll'!$H5="Current",'Rent Roll'!$I5&gt;AY$11),'Rent Roll'!$M5,SUMIFS('Rent Roll'!$M$4:$M$24,'Rent Roll'!$J$4:$J$24,$A12,'Rent Roll'!$H$4:$H$24,"&lt;="&amp;AY$11,'Rent Roll'!$I$4:$I$24,"&gt;"&amp;AY$11)),0)</f>
        <v>0</v>
      </c>
      <c r="AZ12" s="559">
        <f>IFERROR(IF(AND($A12='Rent Roll'!$J5,'Rent Roll'!$H5="Current",'Rent Roll'!$I5&gt;AZ$11),'Rent Roll'!$M5,SUMIFS('Rent Roll'!$M$4:$M$24,'Rent Roll'!$J$4:$J$24,$A12,'Rent Roll'!$H$4:$H$24,"&lt;="&amp;AZ$11,'Rent Roll'!$I$4:$I$24,"&gt;"&amp;AZ$11)),0)</f>
        <v>0</v>
      </c>
      <c r="BA12" s="62">
        <f>IFERROR(IF(AND($A12='Rent Roll'!$J5,'Rent Roll'!$H5="Current",'Rent Roll'!$I5&gt;BA$11),'Rent Roll'!$M5,SUMIFS('Rent Roll'!$M$4:$M$24,'Rent Roll'!$J$4:$J$24,$A12,'Rent Roll'!$H$4:$H$24,"&lt;="&amp;BA$11,'Rent Roll'!$I$4:$I$24,"&gt;"&amp;BA$11)),0)</f>
        <v>0</v>
      </c>
      <c r="BB12" s="62">
        <f>IFERROR(IF(AND($A12='Rent Roll'!$J5,'Rent Roll'!$H5="Current",'Rent Roll'!$I5&gt;BB$11),'Rent Roll'!$M5,SUMIFS('Rent Roll'!$M$4:$M$24,'Rent Roll'!$J$4:$J$24,$A12,'Rent Roll'!$H$4:$H$24,"&lt;="&amp;BB$11,'Rent Roll'!$I$4:$I$24,"&gt;"&amp;BB$11)),0)</f>
        <v>0</v>
      </c>
      <c r="BC12" s="62">
        <f>IFERROR(IF(AND($A12='Rent Roll'!$J5,'Rent Roll'!$H5="Current",'Rent Roll'!$I5&gt;BC$11),'Rent Roll'!$M5,SUMIFS('Rent Roll'!$M$4:$M$24,'Rent Roll'!$J$4:$J$24,$A12,'Rent Roll'!$H$4:$H$24,"&lt;="&amp;BC$11,'Rent Roll'!$I$4:$I$24,"&gt;"&amp;BC$11)),0)</f>
        <v>0</v>
      </c>
      <c r="BD12" s="62">
        <f>IFERROR(IF(AND($A12='Rent Roll'!$J5,'Rent Roll'!$H5="Current",'Rent Roll'!$I5&gt;BD$11),'Rent Roll'!$M5,SUMIFS('Rent Roll'!$M$4:$M$24,'Rent Roll'!$J$4:$J$24,$A12,'Rent Roll'!$H$4:$H$24,"&lt;="&amp;BD$11,'Rent Roll'!$I$4:$I$24,"&gt;"&amp;BD$11)),0)</f>
        <v>0</v>
      </c>
      <c r="BE12" s="62">
        <f>IFERROR(IF(AND($A12='Rent Roll'!$J5,'Rent Roll'!$H5="Current",'Rent Roll'!$I5&gt;BE$11),'Rent Roll'!$M5,SUMIFS('Rent Roll'!$M$4:$M$24,'Rent Roll'!$J$4:$J$24,$A12,'Rent Roll'!$H$4:$H$24,"&lt;="&amp;BE$11,'Rent Roll'!$I$4:$I$24,"&gt;"&amp;BE$11)),0)</f>
        <v>0</v>
      </c>
      <c r="BF12" s="62">
        <f>IFERROR(IF(AND($A12='Rent Roll'!$J5,'Rent Roll'!$H5="Current",'Rent Roll'!$I5&gt;BF$11),'Rent Roll'!$M5,SUMIFS('Rent Roll'!$M$4:$M$24,'Rent Roll'!$J$4:$J$24,$A12,'Rent Roll'!$H$4:$H$24,"&lt;="&amp;BF$11,'Rent Roll'!$I$4:$I$24,"&gt;"&amp;BF$11)),0)</f>
        <v>0</v>
      </c>
      <c r="BG12" s="62">
        <f>IFERROR(IF(AND($A12='Rent Roll'!$J5,'Rent Roll'!$H5="Current",'Rent Roll'!$I5&gt;BG$11),'Rent Roll'!$M5,SUMIFS('Rent Roll'!$M$4:$M$24,'Rent Roll'!$J$4:$J$24,$A12,'Rent Roll'!$H$4:$H$24,"&lt;="&amp;BG$11,'Rent Roll'!$I$4:$I$24,"&gt;"&amp;BG$11)),0)</f>
        <v>0</v>
      </c>
      <c r="BH12" s="62">
        <f>IFERROR(IF(AND($A12='Rent Roll'!$J5,'Rent Roll'!$H5="Current",'Rent Roll'!$I5&gt;BH$11),'Rent Roll'!$M5,SUMIFS('Rent Roll'!$M$4:$M$24,'Rent Roll'!$J$4:$J$24,$A12,'Rent Roll'!$H$4:$H$24,"&lt;="&amp;BH$11,'Rent Roll'!$I$4:$I$24,"&gt;"&amp;BH$11)),0)</f>
        <v>0</v>
      </c>
      <c r="BI12" s="62">
        <f>IFERROR(IF(AND($A12='Rent Roll'!$J5,'Rent Roll'!$H5="Current",'Rent Roll'!$I5&gt;BI$11),'Rent Roll'!$M5,SUMIFS('Rent Roll'!$M$4:$M$24,'Rent Roll'!$J$4:$J$24,$A12,'Rent Roll'!$H$4:$H$24,"&lt;="&amp;BI$11,'Rent Roll'!$I$4:$I$24,"&gt;"&amp;BI$11)),0)</f>
        <v>0</v>
      </c>
      <c r="BJ12" s="62">
        <f>IFERROR(IF(AND($A12='Rent Roll'!$J5,'Rent Roll'!$H5="Current",'Rent Roll'!$I5&gt;BJ$11),'Rent Roll'!$M5,SUMIFS('Rent Roll'!$M$4:$M$24,'Rent Roll'!$J$4:$J$24,$A12,'Rent Roll'!$H$4:$H$24,"&lt;="&amp;BJ$11,'Rent Roll'!$I$4:$I$24,"&gt;"&amp;BJ$11)),0)</f>
        <v>0</v>
      </c>
      <c r="BK12" s="62">
        <f>IFERROR(IF(AND($A12='Rent Roll'!$J5,'Rent Roll'!$H5="Current",'Rent Roll'!$I5&gt;BK$11),'Rent Roll'!$M5,SUMIFS('Rent Roll'!$M$4:$M$24,'Rent Roll'!$J$4:$J$24,$A12,'Rent Roll'!$H$4:$H$24,"&lt;="&amp;BK$11,'Rent Roll'!$I$4:$I$24,"&gt;"&amp;BK$11)),0)</f>
        <v>0</v>
      </c>
      <c r="BL12" s="559">
        <f>IFERROR(IF(AND($A12='Rent Roll'!$J5,'Rent Roll'!$H5="Current",'Rent Roll'!$I5&gt;BL$11),'Rent Roll'!$M5,SUMIFS('Rent Roll'!$M$4:$M$24,'Rent Roll'!$J$4:$J$24,$A12,'Rent Roll'!$H$4:$H$24,"&lt;="&amp;BL$11,'Rent Roll'!$I$4:$I$24,"&gt;"&amp;BL$11)),0)</f>
        <v>0</v>
      </c>
      <c r="BM12" s="62">
        <f>IFERROR(IF(AND($A12='Rent Roll'!$J5,'Rent Roll'!$H5="Current",'Rent Roll'!$I5&gt;BM$11),'Rent Roll'!$M5,SUMIFS('Rent Roll'!$M$4:$M$24,'Rent Roll'!$J$4:$J$24,$A12,'Rent Roll'!$H$4:$H$24,"&lt;="&amp;BM$11,'Rent Roll'!$I$4:$I$24,"&gt;"&amp;BM$11)),0)</f>
        <v>0</v>
      </c>
      <c r="BN12" s="62">
        <f>IFERROR(IF(AND($A12='Rent Roll'!$J5,'Rent Roll'!$H5="Current",'Rent Roll'!$I5&gt;BN$11),'Rent Roll'!$M5,SUMIFS('Rent Roll'!$M$4:$M$24,'Rent Roll'!$J$4:$J$24,$A12,'Rent Roll'!$H$4:$H$24,"&lt;="&amp;BN$11,'Rent Roll'!$I$4:$I$24,"&gt;"&amp;BN$11)),0)</f>
        <v>0</v>
      </c>
      <c r="BO12" s="62">
        <f>IFERROR(IF(AND($A12='Rent Roll'!$J5,'Rent Roll'!$H5="Current",'Rent Roll'!$I5&gt;BO$11),'Rent Roll'!$M5,SUMIFS('Rent Roll'!$M$4:$M$24,'Rent Roll'!$J$4:$J$24,$A12,'Rent Roll'!$H$4:$H$24,"&lt;="&amp;BO$11,'Rent Roll'!$I$4:$I$24,"&gt;"&amp;BO$11)),0)</f>
        <v>0</v>
      </c>
      <c r="BP12" s="62">
        <f>IFERROR(IF(AND($A12='Rent Roll'!$J5,'Rent Roll'!$H5="Current",'Rent Roll'!$I5&gt;BP$11),'Rent Roll'!$M5,SUMIFS('Rent Roll'!$M$4:$M$24,'Rent Roll'!$J$4:$J$24,$A12,'Rent Roll'!$H$4:$H$24,"&lt;="&amp;BP$11,'Rent Roll'!$I$4:$I$24,"&gt;"&amp;BP$11)),0)</f>
        <v>0</v>
      </c>
      <c r="BQ12" s="62">
        <f>IFERROR(IF(AND($A12='Rent Roll'!$J5,'Rent Roll'!$H5="Current",'Rent Roll'!$I5&gt;BQ$11),'Rent Roll'!$M5,SUMIFS('Rent Roll'!$M$4:$M$24,'Rent Roll'!$J$4:$J$24,$A12,'Rent Roll'!$H$4:$H$24,"&lt;="&amp;BQ$11,'Rent Roll'!$I$4:$I$24,"&gt;"&amp;BQ$11)),0)</f>
        <v>0</v>
      </c>
      <c r="BR12" s="62">
        <f>IFERROR(IF(AND($A12='Rent Roll'!$J5,'Rent Roll'!$H5="Current",'Rent Roll'!$I5&gt;BR$11),'Rent Roll'!$M5,SUMIFS('Rent Roll'!$M$4:$M$24,'Rent Roll'!$J$4:$J$24,$A12,'Rent Roll'!$H$4:$H$24,"&lt;="&amp;BR$11,'Rent Roll'!$I$4:$I$24,"&gt;"&amp;BR$11)),0)</f>
        <v>0</v>
      </c>
      <c r="BS12" s="62">
        <f>IFERROR(IF(AND($A12='Rent Roll'!$J5,'Rent Roll'!$H5="Current",'Rent Roll'!$I5&gt;BS$11),'Rent Roll'!$M5,SUMIFS('Rent Roll'!$M$4:$M$24,'Rent Roll'!$J$4:$J$24,$A12,'Rent Roll'!$H$4:$H$24,"&lt;="&amp;BS$11,'Rent Roll'!$I$4:$I$24,"&gt;"&amp;BS$11)),0)</f>
        <v>0</v>
      </c>
      <c r="BT12" s="62">
        <f>IFERROR(IF(AND($A12='Rent Roll'!$J5,'Rent Roll'!$H5="Current",'Rent Roll'!$I5&gt;BT$11),'Rent Roll'!$M5,SUMIFS('Rent Roll'!$M$4:$M$24,'Rent Roll'!$J$4:$J$24,$A12,'Rent Roll'!$H$4:$H$24,"&lt;="&amp;BT$11,'Rent Roll'!$I$4:$I$24,"&gt;"&amp;BT$11)),0)</f>
        <v>0</v>
      </c>
      <c r="BU12" s="62">
        <f>IFERROR(IF(AND($A12='Rent Roll'!$J5,'Rent Roll'!$H5="Current",'Rent Roll'!$I5&gt;BU$11),'Rent Roll'!$M5,SUMIFS('Rent Roll'!$M$4:$M$24,'Rent Roll'!$J$4:$J$24,$A12,'Rent Roll'!$H$4:$H$24,"&lt;="&amp;BU$11,'Rent Roll'!$I$4:$I$24,"&gt;"&amp;BU$11)),0)</f>
        <v>0</v>
      </c>
      <c r="BV12" s="62">
        <f>IFERROR(IF(AND($A12='Rent Roll'!$J5,'Rent Roll'!$H5="Current",'Rent Roll'!$I5&gt;BV$11),'Rent Roll'!$M5,SUMIFS('Rent Roll'!$M$4:$M$24,'Rent Roll'!$J$4:$J$24,$A12,'Rent Roll'!$H$4:$H$24,"&lt;="&amp;BV$11,'Rent Roll'!$I$4:$I$24,"&gt;"&amp;BV$11)),0)</f>
        <v>0</v>
      </c>
      <c r="BW12" s="62">
        <f>IFERROR(IF(AND($A12='Rent Roll'!$J5,'Rent Roll'!$H5="Current",'Rent Roll'!$I5&gt;BW$11),'Rent Roll'!$M5,SUMIFS('Rent Roll'!$M$4:$M$24,'Rent Roll'!$J$4:$J$24,$A12,'Rent Roll'!$H$4:$H$24,"&lt;="&amp;BW$11,'Rent Roll'!$I$4:$I$24,"&gt;"&amp;BW$11)),0)</f>
        <v>0</v>
      </c>
      <c r="BX12" s="559">
        <f>IFERROR(IF(AND($A12='Rent Roll'!$J5,'Rent Roll'!$H5="Current",'Rent Roll'!$I5&gt;BX$11),'Rent Roll'!$M5,SUMIFS('Rent Roll'!$M$4:$M$24,'Rent Roll'!$J$4:$J$24,$A12,'Rent Roll'!$H$4:$H$24,"&lt;="&amp;BX$11,'Rent Roll'!$I$4:$I$24,"&gt;"&amp;BX$11)),0)</f>
        <v>0</v>
      </c>
      <c r="BY12" s="62">
        <f>IFERROR(IF(AND($A12='Rent Roll'!$J5,'Rent Roll'!$H5="Current",'Rent Roll'!$I5&gt;BY$11),'Rent Roll'!$M5,SUMIFS('Rent Roll'!$M$4:$M$24,'Rent Roll'!$J$4:$J$24,$A12,'Rent Roll'!$H$4:$H$24,"&lt;="&amp;BY$11,'Rent Roll'!$I$4:$I$24,"&gt;"&amp;BY$11)),0)</f>
        <v>0</v>
      </c>
      <c r="BZ12" s="62">
        <f>IFERROR(IF(AND($A12='Rent Roll'!$J5,'Rent Roll'!$H5="Current",'Rent Roll'!$I5&gt;BZ$11),'Rent Roll'!$M5,SUMIFS('Rent Roll'!$M$4:$M$24,'Rent Roll'!$J$4:$J$24,$A12,'Rent Roll'!$H$4:$H$24,"&lt;="&amp;BZ$11,'Rent Roll'!$I$4:$I$24,"&gt;"&amp;BZ$11)),0)</f>
        <v>0</v>
      </c>
      <c r="CA12" s="62">
        <f>IFERROR(IF(AND($A12='Rent Roll'!$J5,'Rent Roll'!$H5="Current",'Rent Roll'!$I5&gt;CA$11),'Rent Roll'!$M5,SUMIFS('Rent Roll'!$M$4:$M$24,'Rent Roll'!$J$4:$J$24,$A12,'Rent Roll'!$H$4:$H$24,"&lt;="&amp;CA$11,'Rent Roll'!$I$4:$I$24,"&gt;"&amp;CA$11)),0)</f>
        <v>0</v>
      </c>
      <c r="CB12" s="62">
        <f>IFERROR(IF(AND($A12='Rent Roll'!$J5,'Rent Roll'!$H5="Current",'Rent Roll'!$I5&gt;CB$11),'Rent Roll'!$M5,SUMIFS('Rent Roll'!$M$4:$M$24,'Rent Roll'!$J$4:$J$24,$A12,'Rent Roll'!$H$4:$H$24,"&lt;="&amp;CB$11,'Rent Roll'!$I$4:$I$24,"&gt;"&amp;CB$11)),0)</f>
        <v>0</v>
      </c>
      <c r="CC12" s="62">
        <f>IFERROR(IF(AND($A12='Rent Roll'!$J5,'Rent Roll'!$H5="Current",'Rent Roll'!$I5&gt;CC$11),'Rent Roll'!$M5,SUMIFS('Rent Roll'!$M$4:$M$24,'Rent Roll'!$J$4:$J$24,$A12,'Rent Roll'!$H$4:$H$24,"&lt;="&amp;CC$11,'Rent Roll'!$I$4:$I$24,"&gt;"&amp;CC$11)),0)</f>
        <v>0</v>
      </c>
      <c r="CD12" s="62">
        <f>IFERROR(IF(AND($A12='Rent Roll'!$J5,'Rent Roll'!$H5="Current",'Rent Roll'!$I5&gt;CD$11),'Rent Roll'!$M5,SUMIFS('Rent Roll'!$M$4:$M$24,'Rent Roll'!$J$4:$J$24,$A12,'Rent Roll'!$H$4:$H$24,"&lt;="&amp;CD$11,'Rent Roll'!$I$4:$I$24,"&gt;"&amp;CD$11)),0)</f>
        <v>0</v>
      </c>
      <c r="CE12" s="62">
        <f>IFERROR(IF(AND($A12='Rent Roll'!$J5,'Rent Roll'!$H5="Current",'Rent Roll'!$I5&gt;CE$11),'Rent Roll'!$M5,SUMIFS('Rent Roll'!$M$4:$M$24,'Rent Roll'!$J$4:$J$24,$A12,'Rent Roll'!$H$4:$H$24,"&lt;="&amp;CE$11,'Rent Roll'!$I$4:$I$24,"&gt;"&amp;CE$11)),0)</f>
        <v>0</v>
      </c>
      <c r="CF12" s="62">
        <f>IFERROR(IF(AND($A12='Rent Roll'!$J5,'Rent Roll'!$H5="Current",'Rent Roll'!$I5&gt;CF$11),'Rent Roll'!$M5,SUMIFS('Rent Roll'!$M$4:$M$24,'Rent Roll'!$J$4:$J$24,$A12,'Rent Roll'!$H$4:$H$24,"&lt;="&amp;CF$11,'Rent Roll'!$I$4:$I$24,"&gt;"&amp;CF$11)),0)</f>
        <v>0</v>
      </c>
      <c r="CG12" s="62">
        <f>IFERROR(IF(AND($A12='Rent Roll'!$J5,'Rent Roll'!$H5="Current",'Rent Roll'!$I5&gt;CG$11),'Rent Roll'!$M5,SUMIFS('Rent Roll'!$M$4:$M$24,'Rent Roll'!$J$4:$J$24,$A12,'Rent Roll'!$H$4:$H$24,"&lt;="&amp;CG$11,'Rent Roll'!$I$4:$I$24,"&gt;"&amp;CG$11)),0)</f>
        <v>0</v>
      </c>
      <c r="CH12" s="62">
        <f>IFERROR(IF(AND($A12='Rent Roll'!$J5,'Rent Roll'!$H5="Current",'Rent Roll'!$I5&gt;CH$11),'Rent Roll'!$M5,SUMIFS('Rent Roll'!$M$4:$M$24,'Rent Roll'!$J$4:$J$24,$A12,'Rent Roll'!$H$4:$H$24,"&lt;="&amp;CH$11,'Rent Roll'!$I$4:$I$24,"&gt;"&amp;CH$11)),0)</f>
        <v>0</v>
      </c>
      <c r="CI12" s="62">
        <f>IFERROR(IF(AND($A12='Rent Roll'!$J5,'Rent Roll'!$H5="Current",'Rent Roll'!$I5&gt;CI$11),'Rent Roll'!$M5,SUMIFS('Rent Roll'!$M$4:$M$24,'Rent Roll'!$J$4:$J$24,$A12,'Rent Roll'!$H$4:$H$24,"&lt;="&amp;CI$11,'Rent Roll'!$I$4:$I$24,"&gt;"&amp;CI$11)),0)</f>
        <v>0</v>
      </c>
      <c r="CJ12" s="559">
        <f>IFERROR(IF(AND($A12='Rent Roll'!$J5,'Rent Roll'!$H5="Current",'Rent Roll'!$I5&gt;CJ$11),'Rent Roll'!$M5,SUMIFS('Rent Roll'!$M$4:$M$24,'Rent Roll'!$J$4:$J$24,$A12,'Rent Roll'!$H$4:$H$24,"&lt;="&amp;CJ$11,'Rent Roll'!$I$4:$I$24,"&gt;"&amp;CJ$11)),0)</f>
        <v>0</v>
      </c>
      <c r="CK12" s="62">
        <f>IFERROR(IF(AND($A12='Rent Roll'!$J5,'Rent Roll'!$H5="Current",'Rent Roll'!$I5&gt;CK$11),'Rent Roll'!$M5,SUMIFS('Rent Roll'!$M$4:$M$24,'Rent Roll'!$J$4:$J$24,$A12,'Rent Roll'!$H$4:$H$24,"&lt;="&amp;CK$11,'Rent Roll'!$I$4:$I$24,"&gt;"&amp;CK$11)),0)</f>
        <v>0</v>
      </c>
      <c r="CL12" s="62">
        <f>IFERROR(IF(AND($A12='Rent Roll'!$J5,'Rent Roll'!$H5="Current",'Rent Roll'!$I5&gt;CL$11),'Rent Roll'!$M5,SUMIFS('Rent Roll'!$M$4:$M$24,'Rent Roll'!$J$4:$J$24,$A12,'Rent Roll'!$H$4:$H$24,"&lt;="&amp;CL$11,'Rent Roll'!$I$4:$I$24,"&gt;"&amp;CL$11)),0)</f>
        <v>0</v>
      </c>
      <c r="CM12" s="62">
        <f>IFERROR(IF(AND($A12='Rent Roll'!$J5,'Rent Roll'!$H5="Current",'Rent Roll'!$I5&gt;CM$11),'Rent Roll'!$M5,SUMIFS('Rent Roll'!$M$4:$M$24,'Rent Roll'!$J$4:$J$24,$A12,'Rent Roll'!$H$4:$H$24,"&lt;="&amp;CM$11,'Rent Roll'!$I$4:$I$24,"&gt;"&amp;CM$11)),0)</f>
        <v>0</v>
      </c>
      <c r="CN12" s="62">
        <f>IFERROR(IF(AND($A12='Rent Roll'!$J5,'Rent Roll'!$H5="Current",'Rent Roll'!$I5&gt;CN$11),'Rent Roll'!$M5,SUMIFS('Rent Roll'!$M$4:$M$24,'Rent Roll'!$J$4:$J$24,$A12,'Rent Roll'!$H$4:$H$24,"&lt;="&amp;CN$11,'Rent Roll'!$I$4:$I$24,"&gt;"&amp;CN$11)),0)</f>
        <v>0</v>
      </c>
      <c r="CO12" s="62">
        <f>IFERROR(IF(AND($A12='Rent Roll'!$J5,'Rent Roll'!$H5="Current",'Rent Roll'!$I5&gt;CO$11),'Rent Roll'!$M5,SUMIFS('Rent Roll'!$M$4:$M$24,'Rent Roll'!$J$4:$J$24,$A12,'Rent Roll'!$H$4:$H$24,"&lt;="&amp;CO$11,'Rent Roll'!$I$4:$I$24,"&gt;"&amp;CO$11)),0)</f>
        <v>0</v>
      </c>
      <c r="CP12" s="62">
        <f>IFERROR(IF(AND($A12='Rent Roll'!$J5,'Rent Roll'!$H5="Current",'Rent Roll'!$I5&gt;CP$11),'Rent Roll'!$M5,SUMIFS('Rent Roll'!$M$4:$M$24,'Rent Roll'!$J$4:$J$24,$A12,'Rent Roll'!$H$4:$H$24,"&lt;="&amp;CP$11,'Rent Roll'!$I$4:$I$24,"&gt;"&amp;CP$11)),0)</f>
        <v>0</v>
      </c>
      <c r="CQ12" s="62">
        <f>IFERROR(IF(AND($A12='Rent Roll'!$J5,'Rent Roll'!$H5="Current",'Rent Roll'!$I5&gt;CQ$11),'Rent Roll'!$M5,SUMIFS('Rent Roll'!$M$4:$M$24,'Rent Roll'!$J$4:$J$24,$A12,'Rent Roll'!$H$4:$H$24,"&lt;="&amp;CQ$11,'Rent Roll'!$I$4:$I$24,"&gt;"&amp;CQ$11)),0)</f>
        <v>0</v>
      </c>
      <c r="CR12" s="62">
        <f>IFERROR(IF(AND($A12='Rent Roll'!$J5,'Rent Roll'!$H5="Current",'Rent Roll'!$I5&gt;CR$11),'Rent Roll'!$M5,SUMIFS('Rent Roll'!$M$4:$M$24,'Rent Roll'!$J$4:$J$24,$A12,'Rent Roll'!$H$4:$H$24,"&lt;="&amp;CR$11,'Rent Roll'!$I$4:$I$24,"&gt;"&amp;CR$11)),0)</f>
        <v>0</v>
      </c>
      <c r="CS12" s="62">
        <f>IFERROR(IF(AND($A12='Rent Roll'!$J5,'Rent Roll'!$H5="Current",'Rent Roll'!$I5&gt;CS$11),'Rent Roll'!$M5,SUMIFS('Rent Roll'!$M$4:$M$24,'Rent Roll'!$J$4:$J$24,$A12,'Rent Roll'!$H$4:$H$24,"&lt;="&amp;CS$11,'Rent Roll'!$I$4:$I$24,"&gt;"&amp;CS$11)),0)</f>
        <v>0</v>
      </c>
      <c r="CT12" s="62">
        <f>IFERROR(IF(AND($A12='Rent Roll'!$J5,'Rent Roll'!$H5="Current",'Rent Roll'!$I5&gt;CT$11),'Rent Roll'!$M5,SUMIFS('Rent Roll'!$M$4:$M$24,'Rent Roll'!$J$4:$J$24,$A12,'Rent Roll'!$H$4:$H$24,"&lt;="&amp;CT$11,'Rent Roll'!$I$4:$I$24,"&gt;"&amp;CT$11)),0)</f>
        <v>0</v>
      </c>
      <c r="CU12" s="62">
        <f>IFERROR(IF(AND($A12='Rent Roll'!$J5,'Rent Roll'!$H5="Current",'Rent Roll'!$I5&gt;CU$11),'Rent Roll'!$M5,SUMIFS('Rent Roll'!$M$4:$M$24,'Rent Roll'!$J$4:$J$24,$A12,'Rent Roll'!$H$4:$H$24,"&lt;="&amp;CU$11,'Rent Roll'!$I$4:$I$24,"&gt;"&amp;CU$11)),0)</f>
        <v>0</v>
      </c>
      <c r="CV12" s="559">
        <f>IFERROR(IF(AND($A12='Rent Roll'!$J5,'Rent Roll'!$H5="Current",'Rent Roll'!$I5&gt;CV$11),'Rent Roll'!$M5,SUMIFS('Rent Roll'!$M$4:$M$24,'Rent Roll'!$J$4:$J$24,$A12,'Rent Roll'!$H$4:$H$24,"&lt;="&amp;CV$11,'Rent Roll'!$I$4:$I$24,"&gt;"&amp;CV$11)),0)</f>
        <v>0</v>
      </c>
      <c r="CW12" s="62">
        <f>IFERROR(IF(AND($A12='Rent Roll'!$J5,'Rent Roll'!$H5="Current",'Rent Roll'!$I5&gt;CW$11),'Rent Roll'!$M5,SUMIFS('Rent Roll'!$M$4:$M$24,'Rent Roll'!$J$4:$J$24,$A12,'Rent Roll'!$H$4:$H$24,"&lt;="&amp;CW$11,'Rent Roll'!$I$4:$I$24,"&gt;"&amp;CW$11)),0)</f>
        <v>0</v>
      </c>
      <c r="CX12" s="62">
        <f>IFERROR(IF(AND($A12='Rent Roll'!$J5,'Rent Roll'!$H5="Current",'Rent Roll'!$I5&gt;CX$11),'Rent Roll'!$M5,SUMIFS('Rent Roll'!$M$4:$M$24,'Rent Roll'!$J$4:$J$24,$A12,'Rent Roll'!$H$4:$H$24,"&lt;="&amp;CX$11,'Rent Roll'!$I$4:$I$24,"&gt;"&amp;CX$11)),0)</f>
        <v>0</v>
      </c>
      <c r="CY12" s="62">
        <f>IFERROR(IF(AND($A12='Rent Roll'!$J5,'Rent Roll'!$H5="Current",'Rent Roll'!$I5&gt;CY$11),'Rent Roll'!$M5,SUMIFS('Rent Roll'!$M$4:$M$24,'Rent Roll'!$J$4:$J$24,$A12,'Rent Roll'!$H$4:$H$24,"&lt;="&amp;CY$11,'Rent Roll'!$I$4:$I$24,"&gt;"&amp;CY$11)),0)</f>
        <v>0</v>
      </c>
      <c r="CZ12" s="62">
        <f>IFERROR(IF(AND($A12='Rent Roll'!$J5,'Rent Roll'!$H5="Current",'Rent Roll'!$I5&gt;CZ$11),'Rent Roll'!$M5,SUMIFS('Rent Roll'!$M$4:$M$24,'Rent Roll'!$J$4:$J$24,$A12,'Rent Roll'!$H$4:$H$24,"&lt;="&amp;CZ$11,'Rent Roll'!$I$4:$I$24,"&gt;"&amp;CZ$11)),0)</f>
        <v>0</v>
      </c>
      <c r="DA12" s="62">
        <f>IFERROR(IF(AND($A12='Rent Roll'!$J5,'Rent Roll'!$H5="Current",'Rent Roll'!$I5&gt;DA$11),'Rent Roll'!$M5,SUMIFS('Rent Roll'!$M$4:$M$24,'Rent Roll'!$J$4:$J$24,$A12,'Rent Roll'!$H$4:$H$24,"&lt;="&amp;DA$11,'Rent Roll'!$I$4:$I$24,"&gt;"&amp;DA$11)),0)</f>
        <v>0</v>
      </c>
      <c r="DB12" s="62">
        <f>IFERROR(IF(AND($A12='Rent Roll'!$J5,'Rent Roll'!$H5="Current",'Rent Roll'!$I5&gt;DB$11),'Rent Roll'!$M5,SUMIFS('Rent Roll'!$M$4:$M$24,'Rent Roll'!$J$4:$J$24,$A12,'Rent Roll'!$H$4:$H$24,"&lt;="&amp;DB$11,'Rent Roll'!$I$4:$I$24,"&gt;"&amp;DB$11)),0)</f>
        <v>0</v>
      </c>
      <c r="DC12" s="62">
        <f>IFERROR(IF(AND($A12='Rent Roll'!$J5,'Rent Roll'!$H5="Current",'Rent Roll'!$I5&gt;DC$11),'Rent Roll'!$M5,SUMIFS('Rent Roll'!$M$4:$M$24,'Rent Roll'!$J$4:$J$24,$A12,'Rent Roll'!$H$4:$H$24,"&lt;="&amp;DC$11,'Rent Roll'!$I$4:$I$24,"&gt;"&amp;DC$11)),0)</f>
        <v>0</v>
      </c>
      <c r="DD12" s="62">
        <f>IFERROR(IF(AND($A12='Rent Roll'!$J5,'Rent Roll'!$H5="Current",'Rent Roll'!$I5&gt;DD$11),'Rent Roll'!$M5,SUMIFS('Rent Roll'!$M$4:$M$24,'Rent Roll'!$J$4:$J$24,$A12,'Rent Roll'!$H$4:$H$24,"&lt;="&amp;DD$11,'Rent Roll'!$I$4:$I$24,"&gt;"&amp;DD$11)),0)</f>
        <v>0</v>
      </c>
      <c r="DE12" s="62">
        <f>IFERROR(IF(AND($A12='Rent Roll'!$J5,'Rent Roll'!$H5="Current",'Rent Roll'!$I5&gt;DE$11),'Rent Roll'!$M5,SUMIFS('Rent Roll'!$M$4:$M$24,'Rent Roll'!$J$4:$J$24,$A12,'Rent Roll'!$H$4:$H$24,"&lt;="&amp;DE$11,'Rent Roll'!$I$4:$I$24,"&gt;"&amp;DE$11)),0)</f>
        <v>0</v>
      </c>
      <c r="DF12" s="62">
        <f>IFERROR(IF(AND($A12='Rent Roll'!$J5,'Rent Roll'!$H5="Current",'Rent Roll'!$I5&gt;DF$11),'Rent Roll'!$M5,SUMIFS('Rent Roll'!$M$4:$M$24,'Rent Roll'!$J$4:$J$24,$A12,'Rent Roll'!$H$4:$H$24,"&lt;="&amp;DF$11,'Rent Roll'!$I$4:$I$24,"&gt;"&amp;DF$11)),0)</f>
        <v>0</v>
      </c>
      <c r="DG12" s="62">
        <f>IFERROR(IF(AND($A12='Rent Roll'!$J5,'Rent Roll'!$H5="Current",'Rent Roll'!$I5&gt;DG$11),'Rent Roll'!$M5,SUMIFS('Rent Roll'!$M$4:$M$24,'Rent Roll'!$J$4:$J$24,$A12,'Rent Roll'!$H$4:$H$24,"&lt;="&amp;DG$11,'Rent Roll'!$I$4:$I$24,"&gt;"&amp;DG$11)),0)</f>
        <v>0</v>
      </c>
      <c r="DH12" s="559">
        <f>IFERROR(IF(AND($A12='Rent Roll'!$J5,'Rent Roll'!$H5="Current",'Rent Roll'!$I5&gt;DH$11),'Rent Roll'!$M5,SUMIFS('Rent Roll'!$M$4:$M$24,'Rent Roll'!$J$4:$J$24,$A12,'Rent Roll'!$H$4:$H$24,"&lt;="&amp;DH$11,'Rent Roll'!$I$4:$I$24,"&gt;"&amp;DH$11)),0)</f>
        <v>0</v>
      </c>
      <c r="DI12" s="62">
        <f>IFERROR(IF(AND($A12='Rent Roll'!$J5,'Rent Roll'!$H5="Current",'Rent Roll'!$I5&gt;DI$11),'Rent Roll'!$M5,SUMIFS('Rent Roll'!$M$4:$M$24,'Rent Roll'!$J$4:$J$24,$A12,'Rent Roll'!$H$4:$H$24,"&lt;="&amp;DI$11,'Rent Roll'!$I$4:$I$24,"&gt;"&amp;DI$11)),0)</f>
        <v>0</v>
      </c>
      <c r="DJ12" s="62">
        <f>IFERROR(IF(AND($A12='Rent Roll'!$J5,'Rent Roll'!$H5="Current",'Rent Roll'!$I5&gt;DJ$11),'Rent Roll'!$M5,SUMIFS('Rent Roll'!$M$4:$M$24,'Rent Roll'!$J$4:$J$24,$A12,'Rent Roll'!$H$4:$H$24,"&lt;="&amp;DJ$11,'Rent Roll'!$I$4:$I$24,"&gt;"&amp;DJ$11)),0)</f>
        <v>0</v>
      </c>
      <c r="DK12" s="62">
        <f>IFERROR(IF(AND($A12='Rent Roll'!$J5,'Rent Roll'!$H5="Current",'Rent Roll'!$I5&gt;DK$11),'Rent Roll'!$M5,SUMIFS('Rent Roll'!$M$4:$M$24,'Rent Roll'!$J$4:$J$24,$A12,'Rent Roll'!$H$4:$H$24,"&lt;="&amp;DK$11,'Rent Roll'!$I$4:$I$24,"&gt;"&amp;DK$11)),0)</f>
        <v>0</v>
      </c>
      <c r="DL12" s="62">
        <f>IFERROR(IF(AND($A12='Rent Roll'!$J5,'Rent Roll'!$H5="Current",'Rent Roll'!$I5&gt;DL$11),'Rent Roll'!$M5,SUMIFS('Rent Roll'!$M$4:$M$24,'Rent Roll'!$J$4:$J$24,$A12,'Rent Roll'!$H$4:$H$24,"&lt;="&amp;DL$11,'Rent Roll'!$I$4:$I$24,"&gt;"&amp;DL$11)),0)</f>
        <v>0</v>
      </c>
      <c r="DM12" s="62">
        <f>IFERROR(IF(AND($A12='Rent Roll'!$J5,'Rent Roll'!$H5="Current",'Rent Roll'!$I5&gt;DM$11),'Rent Roll'!$M5,SUMIFS('Rent Roll'!$M$4:$M$24,'Rent Roll'!$J$4:$J$24,$A12,'Rent Roll'!$H$4:$H$24,"&lt;="&amp;DM$11,'Rent Roll'!$I$4:$I$24,"&gt;"&amp;DM$11)),0)</f>
        <v>0</v>
      </c>
      <c r="DN12" s="62">
        <f>IFERROR(IF(AND($A12='Rent Roll'!$J5,'Rent Roll'!$H5="Current",'Rent Roll'!$I5&gt;DN$11),'Rent Roll'!$M5,SUMIFS('Rent Roll'!$M$4:$M$24,'Rent Roll'!$J$4:$J$24,$A12,'Rent Roll'!$H$4:$H$24,"&lt;="&amp;DN$11,'Rent Roll'!$I$4:$I$24,"&gt;"&amp;DN$11)),0)</f>
        <v>0</v>
      </c>
      <c r="DO12" s="62">
        <f>IFERROR(IF(AND($A12='Rent Roll'!$J5,'Rent Roll'!$H5="Current",'Rent Roll'!$I5&gt;DO$11),'Rent Roll'!$M5,SUMIFS('Rent Roll'!$M$4:$M$24,'Rent Roll'!$J$4:$J$24,$A12,'Rent Roll'!$H$4:$H$24,"&lt;="&amp;DO$11,'Rent Roll'!$I$4:$I$24,"&gt;"&amp;DO$11)),0)</f>
        <v>0</v>
      </c>
      <c r="DP12" s="62">
        <f>IFERROR(IF(AND($A12='Rent Roll'!$J5,'Rent Roll'!$H5="Current",'Rent Roll'!$I5&gt;DP$11),'Rent Roll'!$M5,SUMIFS('Rent Roll'!$M$4:$M$24,'Rent Roll'!$J$4:$J$24,$A12,'Rent Roll'!$H$4:$H$24,"&lt;="&amp;DP$11,'Rent Roll'!$I$4:$I$24,"&gt;"&amp;DP$11)),0)</f>
        <v>0</v>
      </c>
      <c r="DQ12" s="62">
        <f>IFERROR(IF(AND($A12='Rent Roll'!$J5,'Rent Roll'!$H5="Current",'Rent Roll'!$I5&gt;DQ$11),'Rent Roll'!$M5,SUMIFS('Rent Roll'!$M$4:$M$24,'Rent Roll'!$J$4:$J$24,$A12,'Rent Roll'!$H$4:$H$24,"&lt;="&amp;DQ$11,'Rent Roll'!$I$4:$I$24,"&gt;"&amp;DQ$11)),0)</f>
        <v>0</v>
      </c>
      <c r="DR12" s="62">
        <f>IFERROR(IF(AND($A12='Rent Roll'!$J5,'Rent Roll'!$H5="Current",'Rent Roll'!$I5&gt;DR$11),'Rent Roll'!$M5,SUMIFS('Rent Roll'!$M$4:$M$24,'Rent Roll'!$J$4:$J$24,$A12,'Rent Roll'!$H$4:$H$24,"&lt;="&amp;DR$11,'Rent Roll'!$I$4:$I$24,"&gt;"&amp;DR$11)),0)</f>
        <v>0</v>
      </c>
      <c r="DS12" s="62">
        <f>IFERROR(IF(AND($A12='Rent Roll'!$J5,'Rent Roll'!$H5="Current",'Rent Roll'!$I5&gt;DS$11),'Rent Roll'!$M5,SUMIFS('Rent Roll'!$M$4:$M$24,'Rent Roll'!$J$4:$J$24,$A12,'Rent Roll'!$H$4:$H$24,"&lt;="&amp;DS$11,'Rent Roll'!$I$4:$I$24,"&gt;"&amp;DS$11)),0)</f>
        <v>0</v>
      </c>
      <c r="DT12" s="559">
        <f>IFERROR(IF(AND($A12='Rent Roll'!$J5,'Rent Roll'!$H5="Current",'Rent Roll'!$I5&gt;DT$11),'Rent Roll'!$M5,SUMIFS('Rent Roll'!$M$4:$M$24,'Rent Roll'!$J$4:$J$24,$A12,'Rent Roll'!$H$4:$H$24,"&lt;="&amp;DT$11,'Rent Roll'!$I$4:$I$24,"&gt;"&amp;DT$11)),0)</f>
        <v>0</v>
      </c>
      <c r="DU12" s="62">
        <f>IFERROR(IF(AND($A12='Rent Roll'!$J5,'Rent Roll'!$H5="Current",'Rent Roll'!$I5&gt;DU$11),'Rent Roll'!$M5,SUMIFS('Rent Roll'!$M$4:$M$24,'Rent Roll'!$J$4:$J$24,$A12,'Rent Roll'!$H$4:$H$24,"&lt;="&amp;DU$11,'Rent Roll'!$I$4:$I$24,"&gt;"&amp;DU$11)),0)</f>
        <v>0</v>
      </c>
      <c r="DV12" s="62">
        <f>IFERROR(IF(AND($A12='Rent Roll'!$J5,'Rent Roll'!$H5="Current",'Rent Roll'!$I5&gt;DV$11),'Rent Roll'!$M5,SUMIFS('Rent Roll'!$M$4:$M$24,'Rent Roll'!$J$4:$J$24,$A12,'Rent Roll'!$H$4:$H$24,"&lt;="&amp;DV$11,'Rent Roll'!$I$4:$I$24,"&gt;"&amp;DV$11)),0)</f>
        <v>0</v>
      </c>
      <c r="DW12" s="62">
        <f>IFERROR(IF(AND($A12='Rent Roll'!$J5,'Rent Roll'!$H5="Current",'Rent Roll'!$I5&gt;DW$11),'Rent Roll'!$M5,SUMIFS('Rent Roll'!$M$4:$M$24,'Rent Roll'!$J$4:$J$24,$A12,'Rent Roll'!$H$4:$H$24,"&lt;="&amp;DW$11,'Rent Roll'!$I$4:$I$24,"&gt;"&amp;DW$11)),0)</f>
        <v>0</v>
      </c>
      <c r="DX12" s="62">
        <f>IFERROR(IF(AND($A12='Rent Roll'!$J5,'Rent Roll'!$H5="Current",'Rent Roll'!$I5&gt;DX$11),'Rent Roll'!$M5,SUMIFS('Rent Roll'!$M$4:$M$24,'Rent Roll'!$J$4:$J$24,$A12,'Rent Roll'!$H$4:$H$24,"&lt;="&amp;DX$11,'Rent Roll'!$I$4:$I$24,"&gt;"&amp;DX$11)),0)</f>
        <v>0</v>
      </c>
      <c r="DY12" s="62">
        <f>IFERROR(IF(AND($A12='Rent Roll'!$J5,'Rent Roll'!$H5="Current",'Rent Roll'!$I5&gt;DY$11),'Rent Roll'!$M5,SUMIFS('Rent Roll'!$M$4:$M$24,'Rent Roll'!$J$4:$J$24,$A12,'Rent Roll'!$H$4:$H$24,"&lt;="&amp;DY$11,'Rent Roll'!$I$4:$I$24,"&gt;"&amp;DY$11)),0)</f>
        <v>0</v>
      </c>
      <c r="DZ12" s="62">
        <f>IFERROR(IF(AND($A12='Rent Roll'!$J5,'Rent Roll'!$H5="Current",'Rent Roll'!$I5&gt;DZ$11),'Rent Roll'!$M5,SUMIFS('Rent Roll'!$M$4:$M$24,'Rent Roll'!$J$4:$J$24,$A12,'Rent Roll'!$H$4:$H$24,"&lt;="&amp;DZ$11,'Rent Roll'!$I$4:$I$24,"&gt;"&amp;DZ$11)),0)</f>
        <v>0</v>
      </c>
      <c r="EA12" s="62">
        <f>IFERROR(IF(AND($A12='Rent Roll'!$J5,'Rent Roll'!$H5="Current",'Rent Roll'!$I5&gt;EA$11),'Rent Roll'!$M5,SUMIFS('Rent Roll'!$M$4:$M$24,'Rent Roll'!$J$4:$J$24,$A12,'Rent Roll'!$H$4:$H$24,"&lt;="&amp;EA$11,'Rent Roll'!$I$4:$I$24,"&gt;"&amp;EA$11)),0)</f>
        <v>0</v>
      </c>
      <c r="EB12" s="62">
        <f>IFERROR(IF(AND($A12='Rent Roll'!$J5,'Rent Roll'!$H5="Current",'Rent Roll'!$I5&gt;EB$11),'Rent Roll'!$M5,SUMIFS('Rent Roll'!$M$4:$M$24,'Rent Roll'!$J$4:$J$24,$A12,'Rent Roll'!$H$4:$H$24,"&lt;="&amp;EB$11,'Rent Roll'!$I$4:$I$24,"&gt;"&amp;EB$11)),0)</f>
        <v>0</v>
      </c>
      <c r="EC12" s="62">
        <f>IFERROR(IF(AND($A12='Rent Roll'!$J5,'Rent Roll'!$H5="Current",'Rent Roll'!$I5&gt;EC$11),'Rent Roll'!$M5,SUMIFS('Rent Roll'!$M$4:$M$24,'Rent Roll'!$J$4:$J$24,$A12,'Rent Roll'!$H$4:$H$24,"&lt;="&amp;EC$11,'Rent Roll'!$I$4:$I$24,"&gt;"&amp;EC$11)),0)</f>
        <v>0</v>
      </c>
      <c r="ED12" s="62">
        <f>IFERROR(IF(AND($A12='Rent Roll'!$J5,'Rent Roll'!$H5="Current",'Rent Roll'!$I5&gt;ED$11),'Rent Roll'!$M5,SUMIFS('Rent Roll'!$M$4:$M$24,'Rent Roll'!$J$4:$J$24,$A12,'Rent Roll'!$H$4:$H$24,"&lt;="&amp;ED$11,'Rent Roll'!$I$4:$I$24,"&gt;"&amp;ED$11)),0)</f>
        <v>0</v>
      </c>
      <c r="EE12" s="62">
        <f>IFERROR(IF(AND($A12='Rent Roll'!$J5,'Rent Roll'!$H5="Current",'Rent Roll'!$I5&gt;EE$11),'Rent Roll'!$M5,SUMIFS('Rent Roll'!$M$4:$M$24,'Rent Roll'!$J$4:$J$24,$A12,'Rent Roll'!$H$4:$H$24,"&lt;="&amp;EE$11,'Rent Roll'!$I$4:$I$24,"&gt;"&amp;EE$11)),0)</f>
        <v>0</v>
      </c>
    </row>
    <row r="13" spans="1:135" x14ac:dyDescent="0.25">
      <c r="A13" s="148" t="e">
        <f>'Rent Roll'!#REF!</f>
        <v>#REF!</v>
      </c>
      <c r="B13" s="398" t="e">
        <f>'Rent Roll'!#REF!</f>
        <v>#REF!</v>
      </c>
      <c r="C13" s="399" t="e">
        <f>'Rent Roll'!#REF!</f>
        <v>#REF!</v>
      </c>
      <c r="D13" s="62">
        <f>IFERROR(IF(AND($A13='Rent Roll'!#REF!,'Rent Roll'!#REF!="Current",'Rent Roll'!#REF!&gt;D$11),'Rent Roll'!#REF!,SUMIFS('Rent Roll'!$M$4:$M$24,'Rent Roll'!$J$4:$J$24,$A13,'Rent Roll'!$H$4:$H$24,"&lt;="&amp;D$11,'Rent Roll'!$I$4:$I$24,"&gt;"&amp;D$11)),0)</f>
        <v>0</v>
      </c>
      <c r="E13" s="62">
        <f>IFERROR(IF(AND($A13='Rent Roll'!#REF!,'Rent Roll'!#REF!="Current",'Rent Roll'!#REF!&gt;E$11),'Rent Roll'!#REF!,SUMIFS('Rent Roll'!$M$4:$M$24,'Rent Roll'!$J$4:$J$24,$A13,'Rent Roll'!$H$4:$H$24,"&lt;="&amp;E$11,'Rent Roll'!$I$4:$I$24,"&gt;"&amp;E$11)),0)</f>
        <v>0</v>
      </c>
      <c r="F13" s="62">
        <f>IFERROR(IF(AND($A13='Rent Roll'!#REF!,'Rent Roll'!#REF!="Current",'Rent Roll'!#REF!&gt;F$11),'Rent Roll'!#REF!,SUMIFS('Rent Roll'!$M$4:$M$24,'Rent Roll'!$J$4:$J$24,$A13,'Rent Roll'!$H$4:$H$24,"&lt;="&amp;F$11,'Rent Roll'!$I$4:$I$24,"&gt;"&amp;F$11)),0)</f>
        <v>0</v>
      </c>
      <c r="G13" s="62">
        <f>IFERROR(IF(AND($A13='Rent Roll'!#REF!,'Rent Roll'!#REF!="Current",'Rent Roll'!#REF!&gt;G$11),'Rent Roll'!#REF!,SUMIFS('Rent Roll'!$M$4:$M$24,'Rent Roll'!$J$4:$J$24,$A13,'Rent Roll'!$H$4:$H$24,"&lt;="&amp;G$11,'Rent Roll'!$I$4:$I$24,"&gt;"&amp;G$11)),0)</f>
        <v>0</v>
      </c>
      <c r="H13" s="62">
        <f>IFERROR(IF(AND($A13='Rent Roll'!#REF!,'Rent Roll'!#REF!="Current",'Rent Roll'!#REF!&gt;H$11),'Rent Roll'!#REF!,SUMIFS('Rent Roll'!$M$4:$M$24,'Rent Roll'!$J$4:$J$24,$A13,'Rent Roll'!$H$4:$H$24,"&lt;="&amp;H$11,'Rent Roll'!$I$4:$I$24,"&gt;"&amp;H$11)),0)</f>
        <v>0</v>
      </c>
      <c r="I13" s="62">
        <f>IFERROR(IF(AND($A13='Rent Roll'!#REF!,'Rent Roll'!#REF!="Current",'Rent Roll'!#REF!&gt;I$11),'Rent Roll'!#REF!,SUMIFS('Rent Roll'!$M$4:$M$24,'Rent Roll'!$J$4:$J$24,$A13,'Rent Roll'!$H$4:$H$24,"&lt;="&amp;I$11,'Rent Roll'!$I$4:$I$24,"&gt;"&amp;I$11)),0)</f>
        <v>0</v>
      </c>
      <c r="J13" s="62">
        <f>IFERROR(IF(AND($A13='Rent Roll'!#REF!,'Rent Roll'!#REF!="Current",'Rent Roll'!#REF!&gt;J$11),'Rent Roll'!#REF!,SUMIFS('Rent Roll'!$M$4:$M$24,'Rent Roll'!$J$4:$J$24,$A13,'Rent Roll'!$H$4:$H$24,"&lt;="&amp;J$11,'Rent Roll'!$I$4:$I$24,"&gt;"&amp;J$11)),0)</f>
        <v>0</v>
      </c>
      <c r="K13" s="62">
        <f>IFERROR(IF(AND($A13='Rent Roll'!#REF!,'Rent Roll'!#REF!="Current",'Rent Roll'!#REF!&gt;K$11),'Rent Roll'!#REF!,SUMIFS('Rent Roll'!$M$4:$M$24,'Rent Roll'!$J$4:$J$24,$A13,'Rent Roll'!$H$4:$H$24,"&lt;="&amp;K$11,'Rent Roll'!$I$4:$I$24,"&gt;"&amp;K$11)),0)</f>
        <v>0</v>
      </c>
      <c r="L13" s="62">
        <f>IFERROR(IF(AND($A13='Rent Roll'!#REF!,'Rent Roll'!#REF!="Current",'Rent Roll'!#REF!&gt;L$11),'Rent Roll'!#REF!,SUMIFS('Rent Roll'!$M$4:$M$24,'Rent Roll'!$J$4:$J$24,$A13,'Rent Roll'!$H$4:$H$24,"&lt;="&amp;L$11,'Rent Roll'!$I$4:$I$24,"&gt;"&amp;L$11)),0)</f>
        <v>0</v>
      </c>
      <c r="M13" s="62">
        <f>IFERROR(IF(AND($A13='Rent Roll'!#REF!,'Rent Roll'!#REF!="Current",'Rent Roll'!#REF!&gt;M$11),'Rent Roll'!#REF!,SUMIFS('Rent Roll'!$M$4:$M$24,'Rent Roll'!$J$4:$J$24,$A13,'Rent Roll'!$H$4:$H$24,"&lt;="&amp;M$11,'Rent Roll'!$I$4:$I$24,"&gt;"&amp;M$11)),0)</f>
        <v>0</v>
      </c>
      <c r="N13" s="62">
        <f>IFERROR(IF(AND($A13='Rent Roll'!#REF!,'Rent Roll'!#REF!="Current",'Rent Roll'!#REF!&gt;N$11),'Rent Roll'!#REF!,SUMIFS('Rent Roll'!$M$4:$M$24,'Rent Roll'!$J$4:$J$24,$A13,'Rent Roll'!$H$4:$H$24,"&lt;="&amp;N$11,'Rent Roll'!$I$4:$I$24,"&gt;"&amp;N$11)),0)</f>
        <v>0</v>
      </c>
      <c r="O13" s="62">
        <f>IFERROR(IF(AND($A13='Rent Roll'!#REF!,'Rent Roll'!#REF!="Current",'Rent Roll'!#REF!&gt;O$11),'Rent Roll'!#REF!,SUMIFS('Rent Roll'!$M$4:$M$24,'Rent Roll'!$J$4:$J$24,$A13,'Rent Roll'!$H$4:$H$24,"&lt;="&amp;O$11,'Rent Roll'!$I$4:$I$24,"&gt;"&amp;O$11)),0)</f>
        <v>0</v>
      </c>
      <c r="P13" s="559">
        <f>IFERROR(IF(AND($A13='Rent Roll'!#REF!,'Rent Roll'!#REF!="Current",'Rent Roll'!#REF!&gt;P$11),'Rent Roll'!#REF!,SUMIFS('Rent Roll'!$M$4:$M$24,'Rent Roll'!$J$4:$J$24,$A13,'Rent Roll'!$H$4:$H$24,"&lt;="&amp;P$11,'Rent Roll'!$I$4:$I$24,"&gt;"&amp;P$11)),0)</f>
        <v>0</v>
      </c>
      <c r="Q13" s="62">
        <f>IFERROR(IF(AND($A13='Rent Roll'!#REF!,'Rent Roll'!#REF!="Current",'Rent Roll'!#REF!&gt;Q$11),'Rent Roll'!#REF!,SUMIFS('Rent Roll'!$M$4:$M$24,'Rent Roll'!$J$4:$J$24,$A13,'Rent Roll'!$H$4:$H$24,"&lt;="&amp;Q$11,'Rent Roll'!$I$4:$I$24,"&gt;"&amp;Q$11)),0)</f>
        <v>0</v>
      </c>
      <c r="R13" s="62">
        <f>IFERROR(IF(AND($A13='Rent Roll'!#REF!,'Rent Roll'!#REF!="Current",'Rent Roll'!#REF!&gt;R$11),'Rent Roll'!#REF!,SUMIFS('Rent Roll'!$M$4:$M$24,'Rent Roll'!$J$4:$J$24,$A13,'Rent Roll'!$H$4:$H$24,"&lt;="&amp;R$11,'Rent Roll'!$I$4:$I$24,"&gt;"&amp;R$11)),0)</f>
        <v>0</v>
      </c>
      <c r="S13" s="62">
        <f>IFERROR(IF(AND($A13='Rent Roll'!#REF!,'Rent Roll'!#REF!="Current",'Rent Roll'!#REF!&gt;S$11),'Rent Roll'!#REF!,SUMIFS('Rent Roll'!$M$4:$M$24,'Rent Roll'!$J$4:$J$24,$A13,'Rent Roll'!$H$4:$H$24,"&lt;="&amp;S$11,'Rent Roll'!$I$4:$I$24,"&gt;"&amp;S$11)),0)</f>
        <v>0</v>
      </c>
      <c r="T13" s="62">
        <f>IFERROR(IF(AND($A13='Rent Roll'!#REF!,'Rent Roll'!#REF!="Current",'Rent Roll'!#REF!&gt;T$11),'Rent Roll'!#REF!,SUMIFS('Rent Roll'!$M$4:$M$24,'Rent Roll'!$J$4:$J$24,$A13,'Rent Roll'!$H$4:$H$24,"&lt;="&amp;T$11,'Rent Roll'!$I$4:$I$24,"&gt;"&amp;T$11)),0)</f>
        <v>0</v>
      </c>
      <c r="U13" s="62">
        <f>IFERROR(IF(AND($A13='Rent Roll'!#REF!,'Rent Roll'!#REF!="Current",'Rent Roll'!#REF!&gt;U$11),'Rent Roll'!#REF!,SUMIFS('Rent Roll'!$M$4:$M$24,'Rent Roll'!$J$4:$J$24,$A13,'Rent Roll'!$H$4:$H$24,"&lt;="&amp;U$11,'Rent Roll'!$I$4:$I$24,"&gt;"&amp;U$11)),0)</f>
        <v>0</v>
      </c>
      <c r="V13" s="62">
        <f>IFERROR(IF(AND($A13='Rent Roll'!#REF!,'Rent Roll'!#REF!="Current",'Rent Roll'!#REF!&gt;V$11),'Rent Roll'!#REF!,SUMIFS('Rent Roll'!$M$4:$M$24,'Rent Roll'!$J$4:$J$24,$A13,'Rent Roll'!$H$4:$H$24,"&lt;="&amp;V$11,'Rent Roll'!$I$4:$I$24,"&gt;"&amp;V$11)),0)</f>
        <v>0</v>
      </c>
      <c r="W13" s="62">
        <f>IFERROR(IF(AND($A13='Rent Roll'!#REF!,'Rent Roll'!#REF!="Current",'Rent Roll'!#REF!&gt;W$11),'Rent Roll'!#REF!,SUMIFS('Rent Roll'!$M$4:$M$24,'Rent Roll'!$J$4:$J$24,$A13,'Rent Roll'!$H$4:$H$24,"&lt;="&amp;W$11,'Rent Roll'!$I$4:$I$24,"&gt;"&amp;W$11)),0)</f>
        <v>0</v>
      </c>
      <c r="X13" s="62">
        <f>IFERROR(IF(AND($A13='Rent Roll'!#REF!,'Rent Roll'!#REF!="Current",'Rent Roll'!#REF!&gt;X$11),'Rent Roll'!#REF!,SUMIFS('Rent Roll'!$M$4:$M$24,'Rent Roll'!$J$4:$J$24,$A13,'Rent Roll'!$H$4:$H$24,"&lt;="&amp;X$11,'Rent Roll'!$I$4:$I$24,"&gt;"&amp;X$11)),0)</f>
        <v>0</v>
      </c>
      <c r="Y13" s="62">
        <f>IFERROR(IF(AND($A13='Rent Roll'!#REF!,'Rent Roll'!#REF!="Current",'Rent Roll'!#REF!&gt;Y$11),'Rent Roll'!#REF!,SUMIFS('Rent Roll'!$M$4:$M$24,'Rent Roll'!$J$4:$J$24,$A13,'Rent Roll'!$H$4:$H$24,"&lt;="&amp;Y$11,'Rent Roll'!$I$4:$I$24,"&gt;"&amp;Y$11)),0)</f>
        <v>0</v>
      </c>
      <c r="Z13" s="62">
        <f>IFERROR(IF(AND($A13='Rent Roll'!#REF!,'Rent Roll'!#REF!="Current",'Rent Roll'!#REF!&gt;Z$11),'Rent Roll'!#REF!,SUMIFS('Rent Roll'!$M$4:$M$24,'Rent Roll'!$J$4:$J$24,$A13,'Rent Roll'!$H$4:$H$24,"&lt;="&amp;Z$11,'Rent Roll'!$I$4:$I$24,"&gt;"&amp;Z$11)),0)</f>
        <v>0</v>
      </c>
      <c r="AA13" s="62">
        <f>IFERROR(IF(AND($A13='Rent Roll'!#REF!,'Rent Roll'!#REF!="Current",'Rent Roll'!#REF!&gt;AA$11),'Rent Roll'!#REF!,SUMIFS('Rent Roll'!$M$4:$M$24,'Rent Roll'!$J$4:$J$24,$A13,'Rent Roll'!$H$4:$H$24,"&lt;="&amp;AA$11,'Rent Roll'!$I$4:$I$24,"&gt;"&amp;AA$11)),0)</f>
        <v>0</v>
      </c>
      <c r="AB13" s="559">
        <f>IFERROR(IF(AND($A13='Rent Roll'!#REF!,'Rent Roll'!#REF!="Current",'Rent Roll'!#REF!&gt;AB$11),'Rent Roll'!#REF!,SUMIFS('Rent Roll'!$M$4:$M$24,'Rent Roll'!$J$4:$J$24,$A13,'Rent Roll'!$H$4:$H$24,"&lt;="&amp;AB$11,'Rent Roll'!$I$4:$I$24,"&gt;"&amp;AB$11)),0)</f>
        <v>0</v>
      </c>
      <c r="AC13" s="62">
        <f>IFERROR(IF(AND($A13='Rent Roll'!#REF!,'Rent Roll'!#REF!="Current",'Rent Roll'!#REF!&gt;AC$11),'Rent Roll'!#REF!,SUMIFS('Rent Roll'!$M$4:$M$24,'Rent Roll'!$J$4:$J$24,$A13,'Rent Roll'!$H$4:$H$24,"&lt;="&amp;AC$11,'Rent Roll'!$I$4:$I$24,"&gt;"&amp;AC$11)),0)</f>
        <v>0</v>
      </c>
      <c r="AD13" s="62">
        <f>IFERROR(IF(AND($A13='Rent Roll'!#REF!,'Rent Roll'!#REF!="Current",'Rent Roll'!#REF!&gt;AD$11),'Rent Roll'!#REF!,SUMIFS('Rent Roll'!$M$4:$M$24,'Rent Roll'!$J$4:$J$24,$A13,'Rent Roll'!$H$4:$H$24,"&lt;="&amp;AD$11,'Rent Roll'!$I$4:$I$24,"&gt;"&amp;AD$11)),0)</f>
        <v>0</v>
      </c>
      <c r="AE13" s="62">
        <f>IFERROR(IF(AND($A13='Rent Roll'!#REF!,'Rent Roll'!#REF!="Current",'Rent Roll'!#REF!&gt;AE$11),'Rent Roll'!#REF!,SUMIFS('Rent Roll'!$M$4:$M$24,'Rent Roll'!$J$4:$J$24,$A13,'Rent Roll'!$H$4:$H$24,"&lt;="&amp;AE$11,'Rent Roll'!$I$4:$I$24,"&gt;"&amp;AE$11)),0)</f>
        <v>0</v>
      </c>
      <c r="AF13" s="62">
        <f>IFERROR(IF(AND($A13='Rent Roll'!#REF!,'Rent Roll'!#REF!="Current",'Rent Roll'!#REF!&gt;AF$11),'Rent Roll'!#REF!,SUMIFS('Rent Roll'!$M$4:$M$24,'Rent Roll'!$J$4:$J$24,$A13,'Rent Roll'!$H$4:$H$24,"&lt;="&amp;AF$11,'Rent Roll'!$I$4:$I$24,"&gt;"&amp;AF$11)),0)</f>
        <v>0</v>
      </c>
      <c r="AG13" s="62">
        <f>IFERROR(IF(AND($A13='Rent Roll'!#REF!,'Rent Roll'!#REF!="Current",'Rent Roll'!#REF!&gt;AG$11),'Rent Roll'!#REF!,SUMIFS('Rent Roll'!$M$4:$M$24,'Rent Roll'!$J$4:$J$24,$A13,'Rent Roll'!$H$4:$H$24,"&lt;="&amp;AG$11,'Rent Roll'!$I$4:$I$24,"&gt;"&amp;AG$11)),0)</f>
        <v>0</v>
      </c>
      <c r="AH13" s="62">
        <f>IFERROR(IF(AND($A13='Rent Roll'!#REF!,'Rent Roll'!#REF!="Current",'Rent Roll'!#REF!&gt;AH$11),'Rent Roll'!#REF!,SUMIFS('Rent Roll'!$M$4:$M$24,'Rent Roll'!$J$4:$J$24,$A13,'Rent Roll'!$H$4:$H$24,"&lt;="&amp;AH$11,'Rent Roll'!$I$4:$I$24,"&gt;"&amp;AH$11)),0)</f>
        <v>0</v>
      </c>
      <c r="AI13" s="62">
        <f>IFERROR(IF(AND($A13='Rent Roll'!#REF!,'Rent Roll'!#REF!="Current",'Rent Roll'!#REF!&gt;AI$11),'Rent Roll'!#REF!,SUMIFS('Rent Roll'!$M$4:$M$24,'Rent Roll'!$J$4:$J$24,$A13,'Rent Roll'!$H$4:$H$24,"&lt;="&amp;AI$11,'Rent Roll'!$I$4:$I$24,"&gt;"&amp;AI$11)),0)</f>
        <v>0</v>
      </c>
      <c r="AJ13" s="62">
        <f>IFERROR(IF(AND($A13='Rent Roll'!#REF!,'Rent Roll'!#REF!="Current",'Rent Roll'!#REF!&gt;AJ$11),'Rent Roll'!#REF!,SUMIFS('Rent Roll'!$M$4:$M$24,'Rent Roll'!$J$4:$J$24,$A13,'Rent Roll'!$H$4:$H$24,"&lt;="&amp;AJ$11,'Rent Roll'!$I$4:$I$24,"&gt;"&amp;AJ$11)),0)</f>
        <v>0</v>
      </c>
      <c r="AK13" s="62">
        <f>IFERROR(IF(AND($A13='Rent Roll'!#REF!,'Rent Roll'!#REF!="Current",'Rent Roll'!#REF!&gt;AK$11),'Rent Roll'!#REF!,SUMIFS('Rent Roll'!$M$4:$M$24,'Rent Roll'!$J$4:$J$24,$A13,'Rent Roll'!$H$4:$H$24,"&lt;="&amp;AK$11,'Rent Roll'!$I$4:$I$24,"&gt;"&amp;AK$11)),0)</f>
        <v>0</v>
      </c>
      <c r="AL13" s="62">
        <f>IFERROR(IF(AND($A13='Rent Roll'!#REF!,'Rent Roll'!#REF!="Current",'Rent Roll'!#REF!&gt;AL$11),'Rent Roll'!#REF!,SUMIFS('Rent Roll'!$M$4:$M$24,'Rent Roll'!$J$4:$J$24,$A13,'Rent Roll'!$H$4:$H$24,"&lt;="&amp;AL$11,'Rent Roll'!$I$4:$I$24,"&gt;"&amp;AL$11)),0)</f>
        <v>0</v>
      </c>
      <c r="AM13" s="62">
        <f>IFERROR(IF(AND($A13='Rent Roll'!#REF!,'Rent Roll'!#REF!="Current",'Rent Roll'!#REF!&gt;AM$11),'Rent Roll'!#REF!,SUMIFS('Rent Roll'!$M$4:$M$24,'Rent Roll'!$J$4:$J$24,$A13,'Rent Roll'!$H$4:$H$24,"&lt;="&amp;AM$11,'Rent Roll'!$I$4:$I$24,"&gt;"&amp;AM$11)),0)</f>
        <v>0</v>
      </c>
      <c r="AN13" s="559">
        <f>IFERROR(IF(AND($A13='Rent Roll'!#REF!,'Rent Roll'!#REF!="Current",'Rent Roll'!#REF!&gt;AN$11),'Rent Roll'!#REF!,SUMIFS('Rent Roll'!$M$4:$M$24,'Rent Roll'!$J$4:$J$24,$A13,'Rent Roll'!$H$4:$H$24,"&lt;="&amp;AN$11,'Rent Roll'!$I$4:$I$24,"&gt;"&amp;AN$11)),0)</f>
        <v>0</v>
      </c>
      <c r="AO13" s="62">
        <f>IFERROR(IF(AND($A13='Rent Roll'!#REF!,'Rent Roll'!#REF!="Current",'Rent Roll'!#REF!&gt;AO$11),'Rent Roll'!#REF!,SUMIFS('Rent Roll'!$M$4:$M$24,'Rent Roll'!$J$4:$J$24,$A13,'Rent Roll'!$H$4:$H$24,"&lt;="&amp;AO$11,'Rent Roll'!$I$4:$I$24,"&gt;"&amp;AO$11)),0)</f>
        <v>0</v>
      </c>
      <c r="AP13" s="62">
        <f>IFERROR(IF(AND($A13='Rent Roll'!#REF!,'Rent Roll'!#REF!="Current",'Rent Roll'!#REF!&gt;AP$11),'Rent Roll'!#REF!,SUMIFS('Rent Roll'!$M$4:$M$24,'Rent Roll'!$J$4:$J$24,$A13,'Rent Roll'!$H$4:$H$24,"&lt;="&amp;AP$11,'Rent Roll'!$I$4:$I$24,"&gt;"&amp;AP$11)),0)</f>
        <v>0</v>
      </c>
      <c r="AQ13" s="62">
        <f>IFERROR(IF(AND($A13='Rent Roll'!#REF!,'Rent Roll'!#REF!="Current",'Rent Roll'!#REF!&gt;AQ$11),'Rent Roll'!#REF!,SUMIFS('Rent Roll'!$M$4:$M$24,'Rent Roll'!$J$4:$J$24,$A13,'Rent Roll'!$H$4:$H$24,"&lt;="&amp;AQ$11,'Rent Roll'!$I$4:$I$24,"&gt;"&amp;AQ$11)),0)</f>
        <v>0</v>
      </c>
      <c r="AR13" s="62">
        <f>IFERROR(IF(AND($A13='Rent Roll'!#REF!,'Rent Roll'!#REF!="Current",'Rent Roll'!#REF!&gt;AR$11),'Rent Roll'!#REF!,SUMIFS('Rent Roll'!$M$4:$M$24,'Rent Roll'!$J$4:$J$24,$A13,'Rent Roll'!$H$4:$H$24,"&lt;="&amp;AR$11,'Rent Roll'!$I$4:$I$24,"&gt;"&amp;AR$11)),0)</f>
        <v>0</v>
      </c>
      <c r="AS13" s="62">
        <f>IFERROR(IF(AND($A13='Rent Roll'!#REF!,'Rent Roll'!#REF!="Current",'Rent Roll'!#REF!&gt;AS$11),'Rent Roll'!#REF!,SUMIFS('Rent Roll'!$M$4:$M$24,'Rent Roll'!$J$4:$J$24,$A13,'Rent Roll'!$H$4:$H$24,"&lt;="&amp;AS$11,'Rent Roll'!$I$4:$I$24,"&gt;"&amp;AS$11)),0)</f>
        <v>0</v>
      </c>
      <c r="AT13" s="62">
        <f>IFERROR(IF(AND($A13='Rent Roll'!#REF!,'Rent Roll'!#REF!="Current",'Rent Roll'!#REF!&gt;AT$11),'Rent Roll'!#REF!,SUMIFS('Rent Roll'!$M$4:$M$24,'Rent Roll'!$J$4:$J$24,$A13,'Rent Roll'!$H$4:$H$24,"&lt;="&amp;AT$11,'Rent Roll'!$I$4:$I$24,"&gt;"&amp;AT$11)),0)</f>
        <v>0</v>
      </c>
      <c r="AU13" s="62">
        <f>IFERROR(IF(AND($A13='Rent Roll'!#REF!,'Rent Roll'!#REF!="Current",'Rent Roll'!#REF!&gt;AU$11),'Rent Roll'!#REF!,SUMIFS('Rent Roll'!$M$4:$M$24,'Rent Roll'!$J$4:$J$24,$A13,'Rent Roll'!$H$4:$H$24,"&lt;="&amp;AU$11,'Rent Roll'!$I$4:$I$24,"&gt;"&amp;AU$11)),0)</f>
        <v>0</v>
      </c>
      <c r="AV13" s="62">
        <f>IFERROR(IF(AND($A13='Rent Roll'!#REF!,'Rent Roll'!#REF!="Current",'Rent Roll'!#REF!&gt;AV$11),'Rent Roll'!#REF!,SUMIFS('Rent Roll'!$M$4:$M$24,'Rent Roll'!$J$4:$J$24,$A13,'Rent Roll'!$H$4:$H$24,"&lt;="&amp;AV$11,'Rent Roll'!$I$4:$I$24,"&gt;"&amp;AV$11)),0)</f>
        <v>0</v>
      </c>
      <c r="AW13" s="62">
        <f>IFERROR(IF(AND($A13='Rent Roll'!#REF!,'Rent Roll'!#REF!="Current",'Rent Roll'!#REF!&gt;AW$11),'Rent Roll'!#REF!,SUMIFS('Rent Roll'!$M$4:$M$24,'Rent Roll'!$J$4:$J$24,$A13,'Rent Roll'!$H$4:$H$24,"&lt;="&amp;AW$11,'Rent Roll'!$I$4:$I$24,"&gt;"&amp;AW$11)),0)</f>
        <v>0</v>
      </c>
      <c r="AX13" s="62">
        <f>IFERROR(IF(AND($A13='Rent Roll'!#REF!,'Rent Roll'!#REF!="Current",'Rent Roll'!#REF!&gt;AX$11),'Rent Roll'!#REF!,SUMIFS('Rent Roll'!$M$4:$M$24,'Rent Roll'!$J$4:$J$24,$A13,'Rent Roll'!$H$4:$H$24,"&lt;="&amp;AX$11,'Rent Roll'!$I$4:$I$24,"&gt;"&amp;AX$11)),0)</f>
        <v>0</v>
      </c>
      <c r="AY13" s="62">
        <f>IFERROR(IF(AND($A13='Rent Roll'!#REF!,'Rent Roll'!#REF!="Current",'Rent Roll'!#REF!&gt;AY$11),'Rent Roll'!#REF!,SUMIFS('Rent Roll'!$M$4:$M$24,'Rent Roll'!$J$4:$J$24,$A13,'Rent Roll'!$H$4:$H$24,"&lt;="&amp;AY$11,'Rent Roll'!$I$4:$I$24,"&gt;"&amp;AY$11)),0)</f>
        <v>0</v>
      </c>
      <c r="AZ13" s="559">
        <f>IFERROR(IF(AND($A13='Rent Roll'!#REF!,'Rent Roll'!#REF!="Current",'Rent Roll'!#REF!&gt;AZ$11),'Rent Roll'!#REF!,SUMIFS('Rent Roll'!$M$4:$M$24,'Rent Roll'!$J$4:$J$24,$A13,'Rent Roll'!$H$4:$H$24,"&lt;="&amp;AZ$11,'Rent Roll'!$I$4:$I$24,"&gt;"&amp;AZ$11)),0)</f>
        <v>0</v>
      </c>
      <c r="BA13" s="62">
        <f>IFERROR(IF(AND($A13='Rent Roll'!#REF!,'Rent Roll'!#REF!="Current",'Rent Roll'!#REF!&gt;BA$11),'Rent Roll'!#REF!,SUMIFS('Rent Roll'!$M$4:$M$24,'Rent Roll'!$J$4:$J$24,$A13,'Rent Roll'!$H$4:$H$24,"&lt;="&amp;BA$11,'Rent Roll'!$I$4:$I$24,"&gt;"&amp;BA$11)),0)</f>
        <v>0</v>
      </c>
      <c r="BB13" s="62">
        <f>IFERROR(IF(AND($A13='Rent Roll'!#REF!,'Rent Roll'!#REF!="Current",'Rent Roll'!#REF!&gt;BB$11),'Rent Roll'!#REF!,SUMIFS('Rent Roll'!$M$4:$M$24,'Rent Roll'!$J$4:$J$24,$A13,'Rent Roll'!$H$4:$H$24,"&lt;="&amp;BB$11,'Rent Roll'!$I$4:$I$24,"&gt;"&amp;BB$11)),0)</f>
        <v>0</v>
      </c>
      <c r="BC13" s="62">
        <f>IFERROR(IF(AND($A13='Rent Roll'!#REF!,'Rent Roll'!#REF!="Current",'Rent Roll'!#REF!&gt;BC$11),'Rent Roll'!#REF!,SUMIFS('Rent Roll'!$M$4:$M$24,'Rent Roll'!$J$4:$J$24,$A13,'Rent Roll'!$H$4:$H$24,"&lt;="&amp;BC$11,'Rent Roll'!$I$4:$I$24,"&gt;"&amp;BC$11)),0)</f>
        <v>0</v>
      </c>
      <c r="BD13" s="62">
        <f>IFERROR(IF(AND($A13='Rent Roll'!#REF!,'Rent Roll'!#REF!="Current",'Rent Roll'!#REF!&gt;BD$11),'Rent Roll'!#REF!,SUMIFS('Rent Roll'!$M$4:$M$24,'Rent Roll'!$J$4:$J$24,$A13,'Rent Roll'!$H$4:$H$24,"&lt;="&amp;BD$11,'Rent Roll'!$I$4:$I$24,"&gt;"&amp;BD$11)),0)</f>
        <v>0</v>
      </c>
      <c r="BE13" s="62">
        <f>IFERROR(IF(AND($A13='Rent Roll'!#REF!,'Rent Roll'!#REF!="Current",'Rent Roll'!#REF!&gt;BE$11),'Rent Roll'!#REF!,SUMIFS('Rent Roll'!$M$4:$M$24,'Rent Roll'!$J$4:$J$24,$A13,'Rent Roll'!$H$4:$H$24,"&lt;="&amp;BE$11,'Rent Roll'!$I$4:$I$24,"&gt;"&amp;BE$11)),0)</f>
        <v>0</v>
      </c>
      <c r="BF13" s="62">
        <f>IFERROR(IF(AND($A13='Rent Roll'!#REF!,'Rent Roll'!#REF!="Current",'Rent Roll'!#REF!&gt;BF$11),'Rent Roll'!#REF!,SUMIFS('Rent Roll'!$M$4:$M$24,'Rent Roll'!$J$4:$J$24,$A13,'Rent Roll'!$H$4:$H$24,"&lt;="&amp;BF$11,'Rent Roll'!$I$4:$I$24,"&gt;"&amp;BF$11)),0)</f>
        <v>0</v>
      </c>
      <c r="BG13" s="62">
        <f>IFERROR(IF(AND($A13='Rent Roll'!#REF!,'Rent Roll'!#REF!="Current",'Rent Roll'!#REF!&gt;BG$11),'Rent Roll'!#REF!,SUMIFS('Rent Roll'!$M$4:$M$24,'Rent Roll'!$J$4:$J$24,$A13,'Rent Roll'!$H$4:$H$24,"&lt;="&amp;BG$11,'Rent Roll'!$I$4:$I$24,"&gt;"&amp;BG$11)),0)</f>
        <v>0</v>
      </c>
      <c r="BH13" s="62">
        <f>IFERROR(IF(AND($A13='Rent Roll'!#REF!,'Rent Roll'!#REF!="Current",'Rent Roll'!#REF!&gt;BH$11),'Rent Roll'!#REF!,SUMIFS('Rent Roll'!$M$4:$M$24,'Rent Roll'!$J$4:$J$24,$A13,'Rent Roll'!$H$4:$H$24,"&lt;="&amp;BH$11,'Rent Roll'!$I$4:$I$24,"&gt;"&amp;BH$11)),0)</f>
        <v>0</v>
      </c>
      <c r="BI13" s="62">
        <f>IFERROR(IF(AND($A13='Rent Roll'!#REF!,'Rent Roll'!#REF!="Current",'Rent Roll'!#REF!&gt;BI$11),'Rent Roll'!#REF!,SUMIFS('Rent Roll'!$M$4:$M$24,'Rent Roll'!$J$4:$J$24,$A13,'Rent Roll'!$H$4:$H$24,"&lt;="&amp;BI$11,'Rent Roll'!$I$4:$I$24,"&gt;"&amp;BI$11)),0)</f>
        <v>0</v>
      </c>
      <c r="BJ13" s="62">
        <f>IFERROR(IF(AND($A13='Rent Roll'!#REF!,'Rent Roll'!#REF!="Current",'Rent Roll'!#REF!&gt;BJ$11),'Rent Roll'!#REF!,SUMIFS('Rent Roll'!$M$4:$M$24,'Rent Roll'!$J$4:$J$24,$A13,'Rent Roll'!$H$4:$H$24,"&lt;="&amp;BJ$11,'Rent Roll'!$I$4:$I$24,"&gt;"&amp;BJ$11)),0)</f>
        <v>0</v>
      </c>
      <c r="BK13" s="62">
        <f>IFERROR(IF(AND($A13='Rent Roll'!#REF!,'Rent Roll'!#REF!="Current",'Rent Roll'!#REF!&gt;BK$11),'Rent Roll'!#REF!,SUMIFS('Rent Roll'!$M$4:$M$24,'Rent Roll'!$J$4:$J$24,$A13,'Rent Roll'!$H$4:$H$24,"&lt;="&amp;BK$11,'Rent Roll'!$I$4:$I$24,"&gt;"&amp;BK$11)),0)</f>
        <v>0</v>
      </c>
      <c r="BL13" s="559">
        <f>IFERROR(IF(AND($A13='Rent Roll'!#REF!,'Rent Roll'!#REF!="Current",'Rent Roll'!#REF!&gt;BL$11),'Rent Roll'!#REF!,SUMIFS('Rent Roll'!$M$4:$M$24,'Rent Roll'!$J$4:$J$24,$A13,'Rent Roll'!$H$4:$H$24,"&lt;="&amp;BL$11,'Rent Roll'!$I$4:$I$24,"&gt;"&amp;BL$11)),0)</f>
        <v>0</v>
      </c>
      <c r="BM13" s="62">
        <f>IFERROR(IF(AND($A13='Rent Roll'!#REF!,'Rent Roll'!#REF!="Current",'Rent Roll'!#REF!&gt;BM$11),'Rent Roll'!#REF!,SUMIFS('Rent Roll'!$M$4:$M$24,'Rent Roll'!$J$4:$J$24,$A13,'Rent Roll'!$H$4:$H$24,"&lt;="&amp;BM$11,'Rent Roll'!$I$4:$I$24,"&gt;"&amp;BM$11)),0)</f>
        <v>0</v>
      </c>
      <c r="BN13" s="62">
        <f>IFERROR(IF(AND($A13='Rent Roll'!#REF!,'Rent Roll'!#REF!="Current",'Rent Roll'!#REF!&gt;BN$11),'Rent Roll'!#REF!,SUMIFS('Rent Roll'!$M$4:$M$24,'Rent Roll'!$J$4:$J$24,$A13,'Rent Roll'!$H$4:$H$24,"&lt;="&amp;BN$11,'Rent Roll'!$I$4:$I$24,"&gt;"&amp;BN$11)),0)</f>
        <v>0</v>
      </c>
      <c r="BO13" s="62">
        <f>IFERROR(IF(AND($A13='Rent Roll'!#REF!,'Rent Roll'!#REF!="Current",'Rent Roll'!#REF!&gt;BO$11),'Rent Roll'!#REF!,SUMIFS('Rent Roll'!$M$4:$M$24,'Rent Roll'!$J$4:$J$24,$A13,'Rent Roll'!$H$4:$H$24,"&lt;="&amp;BO$11,'Rent Roll'!$I$4:$I$24,"&gt;"&amp;BO$11)),0)</f>
        <v>0</v>
      </c>
      <c r="BP13" s="62">
        <f>IFERROR(IF(AND($A13='Rent Roll'!#REF!,'Rent Roll'!#REF!="Current",'Rent Roll'!#REF!&gt;BP$11),'Rent Roll'!#REF!,SUMIFS('Rent Roll'!$M$4:$M$24,'Rent Roll'!$J$4:$J$24,$A13,'Rent Roll'!$H$4:$H$24,"&lt;="&amp;BP$11,'Rent Roll'!$I$4:$I$24,"&gt;"&amp;BP$11)),0)</f>
        <v>0</v>
      </c>
      <c r="BQ13" s="62">
        <f>IFERROR(IF(AND($A13='Rent Roll'!#REF!,'Rent Roll'!#REF!="Current",'Rent Roll'!#REF!&gt;BQ$11),'Rent Roll'!#REF!,SUMIFS('Rent Roll'!$M$4:$M$24,'Rent Roll'!$J$4:$J$24,$A13,'Rent Roll'!$H$4:$H$24,"&lt;="&amp;BQ$11,'Rent Roll'!$I$4:$I$24,"&gt;"&amp;BQ$11)),0)</f>
        <v>0</v>
      </c>
      <c r="BR13" s="62">
        <f>IFERROR(IF(AND($A13='Rent Roll'!#REF!,'Rent Roll'!#REF!="Current",'Rent Roll'!#REF!&gt;BR$11),'Rent Roll'!#REF!,SUMIFS('Rent Roll'!$M$4:$M$24,'Rent Roll'!$J$4:$J$24,$A13,'Rent Roll'!$H$4:$H$24,"&lt;="&amp;BR$11,'Rent Roll'!$I$4:$I$24,"&gt;"&amp;BR$11)),0)</f>
        <v>0</v>
      </c>
      <c r="BS13" s="62">
        <f>IFERROR(IF(AND($A13='Rent Roll'!#REF!,'Rent Roll'!#REF!="Current",'Rent Roll'!#REF!&gt;BS$11),'Rent Roll'!#REF!,SUMIFS('Rent Roll'!$M$4:$M$24,'Rent Roll'!$J$4:$J$24,$A13,'Rent Roll'!$H$4:$H$24,"&lt;="&amp;BS$11,'Rent Roll'!$I$4:$I$24,"&gt;"&amp;BS$11)),0)</f>
        <v>0</v>
      </c>
      <c r="BT13" s="62">
        <f>IFERROR(IF(AND($A13='Rent Roll'!#REF!,'Rent Roll'!#REF!="Current",'Rent Roll'!#REF!&gt;BT$11),'Rent Roll'!#REF!,SUMIFS('Rent Roll'!$M$4:$M$24,'Rent Roll'!$J$4:$J$24,$A13,'Rent Roll'!$H$4:$H$24,"&lt;="&amp;BT$11,'Rent Roll'!$I$4:$I$24,"&gt;"&amp;BT$11)),0)</f>
        <v>0</v>
      </c>
      <c r="BU13" s="62">
        <f>IFERROR(IF(AND($A13='Rent Roll'!#REF!,'Rent Roll'!#REF!="Current",'Rent Roll'!#REF!&gt;BU$11),'Rent Roll'!#REF!,SUMIFS('Rent Roll'!$M$4:$M$24,'Rent Roll'!$J$4:$J$24,$A13,'Rent Roll'!$H$4:$H$24,"&lt;="&amp;BU$11,'Rent Roll'!$I$4:$I$24,"&gt;"&amp;BU$11)),0)</f>
        <v>0</v>
      </c>
      <c r="BV13" s="62">
        <f>IFERROR(IF(AND($A13='Rent Roll'!#REF!,'Rent Roll'!#REF!="Current",'Rent Roll'!#REF!&gt;BV$11),'Rent Roll'!#REF!,SUMIFS('Rent Roll'!$M$4:$M$24,'Rent Roll'!$J$4:$J$24,$A13,'Rent Roll'!$H$4:$H$24,"&lt;="&amp;BV$11,'Rent Roll'!$I$4:$I$24,"&gt;"&amp;BV$11)),0)</f>
        <v>0</v>
      </c>
      <c r="BW13" s="62">
        <f>IFERROR(IF(AND($A13='Rent Roll'!#REF!,'Rent Roll'!#REF!="Current",'Rent Roll'!#REF!&gt;BW$11),'Rent Roll'!#REF!,SUMIFS('Rent Roll'!$M$4:$M$24,'Rent Roll'!$J$4:$J$24,$A13,'Rent Roll'!$H$4:$H$24,"&lt;="&amp;BW$11,'Rent Roll'!$I$4:$I$24,"&gt;"&amp;BW$11)),0)</f>
        <v>0</v>
      </c>
      <c r="BX13" s="559">
        <f>IFERROR(IF(AND($A13='Rent Roll'!#REF!,'Rent Roll'!#REF!="Current",'Rent Roll'!#REF!&gt;BX$11),'Rent Roll'!#REF!,SUMIFS('Rent Roll'!$M$4:$M$24,'Rent Roll'!$J$4:$J$24,$A13,'Rent Roll'!$H$4:$H$24,"&lt;="&amp;BX$11,'Rent Roll'!$I$4:$I$24,"&gt;"&amp;BX$11)),0)</f>
        <v>0</v>
      </c>
      <c r="BY13" s="62">
        <f>IFERROR(IF(AND($A13='Rent Roll'!#REF!,'Rent Roll'!#REF!="Current",'Rent Roll'!#REF!&gt;BY$11),'Rent Roll'!#REF!,SUMIFS('Rent Roll'!$M$4:$M$24,'Rent Roll'!$J$4:$J$24,$A13,'Rent Roll'!$H$4:$H$24,"&lt;="&amp;BY$11,'Rent Roll'!$I$4:$I$24,"&gt;"&amp;BY$11)),0)</f>
        <v>0</v>
      </c>
      <c r="BZ13" s="62">
        <f>IFERROR(IF(AND($A13='Rent Roll'!#REF!,'Rent Roll'!#REF!="Current",'Rent Roll'!#REF!&gt;BZ$11),'Rent Roll'!#REF!,SUMIFS('Rent Roll'!$M$4:$M$24,'Rent Roll'!$J$4:$J$24,$A13,'Rent Roll'!$H$4:$H$24,"&lt;="&amp;BZ$11,'Rent Roll'!$I$4:$I$24,"&gt;"&amp;BZ$11)),0)</f>
        <v>0</v>
      </c>
      <c r="CA13" s="62">
        <f>IFERROR(IF(AND($A13='Rent Roll'!#REF!,'Rent Roll'!#REF!="Current",'Rent Roll'!#REF!&gt;CA$11),'Rent Roll'!#REF!,SUMIFS('Rent Roll'!$M$4:$M$24,'Rent Roll'!$J$4:$J$24,$A13,'Rent Roll'!$H$4:$H$24,"&lt;="&amp;CA$11,'Rent Roll'!$I$4:$I$24,"&gt;"&amp;CA$11)),0)</f>
        <v>0</v>
      </c>
      <c r="CB13" s="62">
        <f>IFERROR(IF(AND($A13='Rent Roll'!#REF!,'Rent Roll'!#REF!="Current",'Rent Roll'!#REF!&gt;CB$11),'Rent Roll'!#REF!,SUMIFS('Rent Roll'!$M$4:$M$24,'Rent Roll'!$J$4:$J$24,$A13,'Rent Roll'!$H$4:$H$24,"&lt;="&amp;CB$11,'Rent Roll'!$I$4:$I$24,"&gt;"&amp;CB$11)),0)</f>
        <v>0</v>
      </c>
      <c r="CC13" s="62">
        <f>IFERROR(IF(AND($A13='Rent Roll'!#REF!,'Rent Roll'!#REF!="Current",'Rent Roll'!#REF!&gt;CC$11),'Rent Roll'!#REF!,SUMIFS('Rent Roll'!$M$4:$M$24,'Rent Roll'!$J$4:$J$24,$A13,'Rent Roll'!$H$4:$H$24,"&lt;="&amp;CC$11,'Rent Roll'!$I$4:$I$24,"&gt;"&amp;CC$11)),0)</f>
        <v>0</v>
      </c>
      <c r="CD13" s="62">
        <f>IFERROR(IF(AND($A13='Rent Roll'!#REF!,'Rent Roll'!#REF!="Current",'Rent Roll'!#REF!&gt;CD$11),'Rent Roll'!#REF!,SUMIFS('Rent Roll'!$M$4:$M$24,'Rent Roll'!$J$4:$J$24,$A13,'Rent Roll'!$H$4:$H$24,"&lt;="&amp;CD$11,'Rent Roll'!$I$4:$I$24,"&gt;"&amp;CD$11)),0)</f>
        <v>0</v>
      </c>
      <c r="CE13" s="62">
        <f>IFERROR(IF(AND($A13='Rent Roll'!#REF!,'Rent Roll'!#REF!="Current",'Rent Roll'!#REF!&gt;CE$11),'Rent Roll'!#REF!,SUMIFS('Rent Roll'!$M$4:$M$24,'Rent Roll'!$J$4:$J$24,$A13,'Rent Roll'!$H$4:$H$24,"&lt;="&amp;CE$11,'Rent Roll'!$I$4:$I$24,"&gt;"&amp;CE$11)),0)</f>
        <v>0</v>
      </c>
      <c r="CF13" s="62">
        <f>IFERROR(IF(AND($A13='Rent Roll'!#REF!,'Rent Roll'!#REF!="Current",'Rent Roll'!#REF!&gt;CF$11),'Rent Roll'!#REF!,SUMIFS('Rent Roll'!$M$4:$M$24,'Rent Roll'!$J$4:$J$24,$A13,'Rent Roll'!$H$4:$H$24,"&lt;="&amp;CF$11,'Rent Roll'!$I$4:$I$24,"&gt;"&amp;CF$11)),0)</f>
        <v>0</v>
      </c>
      <c r="CG13" s="62">
        <f>IFERROR(IF(AND($A13='Rent Roll'!#REF!,'Rent Roll'!#REF!="Current",'Rent Roll'!#REF!&gt;CG$11),'Rent Roll'!#REF!,SUMIFS('Rent Roll'!$M$4:$M$24,'Rent Roll'!$J$4:$J$24,$A13,'Rent Roll'!$H$4:$H$24,"&lt;="&amp;CG$11,'Rent Roll'!$I$4:$I$24,"&gt;"&amp;CG$11)),0)</f>
        <v>0</v>
      </c>
      <c r="CH13" s="62">
        <f>IFERROR(IF(AND($A13='Rent Roll'!#REF!,'Rent Roll'!#REF!="Current",'Rent Roll'!#REF!&gt;CH$11),'Rent Roll'!#REF!,SUMIFS('Rent Roll'!$M$4:$M$24,'Rent Roll'!$J$4:$J$24,$A13,'Rent Roll'!$H$4:$H$24,"&lt;="&amp;CH$11,'Rent Roll'!$I$4:$I$24,"&gt;"&amp;CH$11)),0)</f>
        <v>0</v>
      </c>
      <c r="CI13" s="62">
        <f>IFERROR(IF(AND($A13='Rent Roll'!#REF!,'Rent Roll'!#REF!="Current",'Rent Roll'!#REF!&gt;CI$11),'Rent Roll'!#REF!,SUMIFS('Rent Roll'!$M$4:$M$24,'Rent Roll'!$J$4:$J$24,$A13,'Rent Roll'!$H$4:$H$24,"&lt;="&amp;CI$11,'Rent Roll'!$I$4:$I$24,"&gt;"&amp;CI$11)),0)</f>
        <v>0</v>
      </c>
      <c r="CJ13" s="559">
        <f>IFERROR(IF(AND($A13='Rent Roll'!#REF!,'Rent Roll'!#REF!="Current",'Rent Roll'!#REF!&gt;CJ$11),'Rent Roll'!#REF!,SUMIFS('Rent Roll'!$M$4:$M$24,'Rent Roll'!$J$4:$J$24,$A13,'Rent Roll'!$H$4:$H$24,"&lt;="&amp;CJ$11,'Rent Roll'!$I$4:$I$24,"&gt;"&amp;CJ$11)),0)</f>
        <v>0</v>
      </c>
      <c r="CK13" s="62">
        <f>IFERROR(IF(AND($A13='Rent Roll'!#REF!,'Rent Roll'!#REF!="Current",'Rent Roll'!#REF!&gt;CK$11),'Rent Roll'!#REF!,SUMIFS('Rent Roll'!$M$4:$M$24,'Rent Roll'!$J$4:$J$24,$A13,'Rent Roll'!$H$4:$H$24,"&lt;="&amp;CK$11,'Rent Roll'!$I$4:$I$24,"&gt;"&amp;CK$11)),0)</f>
        <v>0</v>
      </c>
      <c r="CL13" s="62">
        <f>IFERROR(IF(AND($A13='Rent Roll'!#REF!,'Rent Roll'!#REF!="Current",'Rent Roll'!#REF!&gt;CL$11),'Rent Roll'!#REF!,SUMIFS('Rent Roll'!$M$4:$M$24,'Rent Roll'!$J$4:$J$24,$A13,'Rent Roll'!$H$4:$H$24,"&lt;="&amp;CL$11,'Rent Roll'!$I$4:$I$24,"&gt;"&amp;CL$11)),0)</f>
        <v>0</v>
      </c>
      <c r="CM13" s="62">
        <f>IFERROR(IF(AND($A13='Rent Roll'!#REF!,'Rent Roll'!#REF!="Current",'Rent Roll'!#REF!&gt;CM$11),'Rent Roll'!#REF!,SUMIFS('Rent Roll'!$M$4:$M$24,'Rent Roll'!$J$4:$J$24,$A13,'Rent Roll'!$H$4:$H$24,"&lt;="&amp;CM$11,'Rent Roll'!$I$4:$I$24,"&gt;"&amp;CM$11)),0)</f>
        <v>0</v>
      </c>
      <c r="CN13" s="62">
        <f>IFERROR(IF(AND($A13='Rent Roll'!#REF!,'Rent Roll'!#REF!="Current",'Rent Roll'!#REF!&gt;CN$11),'Rent Roll'!#REF!,SUMIFS('Rent Roll'!$M$4:$M$24,'Rent Roll'!$J$4:$J$24,$A13,'Rent Roll'!$H$4:$H$24,"&lt;="&amp;CN$11,'Rent Roll'!$I$4:$I$24,"&gt;"&amp;CN$11)),0)</f>
        <v>0</v>
      </c>
      <c r="CO13" s="62">
        <f>IFERROR(IF(AND($A13='Rent Roll'!#REF!,'Rent Roll'!#REF!="Current",'Rent Roll'!#REF!&gt;CO$11),'Rent Roll'!#REF!,SUMIFS('Rent Roll'!$M$4:$M$24,'Rent Roll'!$J$4:$J$24,$A13,'Rent Roll'!$H$4:$H$24,"&lt;="&amp;CO$11,'Rent Roll'!$I$4:$I$24,"&gt;"&amp;CO$11)),0)</f>
        <v>0</v>
      </c>
      <c r="CP13" s="62">
        <f>IFERROR(IF(AND($A13='Rent Roll'!#REF!,'Rent Roll'!#REF!="Current",'Rent Roll'!#REF!&gt;CP$11),'Rent Roll'!#REF!,SUMIFS('Rent Roll'!$M$4:$M$24,'Rent Roll'!$J$4:$J$24,$A13,'Rent Roll'!$H$4:$H$24,"&lt;="&amp;CP$11,'Rent Roll'!$I$4:$I$24,"&gt;"&amp;CP$11)),0)</f>
        <v>0</v>
      </c>
      <c r="CQ13" s="62">
        <f>IFERROR(IF(AND($A13='Rent Roll'!#REF!,'Rent Roll'!#REF!="Current",'Rent Roll'!#REF!&gt;CQ$11),'Rent Roll'!#REF!,SUMIFS('Rent Roll'!$M$4:$M$24,'Rent Roll'!$J$4:$J$24,$A13,'Rent Roll'!$H$4:$H$24,"&lt;="&amp;CQ$11,'Rent Roll'!$I$4:$I$24,"&gt;"&amp;CQ$11)),0)</f>
        <v>0</v>
      </c>
      <c r="CR13" s="62">
        <f>IFERROR(IF(AND($A13='Rent Roll'!#REF!,'Rent Roll'!#REF!="Current",'Rent Roll'!#REF!&gt;CR$11),'Rent Roll'!#REF!,SUMIFS('Rent Roll'!$M$4:$M$24,'Rent Roll'!$J$4:$J$24,$A13,'Rent Roll'!$H$4:$H$24,"&lt;="&amp;CR$11,'Rent Roll'!$I$4:$I$24,"&gt;"&amp;CR$11)),0)</f>
        <v>0</v>
      </c>
      <c r="CS13" s="62">
        <f>IFERROR(IF(AND($A13='Rent Roll'!#REF!,'Rent Roll'!#REF!="Current",'Rent Roll'!#REF!&gt;CS$11),'Rent Roll'!#REF!,SUMIFS('Rent Roll'!$M$4:$M$24,'Rent Roll'!$J$4:$J$24,$A13,'Rent Roll'!$H$4:$H$24,"&lt;="&amp;CS$11,'Rent Roll'!$I$4:$I$24,"&gt;"&amp;CS$11)),0)</f>
        <v>0</v>
      </c>
      <c r="CT13" s="62">
        <f>IFERROR(IF(AND($A13='Rent Roll'!#REF!,'Rent Roll'!#REF!="Current",'Rent Roll'!#REF!&gt;CT$11),'Rent Roll'!#REF!,SUMIFS('Rent Roll'!$M$4:$M$24,'Rent Roll'!$J$4:$J$24,$A13,'Rent Roll'!$H$4:$H$24,"&lt;="&amp;CT$11,'Rent Roll'!$I$4:$I$24,"&gt;"&amp;CT$11)),0)</f>
        <v>0</v>
      </c>
      <c r="CU13" s="62">
        <f>IFERROR(IF(AND($A13='Rent Roll'!#REF!,'Rent Roll'!#REF!="Current",'Rent Roll'!#REF!&gt;CU$11),'Rent Roll'!#REF!,SUMIFS('Rent Roll'!$M$4:$M$24,'Rent Roll'!$J$4:$J$24,$A13,'Rent Roll'!$H$4:$H$24,"&lt;="&amp;CU$11,'Rent Roll'!$I$4:$I$24,"&gt;"&amp;CU$11)),0)</f>
        <v>0</v>
      </c>
      <c r="CV13" s="559">
        <f>IFERROR(IF(AND($A13='Rent Roll'!#REF!,'Rent Roll'!#REF!="Current",'Rent Roll'!#REF!&gt;CV$11),'Rent Roll'!#REF!,SUMIFS('Rent Roll'!$M$4:$M$24,'Rent Roll'!$J$4:$J$24,$A13,'Rent Roll'!$H$4:$H$24,"&lt;="&amp;CV$11,'Rent Roll'!$I$4:$I$24,"&gt;"&amp;CV$11)),0)</f>
        <v>0</v>
      </c>
      <c r="CW13" s="62">
        <f>IFERROR(IF(AND($A13='Rent Roll'!#REF!,'Rent Roll'!#REF!="Current",'Rent Roll'!#REF!&gt;CW$11),'Rent Roll'!#REF!,SUMIFS('Rent Roll'!$M$4:$M$24,'Rent Roll'!$J$4:$J$24,$A13,'Rent Roll'!$H$4:$H$24,"&lt;="&amp;CW$11,'Rent Roll'!$I$4:$I$24,"&gt;"&amp;CW$11)),0)</f>
        <v>0</v>
      </c>
      <c r="CX13" s="62">
        <f>IFERROR(IF(AND($A13='Rent Roll'!#REF!,'Rent Roll'!#REF!="Current",'Rent Roll'!#REF!&gt;CX$11),'Rent Roll'!#REF!,SUMIFS('Rent Roll'!$M$4:$M$24,'Rent Roll'!$J$4:$J$24,$A13,'Rent Roll'!$H$4:$H$24,"&lt;="&amp;CX$11,'Rent Roll'!$I$4:$I$24,"&gt;"&amp;CX$11)),0)</f>
        <v>0</v>
      </c>
      <c r="CY13" s="62">
        <f>IFERROR(IF(AND($A13='Rent Roll'!#REF!,'Rent Roll'!#REF!="Current",'Rent Roll'!#REF!&gt;CY$11),'Rent Roll'!#REF!,SUMIFS('Rent Roll'!$M$4:$M$24,'Rent Roll'!$J$4:$J$24,$A13,'Rent Roll'!$H$4:$H$24,"&lt;="&amp;CY$11,'Rent Roll'!$I$4:$I$24,"&gt;"&amp;CY$11)),0)</f>
        <v>0</v>
      </c>
      <c r="CZ13" s="62">
        <f>IFERROR(IF(AND($A13='Rent Roll'!#REF!,'Rent Roll'!#REF!="Current",'Rent Roll'!#REF!&gt;CZ$11),'Rent Roll'!#REF!,SUMIFS('Rent Roll'!$M$4:$M$24,'Rent Roll'!$J$4:$J$24,$A13,'Rent Roll'!$H$4:$H$24,"&lt;="&amp;CZ$11,'Rent Roll'!$I$4:$I$24,"&gt;"&amp;CZ$11)),0)</f>
        <v>0</v>
      </c>
      <c r="DA13" s="62">
        <f>IFERROR(IF(AND($A13='Rent Roll'!#REF!,'Rent Roll'!#REF!="Current",'Rent Roll'!#REF!&gt;DA$11),'Rent Roll'!#REF!,SUMIFS('Rent Roll'!$M$4:$M$24,'Rent Roll'!$J$4:$J$24,$A13,'Rent Roll'!$H$4:$H$24,"&lt;="&amp;DA$11,'Rent Roll'!$I$4:$I$24,"&gt;"&amp;DA$11)),0)</f>
        <v>0</v>
      </c>
      <c r="DB13" s="62">
        <f>IFERROR(IF(AND($A13='Rent Roll'!#REF!,'Rent Roll'!#REF!="Current",'Rent Roll'!#REF!&gt;DB$11),'Rent Roll'!#REF!,SUMIFS('Rent Roll'!$M$4:$M$24,'Rent Roll'!$J$4:$J$24,$A13,'Rent Roll'!$H$4:$H$24,"&lt;="&amp;DB$11,'Rent Roll'!$I$4:$I$24,"&gt;"&amp;DB$11)),0)</f>
        <v>0</v>
      </c>
      <c r="DC13" s="62">
        <f>IFERROR(IF(AND($A13='Rent Roll'!#REF!,'Rent Roll'!#REF!="Current",'Rent Roll'!#REF!&gt;DC$11),'Rent Roll'!#REF!,SUMIFS('Rent Roll'!$M$4:$M$24,'Rent Roll'!$J$4:$J$24,$A13,'Rent Roll'!$H$4:$H$24,"&lt;="&amp;DC$11,'Rent Roll'!$I$4:$I$24,"&gt;"&amp;DC$11)),0)</f>
        <v>0</v>
      </c>
      <c r="DD13" s="62">
        <f>IFERROR(IF(AND($A13='Rent Roll'!#REF!,'Rent Roll'!#REF!="Current",'Rent Roll'!#REF!&gt;DD$11),'Rent Roll'!#REF!,SUMIFS('Rent Roll'!$M$4:$M$24,'Rent Roll'!$J$4:$J$24,$A13,'Rent Roll'!$H$4:$H$24,"&lt;="&amp;DD$11,'Rent Roll'!$I$4:$I$24,"&gt;"&amp;DD$11)),0)</f>
        <v>0</v>
      </c>
      <c r="DE13" s="62">
        <f>IFERROR(IF(AND($A13='Rent Roll'!#REF!,'Rent Roll'!#REF!="Current",'Rent Roll'!#REF!&gt;DE$11),'Rent Roll'!#REF!,SUMIFS('Rent Roll'!$M$4:$M$24,'Rent Roll'!$J$4:$J$24,$A13,'Rent Roll'!$H$4:$H$24,"&lt;="&amp;DE$11,'Rent Roll'!$I$4:$I$24,"&gt;"&amp;DE$11)),0)</f>
        <v>0</v>
      </c>
      <c r="DF13" s="62">
        <f>IFERROR(IF(AND($A13='Rent Roll'!#REF!,'Rent Roll'!#REF!="Current",'Rent Roll'!#REF!&gt;DF$11),'Rent Roll'!#REF!,SUMIFS('Rent Roll'!$M$4:$M$24,'Rent Roll'!$J$4:$J$24,$A13,'Rent Roll'!$H$4:$H$24,"&lt;="&amp;DF$11,'Rent Roll'!$I$4:$I$24,"&gt;"&amp;DF$11)),0)</f>
        <v>0</v>
      </c>
      <c r="DG13" s="62">
        <f>IFERROR(IF(AND($A13='Rent Roll'!#REF!,'Rent Roll'!#REF!="Current",'Rent Roll'!#REF!&gt;DG$11),'Rent Roll'!#REF!,SUMIFS('Rent Roll'!$M$4:$M$24,'Rent Roll'!$J$4:$J$24,$A13,'Rent Roll'!$H$4:$H$24,"&lt;="&amp;DG$11,'Rent Roll'!$I$4:$I$24,"&gt;"&amp;DG$11)),0)</f>
        <v>0</v>
      </c>
      <c r="DH13" s="559">
        <f>IFERROR(IF(AND($A13='Rent Roll'!#REF!,'Rent Roll'!#REF!="Current",'Rent Roll'!#REF!&gt;DH$11),'Rent Roll'!#REF!,SUMIFS('Rent Roll'!$M$4:$M$24,'Rent Roll'!$J$4:$J$24,$A13,'Rent Roll'!$H$4:$H$24,"&lt;="&amp;DH$11,'Rent Roll'!$I$4:$I$24,"&gt;"&amp;DH$11)),0)</f>
        <v>0</v>
      </c>
      <c r="DI13" s="62">
        <f>IFERROR(IF(AND($A13='Rent Roll'!#REF!,'Rent Roll'!#REF!="Current",'Rent Roll'!#REF!&gt;DI$11),'Rent Roll'!#REF!,SUMIFS('Rent Roll'!$M$4:$M$24,'Rent Roll'!$J$4:$J$24,$A13,'Rent Roll'!$H$4:$H$24,"&lt;="&amp;DI$11,'Rent Roll'!$I$4:$I$24,"&gt;"&amp;DI$11)),0)</f>
        <v>0</v>
      </c>
      <c r="DJ13" s="62">
        <f>IFERROR(IF(AND($A13='Rent Roll'!#REF!,'Rent Roll'!#REF!="Current",'Rent Roll'!#REF!&gt;DJ$11),'Rent Roll'!#REF!,SUMIFS('Rent Roll'!$M$4:$M$24,'Rent Roll'!$J$4:$J$24,$A13,'Rent Roll'!$H$4:$H$24,"&lt;="&amp;DJ$11,'Rent Roll'!$I$4:$I$24,"&gt;"&amp;DJ$11)),0)</f>
        <v>0</v>
      </c>
      <c r="DK13" s="62">
        <f>IFERROR(IF(AND($A13='Rent Roll'!#REF!,'Rent Roll'!#REF!="Current",'Rent Roll'!#REF!&gt;DK$11),'Rent Roll'!#REF!,SUMIFS('Rent Roll'!$M$4:$M$24,'Rent Roll'!$J$4:$J$24,$A13,'Rent Roll'!$H$4:$H$24,"&lt;="&amp;DK$11,'Rent Roll'!$I$4:$I$24,"&gt;"&amp;DK$11)),0)</f>
        <v>0</v>
      </c>
      <c r="DL13" s="62">
        <f>IFERROR(IF(AND($A13='Rent Roll'!#REF!,'Rent Roll'!#REF!="Current",'Rent Roll'!#REF!&gt;DL$11),'Rent Roll'!#REF!,SUMIFS('Rent Roll'!$M$4:$M$24,'Rent Roll'!$J$4:$J$24,$A13,'Rent Roll'!$H$4:$H$24,"&lt;="&amp;DL$11,'Rent Roll'!$I$4:$I$24,"&gt;"&amp;DL$11)),0)</f>
        <v>0</v>
      </c>
      <c r="DM13" s="62">
        <f>IFERROR(IF(AND($A13='Rent Roll'!#REF!,'Rent Roll'!#REF!="Current",'Rent Roll'!#REF!&gt;DM$11),'Rent Roll'!#REF!,SUMIFS('Rent Roll'!$M$4:$M$24,'Rent Roll'!$J$4:$J$24,$A13,'Rent Roll'!$H$4:$H$24,"&lt;="&amp;DM$11,'Rent Roll'!$I$4:$I$24,"&gt;"&amp;DM$11)),0)</f>
        <v>0</v>
      </c>
      <c r="DN13" s="62">
        <f>IFERROR(IF(AND($A13='Rent Roll'!#REF!,'Rent Roll'!#REF!="Current",'Rent Roll'!#REF!&gt;DN$11),'Rent Roll'!#REF!,SUMIFS('Rent Roll'!$M$4:$M$24,'Rent Roll'!$J$4:$J$24,$A13,'Rent Roll'!$H$4:$H$24,"&lt;="&amp;DN$11,'Rent Roll'!$I$4:$I$24,"&gt;"&amp;DN$11)),0)</f>
        <v>0</v>
      </c>
      <c r="DO13" s="62">
        <f>IFERROR(IF(AND($A13='Rent Roll'!#REF!,'Rent Roll'!#REF!="Current",'Rent Roll'!#REF!&gt;DO$11),'Rent Roll'!#REF!,SUMIFS('Rent Roll'!$M$4:$M$24,'Rent Roll'!$J$4:$J$24,$A13,'Rent Roll'!$H$4:$H$24,"&lt;="&amp;DO$11,'Rent Roll'!$I$4:$I$24,"&gt;"&amp;DO$11)),0)</f>
        <v>0</v>
      </c>
      <c r="DP13" s="62">
        <f>IFERROR(IF(AND($A13='Rent Roll'!#REF!,'Rent Roll'!#REF!="Current",'Rent Roll'!#REF!&gt;DP$11),'Rent Roll'!#REF!,SUMIFS('Rent Roll'!$M$4:$M$24,'Rent Roll'!$J$4:$J$24,$A13,'Rent Roll'!$H$4:$H$24,"&lt;="&amp;DP$11,'Rent Roll'!$I$4:$I$24,"&gt;"&amp;DP$11)),0)</f>
        <v>0</v>
      </c>
      <c r="DQ13" s="62">
        <f>IFERROR(IF(AND($A13='Rent Roll'!#REF!,'Rent Roll'!#REF!="Current",'Rent Roll'!#REF!&gt;DQ$11),'Rent Roll'!#REF!,SUMIFS('Rent Roll'!$M$4:$M$24,'Rent Roll'!$J$4:$J$24,$A13,'Rent Roll'!$H$4:$H$24,"&lt;="&amp;DQ$11,'Rent Roll'!$I$4:$I$24,"&gt;"&amp;DQ$11)),0)</f>
        <v>0</v>
      </c>
      <c r="DR13" s="62">
        <f>IFERROR(IF(AND($A13='Rent Roll'!#REF!,'Rent Roll'!#REF!="Current",'Rent Roll'!#REF!&gt;DR$11),'Rent Roll'!#REF!,SUMIFS('Rent Roll'!$M$4:$M$24,'Rent Roll'!$J$4:$J$24,$A13,'Rent Roll'!$H$4:$H$24,"&lt;="&amp;DR$11,'Rent Roll'!$I$4:$I$24,"&gt;"&amp;DR$11)),0)</f>
        <v>0</v>
      </c>
      <c r="DS13" s="62">
        <f>IFERROR(IF(AND($A13='Rent Roll'!#REF!,'Rent Roll'!#REF!="Current",'Rent Roll'!#REF!&gt;DS$11),'Rent Roll'!#REF!,SUMIFS('Rent Roll'!$M$4:$M$24,'Rent Roll'!$J$4:$J$24,$A13,'Rent Roll'!$H$4:$H$24,"&lt;="&amp;DS$11,'Rent Roll'!$I$4:$I$24,"&gt;"&amp;DS$11)),0)</f>
        <v>0</v>
      </c>
      <c r="DT13" s="559">
        <f>IFERROR(IF(AND($A13='Rent Roll'!#REF!,'Rent Roll'!#REF!="Current",'Rent Roll'!#REF!&gt;DT$11),'Rent Roll'!#REF!,SUMIFS('Rent Roll'!$M$4:$M$24,'Rent Roll'!$J$4:$J$24,$A13,'Rent Roll'!$H$4:$H$24,"&lt;="&amp;DT$11,'Rent Roll'!$I$4:$I$24,"&gt;"&amp;DT$11)),0)</f>
        <v>0</v>
      </c>
      <c r="DU13" s="62">
        <f>IFERROR(IF(AND($A13='Rent Roll'!#REF!,'Rent Roll'!#REF!="Current",'Rent Roll'!#REF!&gt;DU$11),'Rent Roll'!#REF!,SUMIFS('Rent Roll'!$M$4:$M$24,'Rent Roll'!$J$4:$J$24,$A13,'Rent Roll'!$H$4:$H$24,"&lt;="&amp;DU$11,'Rent Roll'!$I$4:$I$24,"&gt;"&amp;DU$11)),0)</f>
        <v>0</v>
      </c>
      <c r="DV13" s="62">
        <f>IFERROR(IF(AND($A13='Rent Roll'!#REF!,'Rent Roll'!#REF!="Current",'Rent Roll'!#REF!&gt;DV$11),'Rent Roll'!#REF!,SUMIFS('Rent Roll'!$M$4:$M$24,'Rent Roll'!$J$4:$J$24,$A13,'Rent Roll'!$H$4:$H$24,"&lt;="&amp;DV$11,'Rent Roll'!$I$4:$I$24,"&gt;"&amp;DV$11)),0)</f>
        <v>0</v>
      </c>
      <c r="DW13" s="62">
        <f>IFERROR(IF(AND($A13='Rent Roll'!#REF!,'Rent Roll'!#REF!="Current",'Rent Roll'!#REF!&gt;DW$11),'Rent Roll'!#REF!,SUMIFS('Rent Roll'!$M$4:$M$24,'Rent Roll'!$J$4:$J$24,$A13,'Rent Roll'!$H$4:$H$24,"&lt;="&amp;DW$11,'Rent Roll'!$I$4:$I$24,"&gt;"&amp;DW$11)),0)</f>
        <v>0</v>
      </c>
      <c r="DX13" s="62">
        <f>IFERROR(IF(AND($A13='Rent Roll'!#REF!,'Rent Roll'!#REF!="Current",'Rent Roll'!#REF!&gt;DX$11),'Rent Roll'!#REF!,SUMIFS('Rent Roll'!$M$4:$M$24,'Rent Roll'!$J$4:$J$24,$A13,'Rent Roll'!$H$4:$H$24,"&lt;="&amp;DX$11,'Rent Roll'!$I$4:$I$24,"&gt;"&amp;DX$11)),0)</f>
        <v>0</v>
      </c>
      <c r="DY13" s="62">
        <f>IFERROR(IF(AND($A13='Rent Roll'!#REF!,'Rent Roll'!#REF!="Current",'Rent Roll'!#REF!&gt;DY$11),'Rent Roll'!#REF!,SUMIFS('Rent Roll'!$M$4:$M$24,'Rent Roll'!$J$4:$J$24,$A13,'Rent Roll'!$H$4:$H$24,"&lt;="&amp;DY$11,'Rent Roll'!$I$4:$I$24,"&gt;"&amp;DY$11)),0)</f>
        <v>0</v>
      </c>
      <c r="DZ13" s="62">
        <f>IFERROR(IF(AND($A13='Rent Roll'!#REF!,'Rent Roll'!#REF!="Current",'Rent Roll'!#REF!&gt;DZ$11),'Rent Roll'!#REF!,SUMIFS('Rent Roll'!$M$4:$M$24,'Rent Roll'!$J$4:$J$24,$A13,'Rent Roll'!$H$4:$H$24,"&lt;="&amp;DZ$11,'Rent Roll'!$I$4:$I$24,"&gt;"&amp;DZ$11)),0)</f>
        <v>0</v>
      </c>
      <c r="EA13" s="62">
        <f>IFERROR(IF(AND($A13='Rent Roll'!#REF!,'Rent Roll'!#REF!="Current",'Rent Roll'!#REF!&gt;EA$11),'Rent Roll'!#REF!,SUMIFS('Rent Roll'!$M$4:$M$24,'Rent Roll'!$J$4:$J$24,$A13,'Rent Roll'!$H$4:$H$24,"&lt;="&amp;EA$11,'Rent Roll'!$I$4:$I$24,"&gt;"&amp;EA$11)),0)</f>
        <v>0</v>
      </c>
      <c r="EB13" s="62">
        <f>IFERROR(IF(AND($A13='Rent Roll'!#REF!,'Rent Roll'!#REF!="Current",'Rent Roll'!#REF!&gt;EB$11),'Rent Roll'!#REF!,SUMIFS('Rent Roll'!$M$4:$M$24,'Rent Roll'!$J$4:$J$24,$A13,'Rent Roll'!$H$4:$H$24,"&lt;="&amp;EB$11,'Rent Roll'!$I$4:$I$24,"&gt;"&amp;EB$11)),0)</f>
        <v>0</v>
      </c>
      <c r="EC13" s="62">
        <f>IFERROR(IF(AND($A13='Rent Roll'!#REF!,'Rent Roll'!#REF!="Current",'Rent Roll'!#REF!&gt;EC$11),'Rent Roll'!#REF!,SUMIFS('Rent Roll'!$M$4:$M$24,'Rent Roll'!$J$4:$J$24,$A13,'Rent Roll'!$H$4:$H$24,"&lt;="&amp;EC$11,'Rent Roll'!$I$4:$I$24,"&gt;"&amp;EC$11)),0)</f>
        <v>0</v>
      </c>
      <c r="ED13" s="62">
        <f>IFERROR(IF(AND($A13='Rent Roll'!#REF!,'Rent Roll'!#REF!="Current",'Rent Roll'!#REF!&gt;ED$11),'Rent Roll'!#REF!,SUMIFS('Rent Roll'!$M$4:$M$24,'Rent Roll'!$J$4:$J$24,$A13,'Rent Roll'!$H$4:$H$24,"&lt;="&amp;ED$11,'Rent Roll'!$I$4:$I$24,"&gt;"&amp;ED$11)),0)</f>
        <v>0</v>
      </c>
      <c r="EE13" s="62">
        <f>IFERROR(IF(AND($A13='Rent Roll'!#REF!,'Rent Roll'!#REF!="Current",'Rent Roll'!#REF!&gt;EE$11),'Rent Roll'!#REF!,SUMIFS('Rent Roll'!$M$4:$M$24,'Rent Roll'!$J$4:$J$24,$A13,'Rent Roll'!$H$4:$H$24,"&lt;="&amp;EE$11,'Rent Roll'!$I$4:$I$24,"&gt;"&amp;EE$11)),0)</f>
        <v>0</v>
      </c>
    </row>
    <row r="14" spans="1:135" x14ac:dyDescent="0.25">
      <c r="A14" s="148" t="e">
        <f>'Rent Roll'!#REF!</f>
        <v>#REF!</v>
      </c>
      <c r="B14" s="398" t="e">
        <f>'Rent Roll'!#REF!</f>
        <v>#REF!</v>
      </c>
      <c r="C14" s="399" t="e">
        <f>'Rent Roll'!#REF!</f>
        <v>#REF!</v>
      </c>
      <c r="D14" s="62">
        <f>IFERROR(IF(AND($A14='Rent Roll'!#REF!,'Rent Roll'!#REF!="Current",'Rent Roll'!#REF!&gt;D$11),'Rent Roll'!#REF!,SUMIFS('Rent Roll'!$M$4:$M$24,'Rent Roll'!$J$4:$J$24,$A14,'Rent Roll'!$H$4:$H$24,"&lt;="&amp;D$11,'Rent Roll'!$I$4:$I$24,"&gt;"&amp;D$11)),0)</f>
        <v>0</v>
      </c>
      <c r="E14" s="62">
        <f>IFERROR(IF(AND($A14='Rent Roll'!#REF!,'Rent Roll'!#REF!="Current",'Rent Roll'!#REF!&gt;E$11),'Rent Roll'!#REF!,SUMIFS('Rent Roll'!$M$4:$M$24,'Rent Roll'!$J$4:$J$24,$A14,'Rent Roll'!$H$4:$H$24,"&lt;="&amp;E$11,'Rent Roll'!$I$4:$I$24,"&gt;"&amp;E$11)),0)</f>
        <v>0</v>
      </c>
      <c r="F14" s="62">
        <f>IFERROR(IF(AND($A14='Rent Roll'!#REF!,'Rent Roll'!#REF!="Current",'Rent Roll'!#REF!&gt;F$11),'Rent Roll'!#REF!,SUMIFS('Rent Roll'!$M$4:$M$24,'Rent Roll'!$J$4:$J$24,$A14,'Rent Roll'!$H$4:$H$24,"&lt;="&amp;F$11,'Rent Roll'!$I$4:$I$24,"&gt;"&amp;F$11)),0)</f>
        <v>0</v>
      </c>
      <c r="G14" s="62">
        <f>IFERROR(IF(AND($A14='Rent Roll'!#REF!,'Rent Roll'!#REF!="Current",'Rent Roll'!#REF!&gt;G$11),'Rent Roll'!#REF!,SUMIFS('Rent Roll'!$M$4:$M$24,'Rent Roll'!$J$4:$J$24,$A14,'Rent Roll'!$H$4:$H$24,"&lt;="&amp;G$11,'Rent Roll'!$I$4:$I$24,"&gt;"&amp;G$11)),0)</f>
        <v>0</v>
      </c>
      <c r="H14" s="62">
        <f>IFERROR(IF(AND($A14='Rent Roll'!#REF!,'Rent Roll'!#REF!="Current",'Rent Roll'!#REF!&gt;H$11),'Rent Roll'!#REF!,SUMIFS('Rent Roll'!$M$4:$M$24,'Rent Roll'!$J$4:$J$24,$A14,'Rent Roll'!$H$4:$H$24,"&lt;="&amp;H$11,'Rent Roll'!$I$4:$I$24,"&gt;"&amp;H$11)),0)</f>
        <v>0</v>
      </c>
      <c r="I14" s="62">
        <f>IFERROR(IF(AND($A14='Rent Roll'!#REF!,'Rent Roll'!#REF!="Current",'Rent Roll'!#REF!&gt;I$11),'Rent Roll'!#REF!,SUMIFS('Rent Roll'!$M$4:$M$24,'Rent Roll'!$J$4:$J$24,$A14,'Rent Roll'!$H$4:$H$24,"&lt;="&amp;I$11,'Rent Roll'!$I$4:$I$24,"&gt;"&amp;I$11)),0)</f>
        <v>0</v>
      </c>
      <c r="J14" s="62">
        <f>IFERROR(IF(AND($A14='Rent Roll'!#REF!,'Rent Roll'!#REF!="Current",'Rent Roll'!#REF!&gt;J$11),'Rent Roll'!#REF!,SUMIFS('Rent Roll'!$M$4:$M$24,'Rent Roll'!$J$4:$J$24,$A14,'Rent Roll'!$H$4:$H$24,"&lt;="&amp;J$11,'Rent Roll'!$I$4:$I$24,"&gt;"&amp;J$11)),0)</f>
        <v>0</v>
      </c>
      <c r="K14" s="62">
        <f>IFERROR(IF(AND($A14='Rent Roll'!#REF!,'Rent Roll'!#REF!="Current",'Rent Roll'!#REF!&gt;K$11),'Rent Roll'!#REF!,SUMIFS('Rent Roll'!$M$4:$M$24,'Rent Roll'!$J$4:$J$24,$A14,'Rent Roll'!$H$4:$H$24,"&lt;="&amp;K$11,'Rent Roll'!$I$4:$I$24,"&gt;"&amp;K$11)),0)</f>
        <v>0</v>
      </c>
      <c r="L14" s="62">
        <f>IFERROR(IF(AND($A14='Rent Roll'!#REF!,'Rent Roll'!#REF!="Current",'Rent Roll'!#REF!&gt;L$11),'Rent Roll'!#REF!,SUMIFS('Rent Roll'!$M$4:$M$24,'Rent Roll'!$J$4:$J$24,$A14,'Rent Roll'!$H$4:$H$24,"&lt;="&amp;L$11,'Rent Roll'!$I$4:$I$24,"&gt;"&amp;L$11)),0)</f>
        <v>0</v>
      </c>
      <c r="M14" s="62">
        <f>IFERROR(IF(AND($A14='Rent Roll'!#REF!,'Rent Roll'!#REF!="Current",'Rent Roll'!#REF!&gt;M$11),'Rent Roll'!#REF!,SUMIFS('Rent Roll'!$M$4:$M$24,'Rent Roll'!$J$4:$J$24,$A14,'Rent Roll'!$H$4:$H$24,"&lt;="&amp;M$11,'Rent Roll'!$I$4:$I$24,"&gt;"&amp;M$11)),0)</f>
        <v>0</v>
      </c>
      <c r="N14" s="62">
        <f>IFERROR(IF(AND($A14='Rent Roll'!#REF!,'Rent Roll'!#REF!="Current",'Rent Roll'!#REF!&gt;N$11),'Rent Roll'!#REF!,SUMIFS('Rent Roll'!$M$4:$M$24,'Rent Roll'!$J$4:$J$24,$A14,'Rent Roll'!$H$4:$H$24,"&lt;="&amp;N$11,'Rent Roll'!$I$4:$I$24,"&gt;"&amp;N$11)),0)</f>
        <v>0</v>
      </c>
      <c r="O14" s="62">
        <f>IFERROR(IF(AND($A14='Rent Roll'!#REF!,'Rent Roll'!#REF!="Current",'Rent Roll'!#REF!&gt;O$11),'Rent Roll'!#REF!,SUMIFS('Rent Roll'!$M$4:$M$24,'Rent Roll'!$J$4:$J$24,$A14,'Rent Roll'!$H$4:$H$24,"&lt;="&amp;O$11,'Rent Roll'!$I$4:$I$24,"&gt;"&amp;O$11)),0)</f>
        <v>0</v>
      </c>
      <c r="P14" s="559">
        <f>IFERROR(IF(AND($A14='Rent Roll'!#REF!,'Rent Roll'!#REF!="Current",'Rent Roll'!#REF!&gt;P$11),'Rent Roll'!#REF!,SUMIFS('Rent Roll'!$M$4:$M$24,'Rent Roll'!$J$4:$J$24,$A14,'Rent Roll'!$H$4:$H$24,"&lt;="&amp;P$11,'Rent Roll'!$I$4:$I$24,"&gt;"&amp;P$11)),0)</f>
        <v>0</v>
      </c>
      <c r="Q14" s="62">
        <f>IFERROR(IF(AND($A14='Rent Roll'!#REF!,'Rent Roll'!#REF!="Current",'Rent Roll'!#REF!&gt;Q$11),'Rent Roll'!#REF!,SUMIFS('Rent Roll'!$M$4:$M$24,'Rent Roll'!$J$4:$J$24,$A14,'Rent Roll'!$H$4:$H$24,"&lt;="&amp;Q$11,'Rent Roll'!$I$4:$I$24,"&gt;"&amp;Q$11)),0)</f>
        <v>0</v>
      </c>
      <c r="R14" s="62">
        <f>IFERROR(IF(AND($A14='Rent Roll'!#REF!,'Rent Roll'!#REF!="Current",'Rent Roll'!#REF!&gt;R$11),'Rent Roll'!#REF!,SUMIFS('Rent Roll'!$M$4:$M$24,'Rent Roll'!$J$4:$J$24,$A14,'Rent Roll'!$H$4:$H$24,"&lt;="&amp;R$11,'Rent Roll'!$I$4:$I$24,"&gt;"&amp;R$11)),0)</f>
        <v>0</v>
      </c>
      <c r="S14" s="62">
        <f>IFERROR(IF(AND($A14='Rent Roll'!#REF!,'Rent Roll'!#REF!="Current",'Rent Roll'!#REF!&gt;S$11),'Rent Roll'!#REF!,SUMIFS('Rent Roll'!$M$4:$M$24,'Rent Roll'!$J$4:$J$24,$A14,'Rent Roll'!$H$4:$H$24,"&lt;="&amp;S$11,'Rent Roll'!$I$4:$I$24,"&gt;"&amp;S$11)),0)</f>
        <v>0</v>
      </c>
      <c r="T14" s="62">
        <f>IFERROR(IF(AND($A14='Rent Roll'!#REF!,'Rent Roll'!#REF!="Current",'Rent Roll'!#REF!&gt;T$11),'Rent Roll'!#REF!,SUMIFS('Rent Roll'!$M$4:$M$24,'Rent Roll'!$J$4:$J$24,$A14,'Rent Roll'!$H$4:$H$24,"&lt;="&amp;T$11,'Rent Roll'!$I$4:$I$24,"&gt;"&amp;T$11)),0)</f>
        <v>0</v>
      </c>
      <c r="U14" s="62">
        <f>IFERROR(IF(AND($A14='Rent Roll'!#REF!,'Rent Roll'!#REF!="Current",'Rent Roll'!#REF!&gt;U$11),'Rent Roll'!#REF!,SUMIFS('Rent Roll'!$M$4:$M$24,'Rent Roll'!$J$4:$J$24,$A14,'Rent Roll'!$H$4:$H$24,"&lt;="&amp;U$11,'Rent Roll'!$I$4:$I$24,"&gt;"&amp;U$11)),0)</f>
        <v>0</v>
      </c>
      <c r="V14" s="62">
        <f>IFERROR(IF(AND($A14='Rent Roll'!#REF!,'Rent Roll'!#REF!="Current",'Rent Roll'!#REF!&gt;V$11),'Rent Roll'!#REF!,SUMIFS('Rent Roll'!$M$4:$M$24,'Rent Roll'!$J$4:$J$24,$A14,'Rent Roll'!$H$4:$H$24,"&lt;="&amp;V$11,'Rent Roll'!$I$4:$I$24,"&gt;"&amp;V$11)),0)</f>
        <v>0</v>
      </c>
      <c r="W14" s="62">
        <f>IFERROR(IF(AND($A14='Rent Roll'!#REF!,'Rent Roll'!#REF!="Current",'Rent Roll'!#REF!&gt;W$11),'Rent Roll'!#REF!,SUMIFS('Rent Roll'!$M$4:$M$24,'Rent Roll'!$J$4:$J$24,$A14,'Rent Roll'!$H$4:$H$24,"&lt;="&amp;W$11,'Rent Roll'!$I$4:$I$24,"&gt;"&amp;W$11)),0)</f>
        <v>0</v>
      </c>
      <c r="X14" s="62">
        <f>IFERROR(IF(AND($A14='Rent Roll'!#REF!,'Rent Roll'!#REF!="Current",'Rent Roll'!#REF!&gt;X$11),'Rent Roll'!#REF!,SUMIFS('Rent Roll'!$M$4:$M$24,'Rent Roll'!$J$4:$J$24,$A14,'Rent Roll'!$H$4:$H$24,"&lt;="&amp;X$11,'Rent Roll'!$I$4:$I$24,"&gt;"&amp;X$11)),0)</f>
        <v>0</v>
      </c>
      <c r="Y14" s="62">
        <f>IFERROR(IF(AND($A14='Rent Roll'!#REF!,'Rent Roll'!#REF!="Current",'Rent Roll'!#REF!&gt;Y$11),'Rent Roll'!#REF!,SUMIFS('Rent Roll'!$M$4:$M$24,'Rent Roll'!$J$4:$J$24,$A14,'Rent Roll'!$H$4:$H$24,"&lt;="&amp;Y$11,'Rent Roll'!$I$4:$I$24,"&gt;"&amp;Y$11)),0)</f>
        <v>0</v>
      </c>
      <c r="Z14" s="62">
        <f>IFERROR(IF(AND($A14='Rent Roll'!#REF!,'Rent Roll'!#REF!="Current",'Rent Roll'!#REF!&gt;Z$11),'Rent Roll'!#REF!,SUMIFS('Rent Roll'!$M$4:$M$24,'Rent Roll'!$J$4:$J$24,$A14,'Rent Roll'!$H$4:$H$24,"&lt;="&amp;Z$11,'Rent Roll'!$I$4:$I$24,"&gt;"&amp;Z$11)),0)</f>
        <v>0</v>
      </c>
      <c r="AA14" s="62">
        <f>IFERROR(IF(AND($A14='Rent Roll'!#REF!,'Rent Roll'!#REF!="Current",'Rent Roll'!#REF!&gt;AA$11),'Rent Roll'!#REF!,SUMIFS('Rent Roll'!$M$4:$M$24,'Rent Roll'!$J$4:$J$24,$A14,'Rent Roll'!$H$4:$H$24,"&lt;="&amp;AA$11,'Rent Roll'!$I$4:$I$24,"&gt;"&amp;AA$11)),0)</f>
        <v>0</v>
      </c>
      <c r="AB14" s="559">
        <f>IFERROR(IF(AND($A14='Rent Roll'!#REF!,'Rent Roll'!#REF!="Current",'Rent Roll'!#REF!&gt;AB$11),'Rent Roll'!#REF!,SUMIFS('Rent Roll'!$M$4:$M$24,'Rent Roll'!$J$4:$J$24,$A14,'Rent Roll'!$H$4:$H$24,"&lt;="&amp;AB$11,'Rent Roll'!$I$4:$I$24,"&gt;"&amp;AB$11)),0)</f>
        <v>0</v>
      </c>
      <c r="AC14" s="62">
        <f>IFERROR(IF(AND($A14='Rent Roll'!#REF!,'Rent Roll'!#REF!="Current",'Rent Roll'!#REF!&gt;AC$11),'Rent Roll'!#REF!,SUMIFS('Rent Roll'!$M$4:$M$24,'Rent Roll'!$J$4:$J$24,$A14,'Rent Roll'!$H$4:$H$24,"&lt;="&amp;AC$11,'Rent Roll'!$I$4:$I$24,"&gt;"&amp;AC$11)),0)</f>
        <v>0</v>
      </c>
      <c r="AD14" s="62">
        <f>IFERROR(IF(AND($A14='Rent Roll'!#REF!,'Rent Roll'!#REF!="Current",'Rent Roll'!#REF!&gt;AD$11),'Rent Roll'!#REF!,SUMIFS('Rent Roll'!$M$4:$M$24,'Rent Roll'!$J$4:$J$24,$A14,'Rent Roll'!$H$4:$H$24,"&lt;="&amp;AD$11,'Rent Roll'!$I$4:$I$24,"&gt;"&amp;AD$11)),0)</f>
        <v>0</v>
      </c>
      <c r="AE14" s="62">
        <f>IFERROR(IF(AND($A14='Rent Roll'!#REF!,'Rent Roll'!#REF!="Current",'Rent Roll'!#REF!&gt;AE$11),'Rent Roll'!#REF!,SUMIFS('Rent Roll'!$M$4:$M$24,'Rent Roll'!$J$4:$J$24,$A14,'Rent Roll'!$H$4:$H$24,"&lt;="&amp;AE$11,'Rent Roll'!$I$4:$I$24,"&gt;"&amp;AE$11)),0)</f>
        <v>0</v>
      </c>
      <c r="AF14" s="62">
        <f>IFERROR(IF(AND($A14='Rent Roll'!#REF!,'Rent Roll'!#REF!="Current",'Rent Roll'!#REF!&gt;AF$11),'Rent Roll'!#REF!,SUMIFS('Rent Roll'!$M$4:$M$24,'Rent Roll'!$J$4:$J$24,$A14,'Rent Roll'!$H$4:$H$24,"&lt;="&amp;AF$11,'Rent Roll'!$I$4:$I$24,"&gt;"&amp;AF$11)),0)</f>
        <v>0</v>
      </c>
      <c r="AG14" s="62">
        <f>IFERROR(IF(AND($A14='Rent Roll'!#REF!,'Rent Roll'!#REF!="Current",'Rent Roll'!#REF!&gt;AG$11),'Rent Roll'!#REF!,SUMIFS('Rent Roll'!$M$4:$M$24,'Rent Roll'!$J$4:$J$24,$A14,'Rent Roll'!$H$4:$H$24,"&lt;="&amp;AG$11,'Rent Roll'!$I$4:$I$24,"&gt;"&amp;AG$11)),0)</f>
        <v>0</v>
      </c>
      <c r="AH14" s="62">
        <f>IFERROR(IF(AND($A14='Rent Roll'!#REF!,'Rent Roll'!#REF!="Current",'Rent Roll'!#REF!&gt;AH$11),'Rent Roll'!#REF!,SUMIFS('Rent Roll'!$M$4:$M$24,'Rent Roll'!$J$4:$J$24,$A14,'Rent Roll'!$H$4:$H$24,"&lt;="&amp;AH$11,'Rent Roll'!$I$4:$I$24,"&gt;"&amp;AH$11)),0)</f>
        <v>0</v>
      </c>
      <c r="AI14" s="62">
        <f>IFERROR(IF(AND($A14='Rent Roll'!#REF!,'Rent Roll'!#REF!="Current",'Rent Roll'!#REF!&gt;AI$11),'Rent Roll'!#REF!,SUMIFS('Rent Roll'!$M$4:$M$24,'Rent Roll'!$J$4:$J$24,$A14,'Rent Roll'!$H$4:$H$24,"&lt;="&amp;AI$11,'Rent Roll'!$I$4:$I$24,"&gt;"&amp;AI$11)),0)</f>
        <v>0</v>
      </c>
      <c r="AJ14" s="62">
        <f>IFERROR(IF(AND($A14='Rent Roll'!#REF!,'Rent Roll'!#REF!="Current",'Rent Roll'!#REF!&gt;AJ$11),'Rent Roll'!#REF!,SUMIFS('Rent Roll'!$M$4:$M$24,'Rent Roll'!$J$4:$J$24,$A14,'Rent Roll'!$H$4:$H$24,"&lt;="&amp;AJ$11,'Rent Roll'!$I$4:$I$24,"&gt;"&amp;AJ$11)),0)</f>
        <v>0</v>
      </c>
      <c r="AK14" s="62">
        <f>IFERROR(IF(AND($A14='Rent Roll'!#REF!,'Rent Roll'!#REF!="Current",'Rent Roll'!#REF!&gt;AK$11),'Rent Roll'!#REF!,SUMIFS('Rent Roll'!$M$4:$M$24,'Rent Roll'!$J$4:$J$24,$A14,'Rent Roll'!$H$4:$H$24,"&lt;="&amp;AK$11,'Rent Roll'!$I$4:$I$24,"&gt;"&amp;AK$11)),0)</f>
        <v>0</v>
      </c>
      <c r="AL14" s="62">
        <f>IFERROR(IF(AND($A14='Rent Roll'!#REF!,'Rent Roll'!#REF!="Current",'Rent Roll'!#REF!&gt;AL$11),'Rent Roll'!#REF!,SUMIFS('Rent Roll'!$M$4:$M$24,'Rent Roll'!$J$4:$J$24,$A14,'Rent Roll'!$H$4:$H$24,"&lt;="&amp;AL$11,'Rent Roll'!$I$4:$I$24,"&gt;"&amp;AL$11)),0)</f>
        <v>0</v>
      </c>
      <c r="AM14" s="62">
        <f>IFERROR(IF(AND($A14='Rent Roll'!#REF!,'Rent Roll'!#REF!="Current",'Rent Roll'!#REF!&gt;AM$11),'Rent Roll'!#REF!,SUMIFS('Rent Roll'!$M$4:$M$24,'Rent Roll'!$J$4:$J$24,$A14,'Rent Roll'!$H$4:$H$24,"&lt;="&amp;AM$11,'Rent Roll'!$I$4:$I$24,"&gt;"&amp;AM$11)),0)</f>
        <v>0</v>
      </c>
      <c r="AN14" s="559">
        <f>IFERROR(IF(AND($A14='Rent Roll'!#REF!,'Rent Roll'!#REF!="Current",'Rent Roll'!#REF!&gt;AN$11),'Rent Roll'!#REF!,SUMIFS('Rent Roll'!$M$4:$M$24,'Rent Roll'!$J$4:$J$24,$A14,'Rent Roll'!$H$4:$H$24,"&lt;="&amp;AN$11,'Rent Roll'!$I$4:$I$24,"&gt;"&amp;AN$11)),0)</f>
        <v>0</v>
      </c>
      <c r="AO14" s="62">
        <f>IFERROR(IF(AND($A14='Rent Roll'!#REF!,'Rent Roll'!#REF!="Current",'Rent Roll'!#REF!&gt;AO$11),'Rent Roll'!#REF!,SUMIFS('Rent Roll'!$M$4:$M$24,'Rent Roll'!$J$4:$J$24,$A14,'Rent Roll'!$H$4:$H$24,"&lt;="&amp;AO$11,'Rent Roll'!$I$4:$I$24,"&gt;"&amp;AO$11)),0)</f>
        <v>0</v>
      </c>
      <c r="AP14" s="62">
        <f>IFERROR(IF(AND($A14='Rent Roll'!#REF!,'Rent Roll'!#REF!="Current",'Rent Roll'!#REF!&gt;AP$11),'Rent Roll'!#REF!,SUMIFS('Rent Roll'!$M$4:$M$24,'Rent Roll'!$J$4:$J$24,$A14,'Rent Roll'!$H$4:$H$24,"&lt;="&amp;AP$11,'Rent Roll'!$I$4:$I$24,"&gt;"&amp;AP$11)),0)</f>
        <v>0</v>
      </c>
      <c r="AQ14" s="62">
        <f>IFERROR(IF(AND($A14='Rent Roll'!#REF!,'Rent Roll'!#REF!="Current",'Rent Roll'!#REF!&gt;AQ$11),'Rent Roll'!#REF!,SUMIFS('Rent Roll'!$M$4:$M$24,'Rent Roll'!$J$4:$J$24,$A14,'Rent Roll'!$H$4:$H$24,"&lt;="&amp;AQ$11,'Rent Roll'!$I$4:$I$24,"&gt;"&amp;AQ$11)),0)</f>
        <v>0</v>
      </c>
      <c r="AR14" s="62">
        <f>IFERROR(IF(AND($A14='Rent Roll'!#REF!,'Rent Roll'!#REF!="Current",'Rent Roll'!#REF!&gt;AR$11),'Rent Roll'!#REF!,SUMIFS('Rent Roll'!$M$4:$M$24,'Rent Roll'!$J$4:$J$24,$A14,'Rent Roll'!$H$4:$H$24,"&lt;="&amp;AR$11,'Rent Roll'!$I$4:$I$24,"&gt;"&amp;AR$11)),0)</f>
        <v>0</v>
      </c>
      <c r="AS14" s="62">
        <f>IFERROR(IF(AND($A14='Rent Roll'!#REF!,'Rent Roll'!#REF!="Current",'Rent Roll'!#REF!&gt;AS$11),'Rent Roll'!#REF!,SUMIFS('Rent Roll'!$M$4:$M$24,'Rent Roll'!$J$4:$J$24,$A14,'Rent Roll'!$H$4:$H$24,"&lt;="&amp;AS$11,'Rent Roll'!$I$4:$I$24,"&gt;"&amp;AS$11)),0)</f>
        <v>0</v>
      </c>
      <c r="AT14" s="62">
        <f>IFERROR(IF(AND($A14='Rent Roll'!#REF!,'Rent Roll'!#REF!="Current",'Rent Roll'!#REF!&gt;AT$11),'Rent Roll'!#REF!,SUMIFS('Rent Roll'!$M$4:$M$24,'Rent Roll'!$J$4:$J$24,$A14,'Rent Roll'!$H$4:$H$24,"&lt;="&amp;AT$11,'Rent Roll'!$I$4:$I$24,"&gt;"&amp;AT$11)),0)</f>
        <v>0</v>
      </c>
      <c r="AU14" s="62">
        <f>IFERROR(IF(AND($A14='Rent Roll'!#REF!,'Rent Roll'!#REF!="Current",'Rent Roll'!#REF!&gt;AU$11),'Rent Roll'!#REF!,SUMIFS('Rent Roll'!$M$4:$M$24,'Rent Roll'!$J$4:$J$24,$A14,'Rent Roll'!$H$4:$H$24,"&lt;="&amp;AU$11,'Rent Roll'!$I$4:$I$24,"&gt;"&amp;AU$11)),0)</f>
        <v>0</v>
      </c>
      <c r="AV14" s="62">
        <f>IFERROR(IF(AND($A14='Rent Roll'!#REF!,'Rent Roll'!#REF!="Current",'Rent Roll'!#REF!&gt;AV$11),'Rent Roll'!#REF!,SUMIFS('Rent Roll'!$M$4:$M$24,'Rent Roll'!$J$4:$J$24,$A14,'Rent Roll'!$H$4:$H$24,"&lt;="&amp;AV$11,'Rent Roll'!$I$4:$I$24,"&gt;"&amp;AV$11)),0)</f>
        <v>0</v>
      </c>
      <c r="AW14" s="62">
        <f>IFERROR(IF(AND($A14='Rent Roll'!#REF!,'Rent Roll'!#REF!="Current",'Rent Roll'!#REF!&gt;AW$11),'Rent Roll'!#REF!,SUMIFS('Rent Roll'!$M$4:$M$24,'Rent Roll'!$J$4:$J$24,$A14,'Rent Roll'!$H$4:$H$24,"&lt;="&amp;AW$11,'Rent Roll'!$I$4:$I$24,"&gt;"&amp;AW$11)),0)</f>
        <v>0</v>
      </c>
      <c r="AX14" s="62">
        <f>IFERROR(IF(AND($A14='Rent Roll'!#REF!,'Rent Roll'!#REF!="Current",'Rent Roll'!#REF!&gt;AX$11),'Rent Roll'!#REF!,SUMIFS('Rent Roll'!$M$4:$M$24,'Rent Roll'!$J$4:$J$24,$A14,'Rent Roll'!$H$4:$H$24,"&lt;="&amp;AX$11,'Rent Roll'!$I$4:$I$24,"&gt;"&amp;AX$11)),0)</f>
        <v>0</v>
      </c>
      <c r="AY14" s="62">
        <f>IFERROR(IF(AND($A14='Rent Roll'!#REF!,'Rent Roll'!#REF!="Current",'Rent Roll'!#REF!&gt;AY$11),'Rent Roll'!#REF!,SUMIFS('Rent Roll'!$M$4:$M$24,'Rent Roll'!$J$4:$J$24,$A14,'Rent Roll'!$H$4:$H$24,"&lt;="&amp;AY$11,'Rent Roll'!$I$4:$I$24,"&gt;"&amp;AY$11)),0)</f>
        <v>0</v>
      </c>
      <c r="AZ14" s="559">
        <f>IFERROR(IF(AND($A14='Rent Roll'!#REF!,'Rent Roll'!#REF!="Current",'Rent Roll'!#REF!&gt;AZ$11),'Rent Roll'!#REF!,SUMIFS('Rent Roll'!$M$4:$M$24,'Rent Roll'!$J$4:$J$24,$A14,'Rent Roll'!$H$4:$H$24,"&lt;="&amp;AZ$11,'Rent Roll'!$I$4:$I$24,"&gt;"&amp;AZ$11)),0)</f>
        <v>0</v>
      </c>
      <c r="BA14" s="62">
        <f>IFERROR(IF(AND($A14='Rent Roll'!#REF!,'Rent Roll'!#REF!="Current",'Rent Roll'!#REF!&gt;BA$11),'Rent Roll'!#REF!,SUMIFS('Rent Roll'!$M$4:$M$24,'Rent Roll'!$J$4:$J$24,$A14,'Rent Roll'!$H$4:$H$24,"&lt;="&amp;BA$11,'Rent Roll'!$I$4:$I$24,"&gt;"&amp;BA$11)),0)</f>
        <v>0</v>
      </c>
      <c r="BB14" s="62">
        <f>IFERROR(IF(AND($A14='Rent Roll'!#REF!,'Rent Roll'!#REF!="Current",'Rent Roll'!#REF!&gt;BB$11),'Rent Roll'!#REF!,SUMIFS('Rent Roll'!$M$4:$M$24,'Rent Roll'!$J$4:$J$24,$A14,'Rent Roll'!$H$4:$H$24,"&lt;="&amp;BB$11,'Rent Roll'!$I$4:$I$24,"&gt;"&amp;BB$11)),0)</f>
        <v>0</v>
      </c>
      <c r="BC14" s="62">
        <f>IFERROR(IF(AND($A14='Rent Roll'!#REF!,'Rent Roll'!#REF!="Current",'Rent Roll'!#REF!&gt;BC$11),'Rent Roll'!#REF!,SUMIFS('Rent Roll'!$M$4:$M$24,'Rent Roll'!$J$4:$J$24,$A14,'Rent Roll'!$H$4:$H$24,"&lt;="&amp;BC$11,'Rent Roll'!$I$4:$I$24,"&gt;"&amp;BC$11)),0)</f>
        <v>0</v>
      </c>
      <c r="BD14" s="62">
        <f>IFERROR(IF(AND($A14='Rent Roll'!#REF!,'Rent Roll'!#REF!="Current",'Rent Roll'!#REF!&gt;BD$11),'Rent Roll'!#REF!,SUMIFS('Rent Roll'!$M$4:$M$24,'Rent Roll'!$J$4:$J$24,$A14,'Rent Roll'!$H$4:$H$24,"&lt;="&amp;BD$11,'Rent Roll'!$I$4:$I$24,"&gt;"&amp;BD$11)),0)</f>
        <v>0</v>
      </c>
      <c r="BE14" s="62">
        <f>IFERROR(IF(AND($A14='Rent Roll'!#REF!,'Rent Roll'!#REF!="Current",'Rent Roll'!#REF!&gt;BE$11),'Rent Roll'!#REF!,SUMIFS('Rent Roll'!$M$4:$M$24,'Rent Roll'!$J$4:$J$24,$A14,'Rent Roll'!$H$4:$H$24,"&lt;="&amp;BE$11,'Rent Roll'!$I$4:$I$24,"&gt;"&amp;BE$11)),0)</f>
        <v>0</v>
      </c>
      <c r="BF14" s="62">
        <f>IFERROR(IF(AND($A14='Rent Roll'!#REF!,'Rent Roll'!#REF!="Current",'Rent Roll'!#REF!&gt;BF$11),'Rent Roll'!#REF!,SUMIFS('Rent Roll'!$M$4:$M$24,'Rent Roll'!$J$4:$J$24,$A14,'Rent Roll'!$H$4:$H$24,"&lt;="&amp;BF$11,'Rent Roll'!$I$4:$I$24,"&gt;"&amp;BF$11)),0)</f>
        <v>0</v>
      </c>
      <c r="BG14" s="62">
        <f>IFERROR(IF(AND($A14='Rent Roll'!#REF!,'Rent Roll'!#REF!="Current",'Rent Roll'!#REF!&gt;BG$11),'Rent Roll'!#REF!,SUMIFS('Rent Roll'!$M$4:$M$24,'Rent Roll'!$J$4:$J$24,$A14,'Rent Roll'!$H$4:$H$24,"&lt;="&amp;BG$11,'Rent Roll'!$I$4:$I$24,"&gt;"&amp;BG$11)),0)</f>
        <v>0</v>
      </c>
      <c r="BH14" s="62">
        <f>IFERROR(IF(AND($A14='Rent Roll'!#REF!,'Rent Roll'!#REF!="Current",'Rent Roll'!#REF!&gt;BH$11),'Rent Roll'!#REF!,SUMIFS('Rent Roll'!$M$4:$M$24,'Rent Roll'!$J$4:$J$24,$A14,'Rent Roll'!$H$4:$H$24,"&lt;="&amp;BH$11,'Rent Roll'!$I$4:$I$24,"&gt;"&amp;BH$11)),0)</f>
        <v>0</v>
      </c>
      <c r="BI14" s="62">
        <f>IFERROR(IF(AND($A14='Rent Roll'!#REF!,'Rent Roll'!#REF!="Current",'Rent Roll'!#REF!&gt;BI$11),'Rent Roll'!#REF!,SUMIFS('Rent Roll'!$M$4:$M$24,'Rent Roll'!$J$4:$J$24,$A14,'Rent Roll'!$H$4:$H$24,"&lt;="&amp;BI$11,'Rent Roll'!$I$4:$I$24,"&gt;"&amp;BI$11)),0)</f>
        <v>0</v>
      </c>
      <c r="BJ14" s="62">
        <f>IFERROR(IF(AND($A14='Rent Roll'!#REF!,'Rent Roll'!#REF!="Current",'Rent Roll'!#REF!&gt;BJ$11),'Rent Roll'!#REF!,SUMIFS('Rent Roll'!$M$4:$M$24,'Rent Roll'!$J$4:$J$24,$A14,'Rent Roll'!$H$4:$H$24,"&lt;="&amp;BJ$11,'Rent Roll'!$I$4:$I$24,"&gt;"&amp;BJ$11)),0)</f>
        <v>0</v>
      </c>
      <c r="BK14" s="62">
        <f>IFERROR(IF(AND($A14='Rent Roll'!#REF!,'Rent Roll'!#REF!="Current",'Rent Roll'!#REF!&gt;BK$11),'Rent Roll'!#REF!,SUMIFS('Rent Roll'!$M$4:$M$24,'Rent Roll'!$J$4:$J$24,$A14,'Rent Roll'!$H$4:$H$24,"&lt;="&amp;BK$11,'Rent Roll'!$I$4:$I$24,"&gt;"&amp;BK$11)),0)</f>
        <v>0</v>
      </c>
      <c r="BL14" s="559">
        <f>IFERROR(IF(AND($A14='Rent Roll'!#REF!,'Rent Roll'!#REF!="Current",'Rent Roll'!#REF!&gt;BL$11),'Rent Roll'!#REF!,SUMIFS('Rent Roll'!$M$4:$M$24,'Rent Roll'!$J$4:$J$24,$A14,'Rent Roll'!$H$4:$H$24,"&lt;="&amp;BL$11,'Rent Roll'!$I$4:$I$24,"&gt;"&amp;BL$11)),0)</f>
        <v>0</v>
      </c>
      <c r="BM14" s="62">
        <f>IFERROR(IF(AND($A14='Rent Roll'!#REF!,'Rent Roll'!#REF!="Current",'Rent Roll'!#REF!&gt;BM$11),'Rent Roll'!#REF!,SUMIFS('Rent Roll'!$M$4:$M$24,'Rent Roll'!$J$4:$J$24,$A14,'Rent Roll'!$H$4:$H$24,"&lt;="&amp;BM$11,'Rent Roll'!$I$4:$I$24,"&gt;"&amp;BM$11)),0)</f>
        <v>0</v>
      </c>
      <c r="BN14" s="62">
        <f>IFERROR(IF(AND($A14='Rent Roll'!#REF!,'Rent Roll'!#REF!="Current",'Rent Roll'!#REF!&gt;BN$11),'Rent Roll'!#REF!,SUMIFS('Rent Roll'!$M$4:$M$24,'Rent Roll'!$J$4:$J$24,$A14,'Rent Roll'!$H$4:$H$24,"&lt;="&amp;BN$11,'Rent Roll'!$I$4:$I$24,"&gt;"&amp;BN$11)),0)</f>
        <v>0</v>
      </c>
      <c r="BO14" s="62">
        <f>IFERROR(IF(AND($A14='Rent Roll'!#REF!,'Rent Roll'!#REF!="Current",'Rent Roll'!#REF!&gt;BO$11),'Rent Roll'!#REF!,SUMIFS('Rent Roll'!$M$4:$M$24,'Rent Roll'!$J$4:$J$24,$A14,'Rent Roll'!$H$4:$H$24,"&lt;="&amp;BO$11,'Rent Roll'!$I$4:$I$24,"&gt;"&amp;BO$11)),0)</f>
        <v>0</v>
      </c>
      <c r="BP14" s="62">
        <f>IFERROR(IF(AND($A14='Rent Roll'!#REF!,'Rent Roll'!#REF!="Current",'Rent Roll'!#REF!&gt;BP$11),'Rent Roll'!#REF!,SUMIFS('Rent Roll'!$M$4:$M$24,'Rent Roll'!$J$4:$J$24,$A14,'Rent Roll'!$H$4:$H$24,"&lt;="&amp;BP$11,'Rent Roll'!$I$4:$I$24,"&gt;"&amp;BP$11)),0)</f>
        <v>0</v>
      </c>
      <c r="BQ14" s="62">
        <f>IFERROR(IF(AND($A14='Rent Roll'!#REF!,'Rent Roll'!#REF!="Current",'Rent Roll'!#REF!&gt;BQ$11),'Rent Roll'!#REF!,SUMIFS('Rent Roll'!$M$4:$M$24,'Rent Roll'!$J$4:$J$24,$A14,'Rent Roll'!$H$4:$H$24,"&lt;="&amp;BQ$11,'Rent Roll'!$I$4:$I$24,"&gt;"&amp;BQ$11)),0)</f>
        <v>0</v>
      </c>
      <c r="BR14" s="62">
        <f>IFERROR(IF(AND($A14='Rent Roll'!#REF!,'Rent Roll'!#REF!="Current",'Rent Roll'!#REF!&gt;BR$11),'Rent Roll'!#REF!,SUMIFS('Rent Roll'!$M$4:$M$24,'Rent Roll'!$J$4:$J$24,$A14,'Rent Roll'!$H$4:$H$24,"&lt;="&amp;BR$11,'Rent Roll'!$I$4:$I$24,"&gt;"&amp;BR$11)),0)</f>
        <v>0</v>
      </c>
      <c r="BS14" s="62">
        <f>IFERROR(IF(AND($A14='Rent Roll'!#REF!,'Rent Roll'!#REF!="Current",'Rent Roll'!#REF!&gt;BS$11),'Rent Roll'!#REF!,SUMIFS('Rent Roll'!$M$4:$M$24,'Rent Roll'!$J$4:$J$24,$A14,'Rent Roll'!$H$4:$H$24,"&lt;="&amp;BS$11,'Rent Roll'!$I$4:$I$24,"&gt;"&amp;BS$11)),0)</f>
        <v>0</v>
      </c>
      <c r="BT14" s="62">
        <f>IFERROR(IF(AND($A14='Rent Roll'!#REF!,'Rent Roll'!#REF!="Current",'Rent Roll'!#REF!&gt;BT$11),'Rent Roll'!#REF!,SUMIFS('Rent Roll'!$M$4:$M$24,'Rent Roll'!$J$4:$J$24,$A14,'Rent Roll'!$H$4:$H$24,"&lt;="&amp;BT$11,'Rent Roll'!$I$4:$I$24,"&gt;"&amp;BT$11)),0)</f>
        <v>0</v>
      </c>
      <c r="BU14" s="62">
        <f>IFERROR(IF(AND($A14='Rent Roll'!#REF!,'Rent Roll'!#REF!="Current",'Rent Roll'!#REF!&gt;BU$11),'Rent Roll'!#REF!,SUMIFS('Rent Roll'!$M$4:$M$24,'Rent Roll'!$J$4:$J$24,$A14,'Rent Roll'!$H$4:$H$24,"&lt;="&amp;BU$11,'Rent Roll'!$I$4:$I$24,"&gt;"&amp;BU$11)),0)</f>
        <v>0</v>
      </c>
      <c r="BV14" s="62">
        <f>IFERROR(IF(AND($A14='Rent Roll'!#REF!,'Rent Roll'!#REF!="Current",'Rent Roll'!#REF!&gt;BV$11),'Rent Roll'!#REF!,SUMIFS('Rent Roll'!$M$4:$M$24,'Rent Roll'!$J$4:$J$24,$A14,'Rent Roll'!$H$4:$H$24,"&lt;="&amp;BV$11,'Rent Roll'!$I$4:$I$24,"&gt;"&amp;BV$11)),0)</f>
        <v>0</v>
      </c>
      <c r="BW14" s="62">
        <f>IFERROR(IF(AND($A14='Rent Roll'!#REF!,'Rent Roll'!#REF!="Current",'Rent Roll'!#REF!&gt;BW$11),'Rent Roll'!#REF!,SUMIFS('Rent Roll'!$M$4:$M$24,'Rent Roll'!$J$4:$J$24,$A14,'Rent Roll'!$H$4:$H$24,"&lt;="&amp;BW$11,'Rent Roll'!$I$4:$I$24,"&gt;"&amp;BW$11)),0)</f>
        <v>0</v>
      </c>
      <c r="BX14" s="559">
        <f>IFERROR(IF(AND($A14='Rent Roll'!#REF!,'Rent Roll'!#REF!="Current",'Rent Roll'!#REF!&gt;BX$11),'Rent Roll'!#REF!,SUMIFS('Rent Roll'!$M$4:$M$24,'Rent Roll'!$J$4:$J$24,$A14,'Rent Roll'!$H$4:$H$24,"&lt;="&amp;BX$11,'Rent Roll'!$I$4:$I$24,"&gt;"&amp;BX$11)),0)</f>
        <v>0</v>
      </c>
      <c r="BY14" s="62">
        <f>IFERROR(IF(AND($A14='Rent Roll'!#REF!,'Rent Roll'!#REF!="Current",'Rent Roll'!#REF!&gt;BY$11),'Rent Roll'!#REF!,SUMIFS('Rent Roll'!$M$4:$M$24,'Rent Roll'!$J$4:$J$24,$A14,'Rent Roll'!$H$4:$H$24,"&lt;="&amp;BY$11,'Rent Roll'!$I$4:$I$24,"&gt;"&amp;BY$11)),0)</f>
        <v>0</v>
      </c>
      <c r="BZ14" s="62">
        <f>IFERROR(IF(AND($A14='Rent Roll'!#REF!,'Rent Roll'!#REF!="Current",'Rent Roll'!#REF!&gt;BZ$11),'Rent Roll'!#REF!,SUMIFS('Rent Roll'!$M$4:$M$24,'Rent Roll'!$J$4:$J$24,$A14,'Rent Roll'!$H$4:$H$24,"&lt;="&amp;BZ$11,'Rent Roll'!$I$4:$I$24,"&gt;"&amp;BZ$11)),0)</f>
        <v>0</v>
      </c>
      <c r="CA14" s="62">
        <f>IFERROR(IF(AND($A14='Rent Roll'!#REF!,'Rent Roll'!#REF!="Current",'Rent Roll'!#REF!&gt;CA$11),'Rent Roll'!#REF!,SUMIFS('Rent Roll'!$M$4:$M$24,'Rent Roll'!$J$4:$J$24,$A14,'Rent Roll'!$H$4:$H$24,"&lt;="&amp;CA$11,'Rent Roll'!$I$4:$I$24,"&gt;"&amp;CA$11)),0)</f>
        <v>0</v>
      </c>
      <c r="CB14" s="62">
        <f>IFERROR(IF(AND($A14='Rent Roll'!#REF!,'Rent Roll'!#REF!="Current",'Rent Roll'!#REF!&gt;CB$11),'Rent Roll'!#REF!,SUMIFS('Rent Roll'!$M$4:$M$24,'Rent Roll'!$J$4:$J$24,$A14,'Rent Roll'!$H$4:$H$24,"&lt;="&amp;CB$11,'Rent Roll'!$I$4:$I$24,"&gt;"&amp;CB$11)),0)</f>
        <v>0</v>
      </c>
      <c r="CC14" s="62">
        <f>IFERROR(IF(AND($A14='Rent Roll'!#REF!,'Rent Roll'!#REF!="Current",'Rent Roll'!#REF!&gt;CC$11),'Rent Roll'!#REF!,SUMIFS('Rent Roll'!$M$4:$M$24,'Rent Roll'!$J$4:$J$24,$A14,'Rent Roll'!$H$4:$H$24,"&lt;="&amp;CC$11,'Rent Roll'!$I$4:$I$24,"&gt;"&amp;CC$11)),0)</f>
        <v>0</v>
      </c>
      <c r="CD14" s="62">
        <f>IFERROR(IF(AND($A14='Rent Roll'!#REF!,'Rent Roll'!#REF!="Current",'Rent Roll'!#REF!&gt;CD$11),'Rent Roll'!#REF!,SUMIFS('Rent Roll'!$M$4:$M$24,'Rent Roll'!$J$4:$J$24,$A14,'Rent Roll'!$H$4:$H$24,"&lt;="&amp;CD$11,'Rent Roll'!$I$4:$I$24,"&gt;"&amp;CD$11)),0)</f>
        <v>0</v>
      </c>
      <c r="CE14" s="62">
        <f>IFERROR(IF(AND($A14='Rent Roll'!#REF!,'Rent Roll'!#REF!="Current",'Rent Roll'!#REF!&gt;CE$11),'Rent Roll'!#REF!,SUMIFS('Rent Roll'!$M$4:$M$24,'Rent Roll'!$J$4:$J$24,$A14,'Rent Roll'!$H$4:$H$24,"&lt;="&amp;CE$11,'Rent Roll'!$I$4:$I$24,"&gt;"&amp;CE$11)),0)</f>
        <v>0</v>
      </c>
      <c r="CF14" s="62">
        <f>IFERROR(IF(AND($A14='Rent Roll'!#REF!,'Rent Roll'!#REF!="Current",'Rent Roll'!#REF!&gt;CF$11),'Rent Roll'!#REF!,SUMIFS('Rent Roll'!$M$4:$M$24,'Rent Roll'!$J$4:$J$24,$A14,'Rent Roll'!$H$4:$H$24,"&lt;="&amp;CF$11,'Rent Roll'!$I$4:$I$24,"&gt;"&amp;CF$11)),0)</f>
        <v>0</v>
      </c>
      <c r="CG14" s="62">
        <f>IFERROR(IF(AND($A14='Rent Roll'!#REF!,'Rent Roll'!#REF!="Current",'Rent Roll'!#REF!&gt;CG$11),'Rent Roll'!#REF!,SUMIFS('Rent Roll'!$M$4:$M$24,'Rent Roll'!$J$4:$J$24,$A14,'Rent Roll'!$H$4:$H$24,"&lt;="&amp;CG$11,'Rent Roll'!$I$4:$I$24,"&gt;"&amp;CG$11)),0)</f>
        <v>0</v>
      </c>
      <c r="CH14" s="62">
        <f>IFERROR(IF(AND($A14='Rent Roll'!#REF!,'Rent Roll'!#REF!="Current",'Rent Roll'!#REF!&gt;CH$11),'Rent Roll'!#REF!,SUMIFS('Rent Roll'!$M$4:$M$24,'Rent Roll'!$J$4:$J$24,$A14,'Rent Roll'!$H$4:$H$24,"&lt;="&amp;CH$11,'Rent Roll'!$I$4:$I$24,"&gt;"&amp;CH$11)),0)</f>
        <v>0</v>
      </c>
      <c r="CI14" s="62">
        <f>IFERROR(IF(AND($A14='Rent Roll'!#REF!,'Rent Roll'!#REF!="Current",'Rent Roll'!#REF!&gt;CI$11),'Rent Roll'!#REF!,SUMIFS('Rent Roll'!$M$4:$M$24,'Rent Roll'!$J$4:$J$24,$A14,'Rent Roll'!$H$4:$H$24,"&lt;="&amp;CI$11,'Rent Roll'!$I$4:$I$24,"&gt;"&amp;CI$11)),0)</f>
        <v>0</v>
      </c>
      <c r="CJ14" s="559">
        <f>IFERROR(IF(AND($A14='Rent Roll'!#REF!,'Rent Roll'!#REF!="Current",'Rent Roll'!#REF!&gt;CJ$11),'Rent Roll'!#REF!,SUMIFS('Rent Roll'!$M$4:$M$24,'Rent Roll'!$J$4:$J$24,$A14,'Rent Roll'!$H$4:$H$24,"&lt;="&amp;CJ$11,'Rent Roll'!$I$4:$I$24,"&gt;"&amp;CJ$11)),0)</f>
        <v>0</v>
      </c>
      <c r="CK14" s="62">
        <f>IFERROR(IF(AND($A14='Rent Roll'!#REF!,'Rent Roll'!#REF!="Current",'Rent Roll'!#REF!&gt;CK$11),'Rent Roll'!#REF!,SUMIFS('Rent Roll'!$M$4:$M$24,'Rent Roll'!$J$4:$J$24,$A14,'Rent Roll'!$H$4:$H$24,"&lt;="&amp;CK$11,'Rent Roll'!$I$4:$I$24,"&gt;"&amp;CK$11)),0)</f>
        <v>0</v>
      </c>
      <c r="CL14" s="62">
        <f>IFERROR(IF(AND($A14='Rent Roll'!#REF!,'Rent Roll'!#REF!="Current",'Rent Roll'!#REF!&gt;CL$11),'Rent Roll'!#REF!,SUMIFS('Rent Roll'!$M$4:$M$24,'Rent Roll'!$J$4:$J$24,$A14,'Rent Roll'!$H$4:$H$24,"&lt;="&amp;CL$11,'Rent Roll'!$I$4:$I$24,"&gt;"&amp;CL$11)),0)</f>
        <v>0</v>
      </c>
      <c r="CM14" s="62">
        <f>IFERROR(IF(AND($A14='Rent Roll'!#REF!,'Rent Roll'!#REF!="Current",'Rent Roll'!#REF!&gt;CM$11),'Rent Roll'!#REF!,SUMIFS('Rent Roll'!$M$4:$M$24,'Rent Roll'!$J$4:$J$24,$A14,'Rent Roll'!$H$4:$H$24,"&lt;="&amp;CM$11,'Rent Roll'!$I$4:$I$24,"&gt;"&amp;CM$11)),0)</f>
        <v>0</v>
      </c>
      <c r="CN14" s="62">
        <f>IFERROR(IF(AND($A14='Rent Roll'!#REF!,'Rent Roll'!#REF!="Current",'Rent Roll'!#REF!&gt;CN$11),'Rent Roll'!#REF!,SUMIFS('Rent Roll'!$M$4:$M$24,'Rent Roll'!$J$4:$J$24,$A14,'Rent Roll'!$H$4:$H$24,"&lt;="&amp;CN$11,'Rent Roll'!$I$4:$I$24,"&gt;"&amp;CN$11)),0)</f>
        <v>0</v>
      </c>
      <c r="CO14" s="62">
        <f>IFERROR(IF(AND($A14='Rent Roll'!#REF!,'Rent Roll'!#REF!="Current",'Rent Roll'!#REF!&gt;CO$11),'Rent Roll'!#REF!,SUMIFS('Rent Roll'!$M$4:$M$24,'Rent Roll'!$J$4:$J$24,$A14,'Rent Roll'!$H$4:$H$24,"&lt;="&amp;CO$11,'Rent Roll'!$I$4:$I$24,"&gt;"&amp;CO$11)),0)</f>
        <v>0</v>
      </c>
      <c r="CP14" s="62">
        <f>IFERROR(IF(AND($A14='Rent Roll'!#REF!,'Rent Roll'!#REF!="Current",'Rent Roll'!#REF!&gt;CP$11),'Rent Roll'!#REF!,SUMIFS('Rent Roll'!$M$4:$M$24,'Rent Roll'!$J$4:$J$24,$A14,'Rent Roll'!$H$4:$H$24,"&lt;="&amp;CP$11,'Rent Roll'!$I$4:$I$24,"&gt;"&amp;CP$11)),0)</f>
        <v>0</v>
      </c>
      <c r="CQ14" s="62">
        <f>IFERROR(IF(AND($A14='Rent Roll'!#REF!,'Rent Roll'!#REF!="Current",'Rent Roll'!#REF!&gt;CQ$11),'Rent Roll'!#REF!,SUMIFS('Rent Roll'!$M$4:$M$24,'Rent Roll'!$J$4:$J$24,$A14,'Rent Roll'!$H$4:$H$24,"&lt;="&amp;CQ$11,'Rent Roll'!$I$4:$I$24,"&gt;"&amp;CQ$11)),0)</f>
        <v>0</v>
      </c>
      <c r="CR14" s="62">
        <f>IFERROR(IF(AND($A14='Rent Roll'!#REF!,'Rent Roll'!#REF!="Current",'Rent Roll'!#REF!&gt;CR$11),'Rent Roll'!#REF!,SUMIFS('Rent Roll'!$M$4:$M$24,'Rent Roll'!$J$4:$J$24,$A14,'Rent Roll'!$H$4:$H$24,"&lt;="&amp;CR$11,'Rent Roll'!$I$4:$I$24,"&gt;"&amp;CR$11)),0)</f>
        <v>0</v>
      </c>
      <c r="CS14" s="62">
        <f>IFERROR(IF(AND($A14='Rent Roll'!#REF!,'Rent Roll'!#REF!="Current",'Rent Roll'!#REF!&gt;CS$11),'Rent Roll'!#REF!,SUMIFS('Rent Roll'!$M$4:$M$24,'Rent Roll'!$J$4:$J$24,$A14,'Rent Roll'!$H$4:$H$24,"&lt;="&amp;CS$11,'Rent Roll'!$I$4:$I$24,"&gt;"&amp;CS$11)),0)</f>
        <v>0</v>
      </c>
      <c r="CT14" s="62">
        <f>IFERROR(IF(AND($A14='Rent Roll'!#REF!,'Rent Roll'!#REF!="Current",'Rent Roll'!#REF!&gt;CT$11),'Rent Roll'!#REF!,SUMIFS('Rent Roll'!$M$4:$M$24,'Rent Roll'!$J$4:$J$24,$A14,'Rent Roll'!$H$4:$H$24,"&lt;="&amp;CT$11,'Rent Roll'!$I$4:$I$24,"&gt;"&amp;CT$11)),0)</f>
        <v>0</v>
      </c>
      <c r="CU14" s="62">
        <f>IFERROR(IF(AND($A14='Rent Roll'!#REF!,'Rent Roll'!#REF!="Current",'Rent Roll'!#REF!&gt;CU$11),'Rent Roll'!#REF!,SUMIFS('Rent Roll'!$M$4:$M$24,'Rent Roll'!$J$4:$J$24,$A14,'Rent Roll'!$H$4:$H$24,"&lt;="&amp;CU$11,'Rent Roll'!$I$4:$I$24,"&gt;"&amp;CU$11)),0)</f>
        <v>0</v>
      </c>
      <c r="CV14" s="559">
        <f>IFERROR(IF(AND($A14='Rent Roll'!#REF!,'Rent Roll'!#REF!="Current",'Rent Roll'!#REF!&gt;CV$11),'Rent Roll'!#REF!,SUMIFS('Rent Roll'!$M$4:$M$24,'Rent Roll'!$J$4:$J$24,$A14,'Rent Roll'!$H$4:$H$24,"&lt;="&amp;CV$11,'Rent Roll'!$I$4:$I$24,"&gt;"&amp;CV$11)),0)</f>
        <v>0</v>
      </c>
      <c r="CW14" s="62">
        <f>IFERROR(IF(AND($A14='Rent Roll'!#REF!,'Rent Roll'!#REF!="Current",'Rent Roll'!#REF!&gt;CW$11),'Rent Roll'!#REF!,SUMIFS('Rent Roll'!$M$4:$M$24,'Rent Roll'!$J$4:$J$24,$A14,'Rent Roll'!$H$4:$H$24,"&lt;="&amp;CW$11,'Rent Roll'!$I$4:$I$24,"&gt;"&amp;CW$11)),0)</f>
        <v>0</v>
      </c>
      <c r="CX14" s="62">
        <f>IFERROR(IF(AND($A14='Rent Roll'!#REF!,'Rent Roll'!#REF!="Current",'Rent Roll'!#REF!&gt;CX$11),'Rent Roll'!#REF!,SUMIFS('Rent Roll'!$M$4:$M$24,'Rent Roll'!$J$4:$J$24,$A14,'Rent Roll'!$H$4:$H$24,"&lt;="&amp;CX$11,'Rent Roll'!$I$4:$I$24,"&gt;"&amp;CX$11)),0)</f>
        <v>0</v>
      </c>
      <c r="CY14" s="62">
        <f>IFERROR(IF(AND($A14='Rent Roll'!#REF!,'Rent Roll'!#REF!="Current",'Rent Roll'!#REF!&gt;CY$11),'Rent Roll'!#REF!,SUMIFS('Rent Roll'!$M$4:$M$24,'Rent Roll'!$J$4:$J$24,$A14,'Rent Roll'!$H$4:$H$24,"&lt;="&amp;CY$11,'Rent Roll'!$I$4:$I$24,"&gt;"&amp;CY$11)),0)</f>
        <v>0</v>
      </c>
      <c r="CZ14" s="62">
        <f>IFERROR(IF(AND($A14='Rent Roll'!#REF!,'Rent Roll'!#REF!="Current",'Rent Roll'!#REF!&gt;CZ$11),'Rent Roll'!#REF!,SUMIFS('Rent Roll'!$M$4:$M$24,'Rent Roll'!$J$4:$J$24,$A14,'Rent Roll'!$H$4:$H$24,"&lt;="&amp;CZ$11,'Rent Roll'!$I$4:$I$24,"&gt;"&amp;CZ$11)),0)</f>
        <v>0</v>
      </c>
      <c r="DA14" s="62">
        <f>IFERROR(IF(AND($A14='Rent Roll'!#REF!,'Rent Roll'!#REF!="Current",'Rent Roll'!#REF!&gt;DA$11),'Rent Roll'!#REF!,SUMIFS('Rent Roll'!$M$4:$M$24,'Rent Roll'!$J$4:$J$24,$A14,'Rent Roll'!$H$4:$H$24,"&lt;="&amp;DA$11,'Rent Roll'!$I$4:$I$24,"&gt;"&amp;DA$11)),0)</f>
        <v>0</v>
      </c>
      <c r="DB14" s="62">
        <f>IFERROR(IF(AND($A14='Rent Roll'!#REF!,'Rent Roll'!#REF!="Current",'Rent Roll'!#REF!&gt;DB$11),'Rent Roll'!#REF!,SUMIFS('Rent Roll'!$M$4:$M$24,'Rent Roll'!$J$4:$J$24,$A14,'Rent Roll'!$H$4:$H$24,"&lt;="&amp;DB$11,'Rent Roll'!$I$4:$I$24,"&gt;"&amp;DB$11)),0)</f>
        <v>0</v>
      </c>
      <c r="DC14" s="62">
        <f>IFERROR(IF(AND($A14='Rent Roll'!#REF!,'Rent Roll'!#REF!="Current",'Rent Roll'!#REF!&gt;DC$11),'Rent Roll'!#REF!,SUMIFS('Rent Roll'!$M$4:$M$24,'Rent Roll'!$J$4:$J$24,$A14,'Rent Roll'!$H$4:$H$24,"&lt;="&amp;DC$11,'Rent Roll'!$I$4:$I$24,"&gt;"&amp;DC$11)),0)</f>
        <v>0</v>
      </c>
      <c r="DD14" s="62">
        <f>IFERROR(IF(AND($A14='Rent Roll'!#REF!,'Rent Roll'!#REF!="Current",'Rent Roll'!#REF!&gt;DD$11),'Rent Roll'!#REF!,SUMIFS('Rent Roll'!$M$4:$M$24,'Rent Roll'!$J$4:$J$24,$A14,'Rent Roll'!$H$4:$H$24,"&lt;="&amp;DD$11,'Rent Roll'!$I$4:$I$24,"&gt;"&amp;DD$11)),0)</f>
        <v>0</v>
      </c>
      <c r="DE14" s="62">
        <f>IFERROR(IF(AND($A14='Rent Roll'!#REF!,'Rent Roll'!#REF!="Current",'Rent Roll'!#REF!&gt;DE$11),'Rent Roll'!#REF!,SUMIFS('Rent Roll'!$M$4:$M$24,'Rent Roll'!$J$4:$J$24,$A14,'Rent Roll'!$H$4:$H$24,"&lt;="&amp;DE$11,'Rent Roll'!$I$4:$I$24,"&gt;"&amp;DE$11)),0)</f>
        <v>0</v>
      </c>
      <c r="DF14" s="62">
        <f>IFERROR(IF(AND($A14='Rent Roll'!#REF!,'Rent Roll'!#REF!="Current",'Rent Roll'!#REF!&gt;DF$11),'Rent Roll'!#REF!,SUMIFS('Rent Roll'!$M$4:$M$24,'Rent Roll'!$J$4:$J$24,$A14,'Rent Roll'!$H$4:$H$24,"&lt;="&amp;DF$11,'Rent Roll'!$I$4:$I$24,"&gt;"&amp;DF$11)),0)</f>
        <v>0</v>
      </c>
      <c r="DG14" s="62">
        <f>IFERROR(IF(AND($A14='Rent Roll'!#REF!,'Rent Roll'!#REF!="Current",'Rent Roll'!#REF!&gt;DG$11),'Rent Roll'!#REF!,SUMIFS('Rent Roll'!$M$4:$M$24,'Rent Roll'!$J$4:$J$24,$A14,'Rent Roll'!$H$4:$H$24,"&lt;="&amp;DG$11,'Rent Roll'!$I$4:$I$24,"&gt;"&amp;DG$11)),0)</f>
        <v>0</v>
      </c>
      <c r="DH14" s="559">
        <f>IFERROR(IF(AND($A14='Rent Roll'!#REF!,'Rent Roll'!#REF!="Current",'Rent Roll'!#REF!&gt;DH$11),'Rent Roll'!#REF!,SUMIFS('Rent Roll'!$M$4:$M$24,'Rent Roll'!$J$4:$J$24,$A14,'Rent Roll'!$H$4:$H$24,"&lt;="&amp;DH$11,'Rent Roll'!$I$4:$I$24,"&gt;"&amp;DH$11)),0)</f>
        <v>0</v>
      </c>
      <c r="DI14" s="62">
        <f>IFERROR(IF(AND($A14='Rent Roll'!#REF!,'Rent Roll'!#REF!="Current",'Rent Roll'!#REF!&gt;DI$11),'Rent Roll'!#REF!,SUMIFS('Rent Roll'!$M$4:$M$24,'Rent Roll'!$J$4:$J$24,$A14,'Rent Roll'!$H$4:$H$24,"&lt;="&amp;DI$11,'Rent Roll'!$I$4:$I$24,"&gt;"&amp;DI$11)),0)</f>
        <v>0</v>
      </c>
      <c r="DJ14" s="62">
        <f>IFERROR(IF(AND($A14='Rent Roll'!#REF!,'Rent Roll'!#REF!="Current",'Rent Roll'!#REF!&gt;DJ$11),'Rent Roll'!#REF!,SUMIFS('Rent Roll'!$M$4:$M$24,'Rent Roll'!$J$4:$J$24,$A14,'Rent Roll'!$H$4:$H$24,"&lt;="&amp;DJ$11,'Rent Roll'!$I$4:$I$24,"&gt;"&amp;DJ$11)),0)</f>
        <v>0</v>
      </c>
      <c r="DK14" s="62">
        <f>IFERROR(IF(AND($A14='Rent Roll'!#REF!,'Rent Roll'!#REF!="Current",'Rent Roll'!#REF!&gt;DK$11),'Rent Roll'!#REF!,SUMIFS('Rent Roll'!$M$4:$M$24,'Rent Roll'!$J$4:$J$24,$A14,'Rent Roll'!$H$4:$H$24,"&lt;="&amp;DK$11,'Rent Roll'!$I$4:$I$24,"&gt;"&amp;DK$11)),0)</f>
        <v>0</v>
      </c>
      <c r="DL14" s="62">
        <f>IFERROR(IF(AND($A14='Rent Roll'!#REF!,'Rent Roll'!#REF!="Current",'Rent Roll'!#REF!&gt;DL$11),'Rent Roll'!#REF!,SUMIFS('Rent Roll'!$M$4:$M$24,'Rent Roll'!$J$4:$J$24,$A14,'Rent Roll'!$H$4:$H$24,"&lt;="&amp;DL$11,'Rent Roll'!$I$4:$I$24,"&gt;"&amp;DL$11)),0)</f>
        <v>0</v>
      </c>
      <c r="DM14" s="62">
        <f>IFERROR(IF(AND($A14='Rent Roll'!#REF!,'Rent Roll'!#REF!="Current",'Rent Roll'!#REF!&gt;DM$11),'Rent Roll'!#REF!,SUMIFS('Rent Roll'!$M$4:$M$24,'Rent Roll'!$J$4:$J$24,$A14,'Rent Roll'!$H$4:$H$24,"&lt;="&amp;DM$11,'Rent Roll'!$I$4:$I$24,"&gt;"&amp;DM$11)),0)</f>
        <v>0</v>
      </c>
      <c r="DN14" s="62">
        <f>IFERROR(IF(AND($A14='Rent Roll'!#REF!,'Rent Roll'!#REF!="Current",'Rent Roll'!#REF!&gt;DN$11),'Rent Roll'!#REF!,SUMIFS('Rent Roll'!$M$4:$M$24,'Rent Roll'!$J$4:$J$24,$A14,'Rent Roll'!$H$4:$H$24,"&lt;="&amp;DN$11,'Rent Roll'!$I$4:$I$24,"&gt;"&amp;DN$11)),0)</f>
        <v>0</v>
      </c>
      <c r="DO14" s="62">
        <f>IFERROR(IF(AND($A14='Rent Roll'!#REF!,'Rent Roll'!#REF!="Current",'Rent Roll'!#REF!&gt;DO$11),'Rent Roll'!#REF!,SUMIFS('Rent Roll'!$M$4:$M$24,'Rent Roll'!$J$4:$J$24,$A14,'Rent Roll'!$H$4:$H$24,"&lt;="&amp;DO$11,'Rent Roll'!$I$4:$I$24,"&gt;"&amp;DO$11)),0)</f>
        <v>0</v>
      </c>
      <c r="DP14" s="62">
        <f>IFERROR(IF(AND($A14='Rent Roll'!#REF!,'Rent Roll'!#REF!="Current",'Rent Roll'!#REF!&gt;DP$11),'Rent Roll'!#REF!,SUMIFS('Rent Roll'!$M$4:$M$24,'Rent Roll'!$J$4:$J$24,$A14,'Rent Roll'!$H$4:$H$24,"&lt;="&amp;DP$11,'Rent Roll'!$I$4:$I$24,"&gt;"&amp;DP$11)),0)</f>
        <v>0</v>
      </c>
      <c r="DQ14" s="62">
        <f>IFERROR(IF(AND($A14='Rent Roll'!#REF!,'Rent Roll'!#REF!="Current",'Rent Roll'!#REF!&gt;DQ$11),'Rent Roll'!#REF!,SUMIFS('Rent Roll'!$M$4:$M$24,'Rent Roll'!$J$4:$J$24,$A14,'Rent Roll'!$H$4:$H$24,"&lt;="&amp;DQ$11,'Rent Roll'!$I$4:$I$24,"&gt;"&amp;DQ$11)),0)</f>
        <v>0</v>
      </c>
      <c r="DR14" s="62">
        <f>IFERROR(IF(AND($A14='Rent Roll'!#REF!,'Rent Roll'!#REF!="Current",'Rent Roll'!#REF!&gt;DR$11),'Rent Roll'!#REF!,SUMIFS('Rent Roll'!$M$4:$M$24,'Rent Roll'!$J$4:$J$24,$A14,'Rent Roll'!$H$4:$H$24,"&lt;="&amp;DR$11,'Rent Roll'!$I$4:$I$24,"&gt;"&amp;DR$11)),0)</f>
        <v>0</v>
      </c>
      <c r="DS14" s="62">
        <f>IFERROR(IF(AND($A14='Rent Roll'!#REF!,'Rent Roll'!#REF!="Current",'Rent Roll'!#REF!&gt;DS$11),'Rent Roll'!#REF!,SUMIFS('Rent Roll'!$M$4:$M$24,'Rent Roll'!$J$4:$J$24,$A14,'Rent Roll'!$H$4:$H$24,"&lt;="&amp;DS$11,'Rent Roll'!$I$4:$I$24,"&gt;"&amp;DS$11)),0)</f>
        <v>0</v>
      </c>
      <c r="DT14" s="559">
        <f>IFERROR(IF(AND($A14='Rent Roll'!#REF!,'Rent Roll'!#REF!="Current",'Rent Roll'!#REF!&gt;DT$11),'Rent Roll'!#REF!,SUMIFS('Rent Roll'!$M$4:$M$24,'Rent Roll'!$J$4:$J$24,$A14,'Rent Roll'!$H$4:$H$24,"&lt;="&amp;DT$11,'Rent Roll'!$I$4:$I$24,"&gt;"&amp;DT$11)),0)</f>
        <v>0</v>
      </c>
      <c r="DU14" s="62">
        <f>IFERROR(IF(AND($A14='Rent Roll'!#REF!,'Rent Roll'!#REF!="Current",'Rent Roll'!#REF!&gt;DU$11),'Rent Roll'!#REF!,SUMIFS('Rent Roll'!$M$4:$M$24,'Rent Roll'!$J$4:$J$24,$A14,'Rent Roll'!$H$4:$H$24,"&lt;="&amp;DU$11,'Rent Roll'!$I$4:$I$24,"&gt;"&amp;DU$11)),0)</f>
        <v>0</v>
      </c>
      <c r="DV14" s="62">
        <f>IFERROR(IF(AND($A14='Rent Roll'!#REF!,'Rent Roll'!#REF!="Current",'Rent Roll'!#REF!&gt;DV$11),'Rent Roll'!#REF!,SUMIFS('Rent Roll'!$M$4:$M$24,'Rent Roll'!$J$4:$J$24,$A14,'Rent Roll'!$H$4:$H$24,"&lt;="&amp;DV$11,'Rent Roll'!$I$4:$I$24,"&gt;"&amp;DV$11)),0)</f>
        <v>0</v>
      </c>
      <c r="DW14" s="62">
        <f>IFERROR(IF(AND($A14='Rent Roll'!#REF!,'Rent Roll'!#REF!="Current",'Rent Roll'!#REF!&gt;DW$11),'Rent Roll'!#REF!,SUMIFS('Rent Roll'!$M$4:$M$24,'Rent Roll'!$J$4:$J$24,$A14,'Rent Roll'!$H$4:$H$24,"&lt;="&amp;DW$11,'Rent Roll'!$I$4:$I$24,"&gt;"&amp;DW$11)),0)</f>
        <v>0</v>
      </c>
      <c r="DX14" s="62">
        <f>IFERROR(IF(AND($A14='Rent Roll'!#REF!,'Rent Roll'!#REF!="Current",'Rent Roll'!#REF!&gt;DX$11),'Rent Roll'!#REF!,SUMIFS('Rent Roll'!$M$4:$M$24,'Rent Roll'!$J$4:$J$24,$A14,'Rent Roll'!$H$4:$H$24,"&lt;="&amp;DX$11,'Rent Roll'!$I$4:$I$24,"&gt;"&amp;DX$11)),0)</f>
        <v>0</v>
      </c>
      <c r="DY14" s="62">
        <f>IFERROR(IF(AND($A14='Rent Roll'!#REF!,'Rent Roll'!#REF!="Current",'Rent Roll'!#REF!&gt;DY$11),'Rent Roll'!#REF!,SUMIFS('Rent Roll'!$M$4:$M$24,'Rent Roll'!$J$4:$J$24,$A14,'Rent Roll'!$H$4:$H$24,"&lt;="&amp;DY$11,'Rent Roll'!$I$4:$I$24,"&gt;"&amp;DY$11)),0)</f>
        <v>0</v>
      </c>
      <c r="DZ14" s="62">
        <f>IFERROR(IF(AND($A14='Rent Roll'!#REF!,'Rent Roll'!#REF!="Current",'Rent Roll'!#REF!&gt;DZ$11),'Rent Roll'!#REF!,SUMIFS('Rent Roll'!$M$4:$M$24,'Rent Roll'!$J$4:$J$24,$A14,'Rent Roll'!$H$4:$H$24,"&lt;="&amp;DZ$11,'Rent Roll'!$I$4:$I$24,"&gt;"&amp;DZ$11)),0)</f>
        <v>0</v>
      </c>
      <c r="EA14" s="62">
        <f>IFERROR(IF(AND($A14='Rent Roll'!#REF!,'Rent Roll'!#REF!="Current",'Rent Roll'!#REF!&gt;EA$11),'Rent Roll'!#REF!,SUMIFS('Rent Roll'!$M$4:$M$24,'Rent Roll'!$J$4:$J$24,$A14,'Rent Roll'!$H$4:$H$24,"&lt;="&amp;EA$11,'Rent Roll'!$I$4:$I$24,"&gt;"&amp;EA$11)),0)</f>
        <v>0</v>
      </c>
      <c r="EB14" s="62">
        <f>IFERROR(IF(AND($A14='Rent Roll'!#REF!,'Rent Roll'!#REF!="Current",'Rent Roll'!#REF!&gt;EB$11),'Rent Roll'!#REF!,SUMIFS('Rent Roll'!$M$4:$M$24,'Rent Roll'!$J$4:$J$24,$A14,'Rent Roll'!$H$4:$H$24,"&lt;="&amp;EB$11,'Rent Roll'!$I$4:$I$24,"&gt;"&amp;EB$11)),0)</f>
        <v>0</v>
      </c>
      <c r="EC14" s="62">
        <f>IFERROR(IF(AND($A14='Rent Roll'!#REF!,'Rent Roll'!#REF!="Current",'Rent Roll'!#REF!&gt;EC$11),'Rent Roll'!#REF!,SUMIFS('Rent Roll'!$M$4:$M$24,'Rent Roll'!$J$4:$J$24,$A14,'Rent Roll'!$H$4:$H$24,"&lt;="&amp;EC$11,'Rent Roll'!$I$4:$I$24,"&gt;"&amp;EC$11)),0)</f>
        <v>0</v>
      </c>
      <c r="ED14" s="62">
        <f>IFERROR(IF(AND($A14='Rent Roll'!#REF!,'Rent Roll'!#REF!="Current",'Rent Roll'!#REF!&gt;ED$11),'Rent Roll'!#REF!,SUMIFS('Rent Roll'!$M$4:$M$24,'Rent Roll'!$J$4:$J$24,$A14,'Rent Roll'!$H$4:$H$24,"&lt;="&amp;ED$11,'Rent Roll'!$I$4:$I$24,"&gt;"&amp;ED$11)),0)</f>
        <v>0</v>
      </c>
      <c r="EE14" s="62">
        <f>IFERROR(IF(AND($A14='Rent Roll'!#REF!,'Rent Roll'!#REF!="Current",'Rent Roll'!#REF!&gt;EE$11),'Rent Roll'!#REF!,SUMIFS('Rent Roll'!$M$4:$M$24,'Rent Roll'!$J$4:$J$24,$A14,'Rent Roll'!$H$4:$H$24,"&lt;="&amp;EE$11,'Rent Roll'!$I$4:$I$24,"&gt;"&amp;EE$11)),0)</f>
        <v>0</v>
      </c>
    </row>
    <row r="15" spans="1:135" x14ac:dyDescent="0.25">
      <c r="A15" s="148" t="e">
        <f>'Rent Roll'!#REF!</f>
        <v>#REF!</v>
      </c>
      <c r="B15" s="398" t="e">
        <f>'Rent Roll'!#REF!</f>
        <v>#REF!</v>
      </c>
      <c r="C15" s="399" t="e">
        <f>'Rent Roll'!#REF!</f>
        <v>#REF!</v>
      </c>
      <c r="D15" s="62">
        <f>IFERROR(IF(AND($A15='Rent Roll'!#REF!,'Rent Roll'!#REF!="Current",'Rent Roll'!#REF!&gt;D$11),'Rent Roll'!#REF!,SUMIFS('Rent Roll'!$M$4:$M$24,'Rent Roll'!$J$4:$J$24,$A15,'Rent Roll'!$H$4:$H$24,"&lt;="&amp;D$11,'Rent Roll'!$I$4:$I$24,"&gt;"&amp;D$11)),0)</f>
        <v>0</v>
      </c>
      <c r="E15" s="62">
        <f>IFERROR(IF(AND($A15='Rent Roll'!#REF!,'Rent Roll'!#REF!="Current",'Rent Roll'!#REF!&gt;E$11),'Rent Roll'!#REF!,SUMIFS('Rent Roll'!$M$4:$M$24,'Rent Roll'!$J$4:$J$24,$A15,'Rent Roll'!$H$4:$H$24,"&lt;="&amp;E$11,'Rent Roll'!$I$4:$I$24,"&gt;"&amp;E$11)),0)</f>
        <v>0</v>
      </c>
      <c r="F15" s="62">
        <f>IFERROR(IF(AND($A15='Rent Roll'!#REF!,'Rent Roll'!#REF!="Current",'Rent Roll'!#REF!&gt;F$11),'Rent Roll'!#REF!,SUMIFS('Rent Roll'!$M$4:$M$24,'Rent Roll'!$J$4:$J$24,$A15,'Rent Roll'!$H$4:$H$24,"&lt;="&amp;F$11,'Rent Roll'!$I$4:$I$24,"&gt;"&amp;F$11)),0)</f>
        <v>0</v>
      </c>
      <c r="G15" s="62">
        <f>IFERROR(IF(AND($A15='Rent Roll'!#REF!,'Rent Roll'!#REF!="Current",'Rent Roll'!#REF!&gt;G$11),'Rent Roll'!#REF!,SUMIFS('Rent Roll'!$M$4:$M$24,'Rent Roll'!$J$4:$J$24,$A15,'Rent Roll'!$H$4:$H$24,"&lt;="&amp;G$11,'Rent Roll'!$I$4:$I$24,"&gt;"&amp;G$11)),0)</f>
        <v>0</v>
      </c>
      <c r="H15" s="62">
        <f>IFERROR(IF(AND($A15='Rent Roll'!#REF!,'Rent Roll'!#REF!="Current",'Rent Roll'!#REF!&gt;H$11),'Rent Roll'!#REF!,SUMIFS('Rent Roll'!$M$4:$M$24,'Rent Roll'!$J$4:$J$24,$A15,'Rent Roll'!$H$4:$H$24,"&lt;="&amp;H$11,'Rent Roll'!$I$4:$I$24,"&gt;"&amp;H$11)),0)</f>
        <v>0</v>
      </c>
      <c r="I15" s="62">
        <f>IFERROR(IF(AND($A15='Rent Roll'!#REF!,'Rent Roll'!#REF!="Current",'Rent Roll'!#REF!&gt;I$11),'Rent Roll'!#REF!,SUMIFS('Rent Roll'!$M$4:$M$24,'Rent Roll'!$J$4:$J$24,$A15,'Rent Roll'!$H$4:$H$24,"&lt;="&amp;I$11,'Rent Roll'!$I$4:$I$24,"&gt;"&amp;I$11)),0)</f>
        <v>0</v>
      </c>
      <c r="J15" s="62">
        <f>IFERROR(IF(AND($A15='Rent Roll'!#REF!,'Rent Roll'!#REF!="Current",'Rent Roll'!#REF!&gt;J$11),'Rent Roll'!#REF!,SUMIFS('Rent Roll'!$M$4:$M$24,'Rent Roll'!$J$4:$J$24,$A15,'Rent Roll'!$H$4:$H$24,"&lt;="&amp;J$11,'Rent Roll'!$I$4:$I$24,"&gt;"&amp;J$11)),0)</f>
        <v>0</v>
      </c>
      <c r="K15" s="62">
        <f>IFERROR(IF(AND($A15='Rent Roll'!#REF!,'Rent Roll'!#REF!="Current",'Rent Roll'!#REF!&gt;K$11),'Rent Roll'!#REF!,SUMIFS('Rent Roll'!$M$4:$M$24,'Rent Roll'!$J$4:$J$24,$A15,'Rent Roll'!$H$4:$H$24,"&lt;="&amp;K$11,'Rent Roll'!$I$4:$I$24,"&gt;"&amp;K$11)),0)</f>
        <v>0</v>
      </c>
      <c r="L15" s="62">
        <f>IFERROR(IF(AND($A15='Rent Roll'!#REF!,'Rent Roll'!#REF!="Current",'Rent Roll'!#REF!&gt;L$11),'Rent Roll'!#REF!,SUMIFS('Rent Roll'!$M$4:$M$24,'Rent Roll'!$J$4:$J$24,$A15,'Rent Roll'!$H$4:$H$24,"&lt;="&amp;L$11,'Rent Roll'!$I$4:$I$24,"&gt;"&amp;L$11)),0)</f>
        <v>0</v>
      </c>
      <c r="M15" s="62">
        <f>IFERROR(IF(AND($A15='Rent Roll'!#REF!,'Rent Roll'!#REF!="Current",'Rent Roll'!#REF!&gt;M$11),'Rent Roll'!#REF!,SUMIFS('Rent Roll'!$M$4:$M$24,'Rent Roll'!$J$4:$J$24,$A15,'Rent Roll'!$H$4:$H$24,"&lt;="&amp;M$11,'Rent Roll'!$I$4:$I$24,"&gt;"&amp;M$11)),0)</f>
        <v>0</v>
      </c>
      <c r="N15" s="62">
        <f>IFERROR(IF(AND($A15='Rent Roll'!#REF!,'Rent Roll'!#REF!="Current",'Rent Roll'!#REF!&gt;N$11),'Rent Roll'!#REF!,SUMIFS('Rent Roll'!$M$4:$M$24,'Rent Roll'!$J$4:$J$24,$A15,'Rent Roll'!$H$4:$H$24,"&lt;="&amp;N$11,'Rent Roll'!$I$4:$I$24,"&gt;"&amp;N$11)),0)</f>
        <v>0</v>
      </c>
      <c r="O15" s="62">
        <f>IFERROR(IF(AND($A15='Rent Roll'!#REF!,'Rent Roll'!#REF!="Current",'Rent Roll'!#REF!&gt;O$11),'Rent Roll'!#REF!,SUMIFS('Rent Roll'!$M$4:$M$24,'Rent Roll'!$J$4:$J$24,$A15,'Rent Roll'!$H$4:$H$24,"&lt;="&amp;O$11,'Rent Roll'!$I$4:$I$24,"&gt;"&amp;O$11)),0)</f>
        <v>0</v>
      </c>
      <c r="P15" s="559">
        <f>IFERROR(IF(AND($A15='Rent Roll'!#REF!,'Rent Roll'!#REF!="Current",'Rent Roll'!#REF!&gt;P$11),'Rent Roll'!#REF!,SUMIFS('Rent Roll'!$M$4:$M$24,'Rent Roll'!$J$4:$J$24,$A15,'Rent Roll'!$H$4:$H$24,"&lt;="&amp;P$11,'Rent Roll'!$I$4:$I$24,"&gt;"&amp;P$11)),0)</f>
        <v>0</v>
      </c>
      <c r="Q15" s="62">
        <f>IFERROR(IF(AND($A15='Rent Roll'!#REF!,'Rent Roll'!#REF!="Current",'Rent Roll'!#REF!&gt;Q$11),'Rent Roll'!#REF!,SUMIFS('Rent Roll'!$M$4:$M$24,'Rent Roll'!$J$4:$J$24,$A15,'Rent Roll'!$H$4:$H$24,"&lt;="&amp;Q$11,'Rent Roll'!$I$4:$I$24,"&gt;"&amp;Q$11)),0)</f>
        <v>0</v>
      </c>
      <c r="R15" s="62">
        <f>IFERROR(IF(AND($A15='Rent Roll'!#REF!,'Rent Roll'!#REF!="Current",'Rent Roll'!#REF!&gt;R$11),'Rent Roll'!#REF!,SUMIFS('Rent Roll'!$M$4:$M$24,'Rent Roll'!$J$4:$J$24,$A15,'Rent Roll'!$H$4:$H$24,"&lt;="&amp;R$11,'Rent Roll'!$I$4:$I$24,"&gt;"&amp;R$11)),0)</f>
        <v>0</v>
      </c>
      <c r="S15" s="62">
        <f>IFERROR(IF(AND($A15='Rent Roll'!#REF!,'Rent Roll'!#REF!="Current",'Rent Roll'!#REF!&gt;S$11),'Rent Roll'!#REF!,SUMIFS('Rent Roll'!$M$4:$M$24,'Rent Roll'!$J$4:$J$24,$A15,'Rent Roll'!$H$4:$H$24,"&lt;="&amp;S$11,'Rent Roll'!$I$4:$I$24,"&gt;"&amp;S$11)),0)</f>
        <v>0</v>
      </c>
      <c r="T15" s="62">
        <f>IFERROR(IF(AND($A15='Rent Roll'!#REF!,'Rent Roll'!#REF!="Current",'Rent Roll'!#REF!&gt;T$11),'Rent Roll'!#REF!,SUMIFS('Rent Roll'!$M$4:$M$24,'Rent Roll'!$J$4:$J$24,$A15,'Rent Roll'!$H$4:$H$24,"&lt;="&amp;T$11,'Rent Roll'!$I$4:$I$24,"&gt;"&amp;T$11)),0)</f>
        <v>0</v>
      </c>
      <c r="U15" s="62">
        <f>IFERROR(IF(AND($A15='Rent Roll'!#REF!,'Rent Roll'!#REF!="Current",'Rent Roll'!#REF!&gt;U$11),'Rent Roll'!#REF!,SUMIFS('Rent Roll'!$M$4:$M$24,'Rent Roll'!$J$4:$J$24,$A15,'Rent Roll'!$H$4:$H$24,"&lt;="&amp;U$11,'Rent Roll'!$I$4:$I$24,"&gt;"&amp;U$11)),0)</f>
        <v>0</v>
      </c>
      <c r="V15" s="62">
        <f>IFERROR(IF(AND($A15='Rent Roll'!#REF!,'Rent Roll'!#REF!="Current",'Rent Roll'!#REF!&gt;V$11),'Rent Roll'!#REF!,SUMIFS('Rent Roll'!$M$4:$M$24,'Rent Roll'!$J$4:$J$24,$A15,'Rent Roll'!$H$4:$H$24,"&lt;="&amp;V$11,'Rent Roll'!$I$4:$I$24,"&gt;"&amp;V$11)),0)</f>
        <v>0</v>
      </c>
      <c r="W15" s="62">
        <f>IFERROR(IF(AND($A15='Rent Roll'!#REF!,'Rent Roll'!#REF!="Current",'Rent Roll'!#REF!&gt;W$11),'Rent Roll'!#REF!,SUMIFS('Rent Roll'!$M$4:$M$24,'Rent Roll'!$J$4:$J$24,$A15,'Rent Roll'!$H$4:$H$24,"&lt;="&amp;W$11,'Rent Roll'!$I$4:$I$24,"&gt;"&amp;W$11)),0)</f>
        <v>0</v>
      </c>
      <c r="X15" s="62">
        <f>IFERROR(IF(AND($A15='Rent Roll'!#REF!,'Rent Roll'!#REF!="Current",'Rent Roll'!#REF!&gt;X$11),'Rent Roll'!#REF!,SUMIFS('Rent Roll'!$M$4:$M$24,'Rent Roll'!$J$4:$J$24,$A15,'Rent Roll'!$H$4:$H$24,"&lt;="&amp;X$11,'Rent Roll'!$I$4:$I$24,"&gt;"&amp;X$11)),0)</f>
        <v>0</v>
      </c>
      <c r="Y15" s="62">
        <f>IFERROR(IF(AND($A15='Rent Roll'!#REF!,'Rent Roll'!#REF!="Current",'Rent Roll'!#REF!&gt;Y$11),'Rent Roll'!#REF!,SUMIFS('Rent Roll'!$M$4:$M$24,'Rent Roll'!$J$4:$J$24,$A15,'Rent Roll'!$H$4:$H$24,"&lt;="&amp;Y$11,'Rent Roll'!$I$4:$I$24,"&gt;"&amp;Y$11)),0)</f>
        <v>0</v>
      </c>
      <c r="Z15" s="62">
        <f>IFERROR(IF(AND($A15='Rent Roll'!#REF!,'Rent Roll'!#REF!="Current",'Rent Roll'!#REF!&gt;Z$11),'Rent Roll'!#REF!,SUMIFS('Rent Roll'!$M$4:$M$24,'Rent Roll'!$J$4:$J$24,$A15,'Rent Roll'!$H$4:$H$24,"&lt;="&amp;Z$11,'Rent Roll'!$I$4:$I$24,"&gt;"&amp;Z$11)),0)</f>
        <v>0</v>
      </c>
      <c r="AA15" s="62">
        <f>IFERROR(IF(AND($A15='Rent Roll'!#REF!,'Rent Roll'!#REF!="Current",'Rent Roll'!#REF!&gt;AA$11),'Rent Roll'!#REF!,SUMIFS('Rent Roll'!$M$4:$M$24,'Rent Roll'!$J$4:$J$24,$A15,'Rent Roll'!$H$4:$H$24,"&lt;="&amp;AA$11,'Rent Roll'!$I$4:$I$24,"&gt;"&amp;AA$11)),0)</f>
        <v>0</v>
      </c>
      <c r="AB15" s="559">
        <f>IFERROR(IF(AND($A15='Rent Roll'!#REF!,'Rent Roll'!#REF!="Current",'Rent Roll'!#REF!&gt;AB$11),'Rent Roll'!#REF!,SUMIFS('Rent Roll'!$M$4:$M$24,'Rent Roll'!$J$4:$J$24,$A15,'Rent Roll'!$H$4:$H$24,"&lt;="&amp;AB$11,'Rent Roll'!$I$4:$I$24,"&gt;"&amp;AB$11)),0)</f>
        <v>0</v>
      </c>
      <c r="AC15" s="62">
        <f>IFERROR(IF(AND($A15='Rent Roll'!#REF!,'Rent Roll'!#REF!="Current",'Rent Roll'!#REF!&gt;AC$11),'Rent Roll'!#REF!,SUMIFS('Rent Roll'!$M$4:$M$24,'Rent Roll'!$J$4:$J$24,$A15,'Rent Roll'!$H$4:$H$24,"&lt;="&amp;AC$11,'Rent Roll'!$I$4:$I$24,"&gt;"&amp;AC$11)),0)</f>
        <v>0</v>
      </c>
      <c r="AD15" s="62">
        <f>IFERROR(IF(AND($A15='Rent Roll'!#REF!,'Rent Roll'!#REF!="Current",'Rent Roll'!#REF!&gt;AD$11),'Rent Roll'!#REF!,SUMIFS('Rent Roll'!$M$4:$M$24,'Rent Roll'!$J$4:$J$24,$A15,'Rent Roll'!$H$4:$H$24,"&lt;="&amp;AD$11,'Rent Roll'!$I$4:$I$24,"&gt;"&amp;AD$11)),0)</f>
        <v>0</v>
      </c>
      <c r="AE15" s="62">
        <f>IFERROR(IF(AND($A15='Rent Roll'!#REF!,'Rent Roll'!#REF!="Current",'Rent Roll'!#REF!&gt;AE$11),'Rent Roll'!#REF!,SUMIFS('Rent Roll'!$M$4:$M$24,'Rent Roll'!$J$4:$J$24,$A15,'Rent Roll'!$H$4:$H$24,"&lt;="&amp;AE$11,'Rent Roll'!$I$4:$I$24,"&gt;"&amp;AE$11)),0)</f>
        <v>0</v>
      </c>
      <c r="AF15" s="62">
        <f>IFERROR(IF(AND($A15='Rent Roll'!#REF!,'Rent Roll'!#REF!="Current",'Rent Roll'!#REF!&gt;AF$11),'Rent Roll'!#REF!,SUMIFS('Rent Roll'!$M$4:$M$24,'Rent Roll'!$J$4:$J$24,$A15,'Rent Roll'!$H$4:$H$24,"&lt;="&amp;AF$11,'Rent Roll'!$I$4:$I$24,"&gt;"&amp;AF$11)),0)</f>
        <v>0</v>
      </c>
      <c r="AG15" s="62">
        <f>IFERROR(IF(AND($A15='Rent Roll'!#REF!,'Rent Roll'!#REF!="Current",'Rent Roll'!#REF!&gt;AG$11),'Rent Roll'!#REF!,SUMIFS('Rent Roll'!$M$4:$M$24,'Rent Roll'!$J$4:$J$24,$A15,'Rent Roll'!$H$4:$H$24,"&lt;="&amp;AG$11,'Rent Roll'!$I$4:$I$24,"&gt;"&amp;AG$11)),0)</f>
        <v>0</v>
      </c>
      <c r="AH15" s="62">
        <f>IFERROR(IF(AND($A15='Rent Roll'!#REF!,'Rent Roll'!#REF!="Current",'Rent Roll'!#REF!&gt;AH$11),'Rent Roll'!#REF!,SUMIFS('Rent Roll'!$M$4:$M$24,'Rent Roll'!$J$4:$J$24,$A15,'Rent Roll'!$H$4:$H$24,"&lt;="&amp;AH$11,'Rent Roll'!$I$4:$I$24,"&gt;"&amp;AH$11)),0)</f>
        <v>0</v>
      </c>
      <c r="AI15" s="62">
        <f>IFERROR(IF(AND($A15='Rent Roll'!#REF!,'Rent Roll'!#REF!="Current",'Rent Roll'!#REF!&gt;AI$11),'Rent Roll'!#REF!,SUMIFS('Rent Roll'!$M$4:$M$24,'Rent Roll'!$J$4:$J$24,$A15,'Rent Roll'!$H$4:$H$24,"&lt;="&amp;AI$11,'Rent Roll'!$I$4:$I$24,"&gt;"&amp;AI$11)),0)</f>
        <v>0</v>
      </c>
      <c r="AJ15" s="62">
        <f>IFERROR(IF(AND($A15='Rent Roll'!#REF!,'Rent Roll'!#REF!="Current",'Rent Roll'!#REF!&gt;AJ$11),'Rent Roll'!#REF!,SUMIFS('Rent Roll'!$M$4:$M$24,'Rent Roll'!$J$4:$J$24,$A15,'Rent Roll'!$H$4:$H$24,"&lt;="&amp;AJ$11,'Rent Roll'!$I$4:$I$24,"&gt;"&amp;AJ$11)),0)</f>
        <v>0</v>
      </c>
      <c r="AK15" s="62">
        <f>IFERROR(IF(AND($A15='Rent Roll'!#REF!,'Rent Roll'!#REF!="Current",'Rent Roll'!#REF!&gt;AK$11),'Rent Roll'!#REF!,SUMIFS('Rent Roll'!$M$4:$M$24,'Rent Roll'!$J$4:$J$24,$A15,'Rent Roll'!$H$4:$H$24,"&lt;="&amp;AK$11,'Rent Roll'!$I$4:$I$24,"&gt;"&amp;AK$11)),0)</f>
        <v>0</v>
      </c>
      <c r="AL15" s="62">
        <f>IFERROR(IF(AND($A15='Rent Roll'!#REF!,'Rent Roll'!#REF!="Current",'Rent Roll'!#REF!&gt;AL$11),'Rent Roll'!#REF!,SUMIFS('Rent Roll'!$M$4:$M$24,'Rent Roll'!$J$4:$J$24,$A15,'Rent Roll'!$H$4:$H$24,"&lt;="&amp;AL$11,'Rent Roll'!$I$4:$I$24,"&gt;"&amp;AL$11)),0)</f>
        <v>0</v>
      </c>
      <c r="AM15" s="62">
        <f>IFERROR(IF(AND($A15='Rent Roll'!#REF!,'Rent Roll'!#REF!="Current",'Rent Roll'!#REF!&gt;AM$11),'Rent Roll'!#REF!,SUMIFS('Rent Roll'!$M$4:$M$24,'Rent Roll'!$J$4:$J$24,$A15,'Rent Roll'!$H$4:$H$24,"&lt;="&amp;AM$11,'Rent Roll'!$I$4:$I$24,"&gt;"&amp;AM$11)),0)</f>
        <v>0</v>
      </c>
      <c r="AN15" s="559">
        <f>IFERROR(IF(AND($A15='Rent Roll'!#REF!,'Rent Roll'!#REF!="Current",'Rent Roll'!#REF!&gt;AN$11),'Rent Roll'!#REF!,SUMIFS('Rent Roll'!$M$4:$M$24,'Rent Roll'!$J$4:$J$24,$A15,'Rent Roll'!$H$4:$H$24,"&lt;="&amp;AN$11,'Rent Roll'!$I$4:$I$24,"&gt;"&amp;AN$11)),0)</f>
        <v>0</v>
      </c>
      <c r="AO15" s="62">
        <f>IFERROR(IF(AND($A15='Rent Roll'!#REF!,'Rent Roll'!#REF!="Current",'Rent Roll'!#REF!&gt;AO$11),'Rent Roll'!#REF!,SUMIFS('Rent Roll'!$M$4:$M$24,'Rent Roll'!$J$4:$J$24,$A15,'Rent Roll'!$H$4:$H$24,"&lt;="&amp;AO$11,'Rent Roll'!$I$4:$I$24,"&gt;"&amp;AO$11)),0)</f>
        <v>0</v>
      </c>
      <c r="AP15" s="62">
        <f>IFERROR(IF(AND($A15='Rent Roll'!#REF!,'Rent Roll'!#REF!="Current",'Rent Roll'!#REF!&gt;AP$11),'Rent Roll'!#REF!,SUMIFS('Rent Roll'!$M$4:$M$24,'Rent Roll'!$J$4:$J$24,$A15,'Rent Roll'!$H$4:$H$24,"&lt;="&amp;AP$11,'Rent Roll'!$I$4:$I$24,"&gt;"&amp;AP$11)),0)</f>
        <v>0</v>
      </c>
      <c r="AQ15" s="62">
        <f>IFERROR(IF(AND($A15='Rent Roll'!#REF!,'Rent Roll'!#REF!="Current",'Rent Roll'!#REF!&gt;AQ$11),'Rent Roll'!#REF!,SUMIFS('Rent Roll'!$M$4:$M$24,'Rent Roll'!$J$4:$J$24,$A15,'Rent Roll'!$H$4:$H$24,"&lt;="&amp;AQ$11,'Rent Roll'!$I$4:$I$24,"&gt;"&amp;AQ$11)),0)</f>
        <v>0</v>
      </c>
      <c r="AR15" s="62">
        <f>IFERROR(IF(AND($A15='Rent Roll'!#REF!,'Rent Roll'!#REF!="Current",'Rent Roll'!#REF!&gt;AR$11),'Rent Roll'!#REF!,SUMIFS('Rent Roll'!$M$4:$M$24,'Rent Roll'!$J$4:$J$24,$A15,'Rent Roll'!$H$4:$H$24,"&lt;="&amp;AR$11,'Rent Roll'!$I$4:$I$24,"&gt;"&amp;AR$11)),0)</f>
        <v>0</v>
      </c>
      <c r="AS15" s="62">
        <f>IFERROR(IF(AND($A15='Rent Roll'!#REF!,'Rent Roll'!#REF!="Current",'Rent Roll'!#REF!&gt;AS$11),'Rent Roll'!#REF!,SUMIFS('Rent Roll'!$M$4:$M$24,'Rent Roll'!$J$4:$J$24,$A15,'Rent Roll'!$H$4:$H$24,"&lt;="&amp;AS$11,'Rent Roll'!$I$4:$I$24,"&gt;"&amp;AS$11)),0)</f>
        <v>0</v>
      </c>
      <c r="AT15" s="62">
        <f>IFERROR(IF(AND($A15='Rent Roll'!#REF!,'Rent Roll'!#REF!="Current",'Rent Roll'!#REF!&gt;AT$11),'Rent Roll'!#REF!,SUMIFS('Rent Roll'!$M$4:$M$24,'Rent Roll'!$J$4:$J$24,$A15,'Rent Roll'!$H$4:$H$24,"&lt;="&amp;AT$11,'Rent Roll'!$I$4:$I$24,"&gt;"&amp;AT$11)),0)</f>
        <v>0</v>
      </c>
      <c r="AU15" s="62">
        <f>IFERROR(IF(AND($A15='Rent Roll'!#REF!,'Rent Roll'!#REF!="Current",'Rent Roll'!#REF!&gt;AU$11),'Rent Roll'!#REF!,SUMIFS('Rent Roll'!$M$4:$M$24,'Rent Roll'!$J$4:$J$24,$A15,'Rent Roll'!$H$4:$H$24,"&lt;="&amp;AU$11,'Rent Roll'!$I$4:$I$24,"&gt;"&amp;AU$11)),0)</f>
        <v>0</v>
      </c>
      <c r="AV15" s="62">
        <f>IFERROR(IF(AND($A15='Rent Roll'!#REF!,'Rent Roll'!#REF!="Current",'Rent Roll'!#REF!&gt;AV$11),'Rent Roll'!#REF!,SUMIFS('Rent Roll'!$M$4:$M$24,'Rent Roll'!$J$4:$J$24,$A15,'Rent Roll'!$H$4:$H$24,"&lt;="&amp;AV$11,'Rent Roll'!$I$4:$I$24,"&gt;"&amp;AV$11)),0)</f>
        <v>0</v>
      </c>
      <c r="AW15" s="62">
        <f>IFERROR(IF(AND($A15='Rent Roll'!#REF!,'Rent Roll'!#REF!="Current",'Rent Roll'!#REF!&gt;AW$11),'Rent Roll'!#REF!,SUMIFS('Rent Roll'!$M$4:$M$24,'Rent Roll'!$J$4:$J$24,$A15,'Rent Roll'!$H$4:$H$24,"&lt;="&amp;AW$11,'Rent Roll'!$I$4:$I$24,"&gt;"&amp;AW$11)),0)</f>
        <v>0</v>
      </c>
      <c r="AX15" s="62">
        <f>IFERROR(IF(AND($A15='Rent Roll'!#REF!,'Rent Roll'!#REF!="Current",'Rent Roll'!#REF!&gt;AX$11),'Rent Roll'!#REF!,SUMIFS('Rent Roll'!$M$4:$M$24,'Rent Roll'!$J$4:$J$24,$A15,'Rent Roll'!$H$4:$H$24,"&lt;="&amp;AX$11,'Rent Roll'!$I$4:$I$24,"&gt;"&amp;AX$11)),0)</f>
        <v>0</v>
      </c>
      <c r="AY15" s="62">
        <f>IFERROR(IF(AND($A15='Rent Roll'!#REF!,'Rent Roll'!#REF!="Current",'Rent Roll'!#REF!&gt;AY$11),'Rent Roll'!#REF!,SUMIFS('Rent Roll'!$M$4:$M$24,'Rent Roll'!$J$4:$J$24,$A15,'Rent Roll'!$H$4:$H$24,"&lt;="&amp;AY$11,'Rent Roll'!$I$4:$I$24,"&gt;"&amp;AY$11)),0)</f>
        <v>0</v>
      </c>
      <c r="AZ15" s="559">
        <f>IFERROR(IF(AND($A15='Rent Roll'!#REF!,'Rent Roll'!#REF!="Current",'Rent Roll'!#REF!&gt;AZ$11),'Rent Roll'!#REF!,SUMIFS('Rent Roll'!$M$4:$M$24,'Rent Roll'!$J$4:$J$24,$A15,'Rent Roll'!$H$4:$H$24,"&lt;="&amp;AZ$11,'Rent Roll'!$I$4:$I$24,"&gt;"&amp;AZ$11)),0)</f>
        <v>0</v>
      </c>
      <c r="BA15" s="62">
        <f>IFERROR(IF(AND($A15='Rent Roll'!#REF!,'Rent Roll'!#REF!="Current",'Rent Roll'!#REF!&gt;BA$11),'Rent Roll'!#REF!,SUMIFS('Rent Roll'!$M$4:$M$24,'Rent Roll'!$J$4:$J$24,$A15,'Rent Roll'!$H$4:$H$24,"&lt;="&amp;BA$11,'Rent Roll'!$I$4:$I$24,"&gt;"&amp;BA$11)),0)</f>
        <v>0</v>
      </c>
      <c r="BB15" s="62">
        <f>IFERROR(IF(AND($A15='Rent Roll'!#REF!,'Rent Roll'!#REF!="Current",'Rent Roll'!#REF!&gt;BB$11),'Rent Roll'!#REF!,SUMIFS('Rent Roll'!$M$4:$M$24,'Rent Roll'!$J$4:$J$24,$A15,'Rent Roll'!$H$4:$H$24,"&lt;="&amp;BB$11,'Rent Roll'!$I$4:$I$24,"&gt;"&amp;BB$11)),0)</f>
        <v>0</v>
      </c>
      <c r="BC15" s="62">
        <f>IFERROR(IF(AND($A15='Rent Roll'!#REF!,'Rent Roll'!#REF!="Current",'Rent Roll'!#REF!&gt;BC$11),'Rent Roll'!#REF!,SUMIFS('Rent Roll'!$M$4:$M$24,'Rent Roll'!$J$4:$J$24,$A15,'Rent Roll'!$H$4:$H$24,"&lt;="&amp;BC$11,'Rent Roll'!$I$4:$I$24,"&gt;"&amp;BC$11)),0)</f>
        <v>0</v>
      </c>
      <c r="BD15" s="62">
        <f>IFERROR(IF(AND($A15='Rent Roll'!#REF!,'Rent Roll'!#REF!="Current",'Rent Roll'!#REF!&gt;BD$11),'Rent Roll'!#REF!,SUMIFS('Rent Roll'!$M$4:$M$24,'Rent Roll'!$J$4:$J$24,$A15,'Rent Roll'!$H$4:$H$24,"&lt;="&amp;BD$11,'Rent Roll'!$I$4:$I$24,"&gt;"&amp;BD$11)),0)</f>
        <v>0</v>
      </c>
      <c r="BE15" s="62">
        <f>IFERROR(IF(AND($A15='Rent Roll'!#REF!,'Rent Roll'!#REF!="Current",'Rent Roll'!#REF!&gt;BE$11),'Rent Roll'!#REF!,SUMIFS('Rent Roll'!$M$4:$M$24,'Rent Roll'!$J$4:$J$24,$A15,'Rent Roll'!$H$4:$H$24,"&lt;="&amp;BE$11,'Rent Roll'!$I$4:$I$24,"&gt;"&amp;BE$11)),0)</f>
        <v>0</v>
      </c>
      <c r="BF15" s="62">
        <f>IFERROR(IF(AND($A15='Rent Roll'!#REF!,'Rent Roll'!#REF!="Current",'Rent Roll'!#REF!&gt;BF$11),'Rent Roll'!#REF!,SUMIFS('Rent Roll'!$M$4:$M$24,'Rent Roll'!$J$4:$J$24,$A15,'Rent Roll'!$H$4:$H$24,"&lt;="&amp;BF$11,'Rent Roll'!$I$4:$I$24,"&gt;"&amp;BF$11)),0)</f>
        <v>0</v>
      </c>
      <c r="BG15" s="62">
        <f>IFERROR(IF(AND($A15='Rent Roll'!#REF!,'Rent Roll'!#REF!="Current",'Rent Roll'!#REF!&gt;BG$11),'Rent Roll'!#REF!,SUMIFS('Rent Roll'!$M$4:$M$24,'Rent Roll'!$J$4:$J$24,$A15,'Rent Roll'!$H$4:$H$24,"&lt;="&amp;BG$11,'Rent Roll'!$I$4:$I$24,"&gt;"&amp;BG$11)),0)</f>
        <v>0</v>
      </c>
      <c r="BH15" s="62">
        <f>IFERROR(IF(AND($A15='Rent Roll'!#REF!,'Rent Roll'!#REF!="Current",'Rent Roll'!#REF!&gt;BH$11),'Rent Roll'!#REF!,SUMIFS('Rent Roll'!$M$4:$M$24,'Rent Roll'!$J$4:$J$24,$A15,'Rent Roll'!$H$4:$H$24,"&lt;="&amp;BH$11,'Rent Roll'!$I$4:$I$24,"&gt;"&amp;BH$11)),0)</f>
        <v>0</v>
      </c>
      <c r="BI15" s="62">
        <f>IFERROR(IF(AND($A15='Rent Roll'!#REF!,'Rent Roll'!#REF!="Current",'Rent Roll'!#REF!&gt;BI$11),'Rent Roll'!#REF!,SUMIFS('Rent Roll'!$M$4:$M$24,'Rent Roll'!$J$4:$J$24,$A15,'Rent Roll'!$H$4:$H$24,"&lt;="&amp;BI$11,'Rent Roll'!$I$4:$I$24,"&gt;"&amp;BI$11)),0)</f>
        <v>0</v>
      </c>
      <c r="BJ15" s="62">
        <f>IFERROR(IF(AND($A15='Rent Roll'!#REF!,'Rent Roll'!#REF!="Current",'Rent Roll'!#REF!&gt;BJ$11),'Rent Roll'!#REF!,SUMIFS('Rent Roll'!$M$4:$M$24,'Rent Roll'!$J$4:$J$24,$A15,'Rent Roll'!$H$4:$H$24,"&lt;="&amp;BJ$11,'Rent Roll'!$I$4:$I$24,"&gt;"&amp;BJ$11)),0)</f>
        <v>0</v>
      </c>
      <c r="BK15" s="62">
        <f>IFERROR(IF(AND($A15='Rent Roll'!#REF!,'Rent Roll'!#REF!="Current",'Rent Roll'!#REF!&gt;BK$11),'Rent Roll'!#REF!,SUMIFS('Rent Roll'!$M$4:$M$24,'Rent Roll'!$J$4:$J$24,$A15,'Rent Roll'!$H$4:$H$24,"&lt;="&amp;BK$11,'Rent Roll'!$I$4:$I$24,"&gt;"&amp;BK$11)),0)</f>
        <v>0</v>
      </c>
      <c r="BL15" s="559">
        <f>IFERROR(IF(AND($A15='Rent Roll'!#REF!,'Rent Roll'!#REF!="Current",'Rent Roll'!#REF!&gt;BL$11),'Rent Roll'!#REF!,SUMIFS('Rent Roll'!$M$4:$M$24,'Rent Roll'!$J$4:$J$24,$A15,'Rent Roll'!$H$4:$H$24,"&lt;="&amp;BL$11,'Rent Roll'!$I$4:$I$24,"&gt;"&amp;BL$11)),0)</f>
        <v>0</v>
      </c>
      <c r="BM15" s="62">
        <f>IFERROR(IF(AND($A15='Rent Roll'!#REF!,'Rent Roll'!#REF!="Current",'Rent Roll'!#REF!&gt;BM$11),'Rent Roll'!#REF!,SUMIFS('Rent Roll'!$M$4:$M$24,'Rent Roll'!$J$4:$J$24,$A15,'Rent Roll'!$H$4:$H$24,"&lt;="&amp;BM$11,'Rent Roll'!$I$4:$I$24,"&gt;"&amp;BM$11)),0)</f>
        <v>0</v>
      </c>
      <c r="BN15" s="62">
        <f>IFERROR(IF(AND($A15='Rent Roll'!#REF!,'Rent Roll'!#REF!="Current",'Rent Roll'!#REF!&gt;BN$11),'Rent Roll'!#REF!,SUMIFS('Rent Roll'!$M$4:$M$24,'Rent Roll'!$J$4:$J$24,$A15,'Rent Roll'!$H$4:$H$24,"&lt;="&amp;BN$11,'Rent Roll'!$I$4:$I$24,"&gt;"&amp;BN$11)),0)</f>
        <v>0</v>
      </c>
      <c r="BO15" s="62">
        <f>IFERROR(IF(AND($A15='Rent Roll'!#REF!,'Rent Roll'!#REF!="Current",'Rent Roll'!#REF!&gt;BO$11),'Rent Roll'!#REF!,SUMIFS('Rent Roll'!$M$4:$M$24,'Rent Roll'!$J$4:$J$24,$A15,'Rent Roll'!$H$4:$H$24,"&lt;="&amp;BO$11,'Rent Roll'!$I$4:$I$24,"&gt;"&amp;BO$11)),0)</f>
        <v>0</v>
      </c>
      <c r="BP15" s="62">
        <f>IFERROR(IF(AND($A15='Rent Roll'!#REF!,'Rent Roll'!#REF!="Current",'Rent Roll'!#REF!&gt;BP$11),'Rent Roll'!#REF!,SUMIFS('Rent Roll'!$M$4:$M$24,'Rent Roll'!$J$4:$J$24,$A15,'Rent Roll'!$H$4:$H$24,"&lt;="&amp;BP$11,'Rent Roll'!$I$4:$I$24,"&gt;"&amp;BP$11)),0)</f>
        <v>0</v>
      </c>
      <c r="BQ15" s="62">
        <f>IFERROR(IF(AND($A15='Rent Roll'!#REF!,'Rent Roll'!#REF!="Current",'Rent Roll'!#REF!&gt;BQ$11),'Rent Roll'!#REF!,SUMIFS('Rent Roll'!$M$4:$M$24,'Rent Roll'!$J$4:$J$24,$A15,'Rent Roll'!$H$4:$H$24,"&lt;="&amp;BQ$11,'Rent Roll'!$I$4:$I$24,"&gt;"&amp;BQ$11)),0)</f>
        <v>0</v>
      </c>
      <c r="BR15" s="62">
        <f>IFERROR(IF(AND($A15='Rent Roll'!#REF!,'Rent Roll'!#REF!="Current",'Rent Roll'!#REF!&gt;BR$11),'Rent Roll'!#REF!,SUMIFS('Rent Roll'!$M$4:$M$24,'Rent Roll'!$J$4:$J$24,$A15,'Rent Roll'!$H$4:$H$24,"&lt;="&amp;BR$11,'Rent Roll'!$I$4:$I$24,"&gt;"&amp;BR$11)),0)</f>
        <v>0</v>
      </c>
      <c r="BS15" s="62">
        <f>IFERROR(IF(AND($A15='Rent Roll'!#REF!,'Rent Roll'!#REF!="Current",'Rent Roll'!#REF!&gt;BS$11),'Rent Roll'!#REF!,SUMIFS('Rent Roll'!$M$4:$M$24,'Rent Roll'!$J$4:$J$24,$A15,'Rent Roll'!$H$4:$H$24,"&lt;="&amp;BS$11,'Rent Roll'!$I$4:$I$24,"&gt;"&amp;BS$11)),0)</f>
        <v>0</v>
      </c>
      <c r="BT15" s="62">
        <f>IFERROR(IF(AND($A15='Rent Roll'!#REF!,'Rent Roll'!#REF!="Current",'Rent Roll'!#REF!&gt;BT$11),'Rent Roll'!#REF!,SUMIFS('Rent Roll'!$M$4:$M$24,'Rent Roll'!$J$4:$J$24,$A15,'Rent Roll'!$H$4:$H$24,"&lt;="&amp;BT$11,'Rent Roll'!$I$4:$I$24,"&gt;"&amp;BT$11)),0)</f>
        <v>0</v>
      </c>
      <c r="BU15" s="62">
        <f>IFERROR(IF(AND($A15='Rent Roll'!#REF!,'Rent Roll'!#REF!="Current",'Rent Roll'!#REF!&gt;BU$11),'Rent Roll'!#REF!,SUMIFS('Rent Roll'!$M$4:$M$24,'Rent Roll'!$J$4:$J$24,$A15,'Rent Roll'!$H$4:$H$24,"&lt;="&amp;BU$11,'Rent Roll'!$I$4:$I$24,"&gt;"&amp;BU$11)),0)</f>
        <v>0</v>
      </c>
      <c r="BV15" s="62">
        <f>IFERROR(IF(AND($A15='Rent Roll'!#REF!,'Rent Roll'!#REF!="Current",'Rent Roll'!#REF!&gt;BV$11),'Rent Roll'!#REF!,SUMIFS('Rent Roll'!$M$4:$M$24,'Rent Roll'!$J$4:$J$24,$A15,'Rent Roll'!$H$4:$H$24,"&lt;="&amp;BV$11,'Rent Roll'!$I$4:$I$24,"&gt;"&amp;BV$11)),0)</f>
        <v>0</v>
      </c>
      <c r="BW15" s="62">
        <f>IFERROR(IF(AND($A15='Rent Roll'!#REF!,'Rent Roll'!#REF!="Current",'Rent Roll'!#REF!&gt;BW$11),'Rent Roll'!#REF!,SUMIFS('Rent Roll'!$M$4:$M$24,'Rent Roll'!$J$4:$J$24,$A15,'Rent Roll'!$H$4:$H$24,"&lt;="&amp;BW$11,'Rent Roll'!$I$4:$I$24,"&gt;"&amp;BW$11)),0)</f>
        <v>0</v>
      </c>
      <c r="BX15" s="559">
        <f>IFERROR(IF(AND($A15='Rent Roll'!#REF!,'Rent Roll'!#REF!="Current",'Rent Roll'!#REF!&gt;BX$11),'Rent Roll'!#REF!,SUMIFS('Rent Roll'!$M$4:$M$24,'Rent Roll'!$J$4:$J$24,$A15,'Rent Roll'!$H$4:$H$24,"&lt;="&amp;BX$11,'Rent Roll'!$I$4:$I$24,"&gt;"&amp;BX$11)),0)</f>
        <v>0</v>
      </c>
      <c r="BY15" s="62">
        <f>IFERROR(IF(AND($A15='Rent Roll'!#REF!,'Rent Roll'!#REF!="Current",'Rent Roll'!#REF!&gt;BY$11),'Rent Roll'!#REF!,SUMIFS('Rent Roll'!$M$4:$M$24,'Rent Roll'!$J$4:$J$24,$A15,'Rent Roll'!$H$4:$H$24,"&lt;="&amp;BY$11,'Rent Roll'!$I$4:$I$24,"&gt;"&amp;BY$11)),0)</f>
        <v>0</v>
      </c>
      <c r="BZ15" s="62">
        <f>IFERROR(IF(AND($A15='Rent Roll'!#REF!,'Rent Roll'!#REF!="Current",'Rent Roll'!#REF!&gt;BZ$11),'Rent Roll'!#REF!,SUMIFS('Rent Roll'!$M$4:$M$24,'Rent Roll'!$J$4:$J$24,$A15,'Rent Roll'!$H$4:$H$24,"&lt;="&amp;BZ$11,'Rent Roll'!$I$4:$I$24,"&gt;"&amp;BZ$11)),0)</f>
        <v>0</v>
      </c>
      <c r="CA15" s="62">
        <f>IFERROR(IF(AND($A15='Rent Roll'!#REF!,'Rent Roll'!#REF!="Current",'Rent Roll'!#REF!&gt;CA$11),'Rent Roll'!#REF!,SUMIFS('Rent Roll'!$M$4:$M$24,'Rent Roll'!$J$4:$J$24,$A15,'Rent Roll'!$H$4:$H$24,"&lt;="&amp;CA$11,'Rent Roll'!$I$4:$I$24,"&gt;"&amp;CA$11)),0)</f>
        <v>0</v>
      </c>
      <c r="CB15" s="62">
        <f>IFERROR(IF(AND($A15='Rent Roll'!#REF!,'Rent Roll'!#REF!="Current",'Rent Roll'!#REF!&gt;CB$11),'Rent Roll'!#REF!,SUMIFS('Rent Roll'!$M$4:$M$24,'Rent Roll'!$J$4:$J$24,$A15,'Rent Roll'!$H$4:$H$24,"&lt;="&amp;CB$11,'Rent Roll'!$I$4:$I$24,"&gt;"&amp;CB$11)),0)</f>
        <v>0</v>
      </c>
      <c r="CC15" s="62">
        <f>IFERROR(IF(AND($A15='Rent Roll'!#REF!,'Rent Roll'!#REF!="Current",'Rent Roll'!#REF!&gt;CC$11),'Rent Roll'!#REF!,SUMIFS('Rent Roll'!$M$4:$M$24,'Rent Roll'!$J$4:$J$24,$A15,'Rent Roll'!$H$4:$H$24,"&lt;="&amp;CC$11,'Rent Roll'!$I$4:$I$24,"&gt;"&amp;CC$11)),0)</f>
        <v>0</v>
      </c>
      <c r="CD15" s="62">
        <f>IFERROR(IF(AND($A15='Rent Roll'!#REF!,'Rent Roll'!#REF!="Current",'Rent Roll'!#REF!&gt;CD$11),'Rent Roll'!#REF!,SUMIFS('Rent Roll'!$M$4:$M$24,'Rent Roll'!$J$4:$J$24,$A15,'Rent Roll'!$H$4:$H$24,"&lt;="&amp;CD$11,'Rent Roll'!$I$4:$I$24,"&gt;"&amp;CD$11)),0)</f>
        <v>0</v>
      </c>
      <c r="CE15" s="62">
        <f>IFERROR(IF(AND($A15='Rent Roll'!#REF!,'Rent Roll'!#REF!="Current",'Rent Roll'!#REF!&gt;CE$11),'Rent Roll'!#REF!,SUMIFS('Rent Roll'!$M$4:$M$24,'Rent Roll'!$J$4:$J$24,$A15,'Rent Roll'!$H$4:$H$24,"&lt;="&amp;CE$11,'Rent Roll'!$I$4:$I$24,"&gt;"&amp;CE$11)),0)</f>
        <v>0</v>
      </c>
      <c r="CF15" s="62">
        <f>IFERROR(IF(AND($A15='Rent Roll'!#REF!,'Rent Roll'!#REF!="Current",'Rent Roll'!#REF!&gt;CF$11),'Rent Roll'!#REF!,SUMIFS('Rent Roll'!$M$4:$M$24,'Rent Roll'!$J$4:$J$24,$A15,'Rent Roll'!$H$4:$H$24,"&lt;="&amp;CF$11,'Rent Roll'!$I$4:$I$24,"&gt;"&amp;CF$11)),0)</f>
        <v>0</v>
      </c>
      <c r="CG15" s="62">
        <f>IFERROR(IF(AND($A15='Rent Roll'!#REF!,'Rent Roll'!#REF!="Current",'Rent Roll'!#REF!&gt;CG$11),'Rent Roll'!#REF!,SUMIFS('Rent Roll'!$M$4:$M$24,'Rent Roll'!$J$4:$J$24,$A15,'Rent Roll'!$H$4:$H$24,"&lt;="&amp;CG$11,'Rent Roll'!$I$4:$I$24,"&gt;"&amp;CG$11)),0)</f>
        <v>0</v>
      </c>
      <c r="CH15" s="62">
        <f>IFERROR(IF(AND($A15='Rent Roll'!#REF!,'Rent Roll'!#REF!="Current",'Rent Roll'!#REF!&gt;CH$11),'Rent Roll'!#REF!,SUMIFS('Rent Roll'!$M$4:$M$24,'Rent Roll'!$J$4:$J$24,$A15,'Rent Roll'!$H$4:$H$24,"&lt;="&amp;CH$11,'Rent Roll'!$I$4:$I$24,"&gt;"&amp;CH$11)),0)</f>
        <v>0</v>
      </c>
      <c r="CI15" s="62">
        <f>IFERROR(IF(AND($A15='Rent Roll'!#REF!,'Rent Roll'!#REF!="Current",'Rent Roll'!#REF!&gt;CI$11),'Rent Roll'!#REF!,SUMIFS('Rent Roll'!$M$4:$M$24,'Rent Roll'!$J$4:$J$24,$A15,'Rent Roll'!$H$4:$H$24,"&lt;="&amp;CI$11,'Rent Roll'!$I$4:$I$24,"&gt;"&amp;CI$11)),0)</f>
        <v>0</v>
      </c>
      <c r="CJ15" s="559">
        <f>IFERROR(IF(AND($A15='Rent Roll'!#REF!,'Rent Roll'!#REF!="Current",'Rent Roll'!#REF!&gt;CJ$11),'Rent Roll'!#REF!,SUMIFS('Rent Roll'!$M$4:$M$24,'Rent Roll'!$J$4:$J$24,$A15,'Rent Roll'!$H$4:$H$24,"&lt;="&amp;CJ$11,'Rent Roll'!$I$4:$I$24,"&gt;"&amp;CJ$11)),0)</f>
        <v>0</v>
      </c>
      <c r="CK15" s="62">
        <f>IFERROR(IF(AND($A15='Rent Roll'!#REF!,'Rent Roll'!#REF!="Current",'Rent Roll'!#REF!&gt;CK$11),'Rent Roll'!#REF!,SUMIFS('Rent Roll'!$M$4:$M$24,'Rent Roll'!$J$4:$J$24,$A15,'Rent Roll'!$H$4:$H$24,"&lt;="&amp;CK$11,'Rent Roll'!$I$4:$I$24,"&gt;"&amp;CK$11)),0)</f>
        <v>0</v>
      </c>
      <c r="CL15" s="62">
        <f>IFERROR(IF(AND($A15='Rent Roll'!#REF!,'Rent Roll'!#REF!="Current",'Rent Roll'!#REF!&gt;CL$11),'Rent Roll'!#REF!,SUMIFS('Rent Roll'!$M$4:$M$24,'Rent Roll'!$J$4:$J$24,$A15,'Rent Roll'!$H$4:$H$24,"&lt;="&amp;CL$11,'Rent Roll'!$I$4:$I$24,"&gt;"&amp;CL$11)),0)</f>
        <v>0</v>
      </c>
      <c r="CM15" s="62">
        <f>IFERROR(IF(AND($A15='Rent Roll'!#REF!,'Rent Roll'!#REF!="Current",'Rent Roll'!#REF!&gt;CM$11),'Rent Roll'!#REF!,SUMIFS('Rent Roll'!$M$4:$M$24,'Rent Roll'!$J$4:$J$24,$A15,'Rent Roll'!$H$4:$H$24,"&lt;="&amp;CM$11,'Rent Roll'!$I$4:$I$24,"&gt;"&amp;CM$11)),0)</f>
        <v>0</v>
      </c>
      <c r="CN15" s="62">
        <f>IFERROR(IF(AND($A15='Rent Roll'!#REF!,'Rent Roll'!#REF!="Current",'Rent Roll'!#REF!&gt;CN$11),'Rent Roll'!#REF!,SUMIFS('Rent Roll'!$M$4:$M$24,'Rent Roll'!$J$4:$J$24,$A15,'Rent Roll'!$H$4:$H$24,"&lt;="&amp;CN$11,'Rent Roll'!$I$4:$I$24,"&gt;"&amp;CN$11)),0)</f>
        <v>0</v>
      </c>
      <c r="CO15" s="62">
        <f>IFERROR(IF(AND($A15='Rent Roll'!#REF!,'Rent Roll'!#REF!="Current",'Rent Roll'!#REF!&gt;CO$11),'Rent Roll'!#REF!,SUMIFS('Rent Roll'!$M$4:$M$24,'Rent Roll'!$J$4:$J$24,$A15,'Rent Roll'!$H$4:$H$24,"&lt;="&amp;CO$11,'Rent Roll'!$I$4:$I$24,"&gt;"&amp;CO$11)),0)</f>
        <v>0</v>
      </c>
      <c r="CP15" s="62">
        <f>IFERROR(IF(AND($A15='Rent Roll'!#REF!,'Rent Roll'!#REF!="Current",'Rent Roll'!#REF!&gt;CP$11),'Rent Roll'!#REF!,SUMIFS('Rent Roll'!$M$4:$M$24,'Rent Roll'!$J$4:$J$24,$A15,'Rent Roll'!$H$4:$H$24,"&lt;="&amp;CP$11,'Rent Roll'!$I$4:$I$24,"&gt;"&amp;CP$11)),0)</f>
        <v>0</v>
      </c>
      <c r="CQ15" s="62">
        <f>IFERROR(IF(AND($A15='Rent Roll'!#REF!,'Rent Roll'!#REF!="Current",'Rent Roll'!#REF!&gt;CQ$11),'Rent Roll'!#REF!,SUMIFS('Rent Roll'!$M$4:$M$24,'Rent Roll'!$J$4:$J$24,$A15,'Rent Roll'!$H$4:$H$24,"&lt;="&amp;CQ$11,'Rent Roll'!$I$4:$I$24,"&gt;"&amp;CQ$11)),0)</f>
        <v>0</v>
      </c>
      <c r="CR15" s="62">
        <f>IFERROR(IF(AND($A15='Rent Roll'!#REF!,'Rent Roll'!#REF!="Current",'Rent Roll'!#REF!&gt;CR$11),'Rent Roll'!#REF!,SUMIFS('Rent Roll'!$M$4:$M$24,'Rent Roll'!$J$4:$J$24,$A15,'Rent Roll'!$H$4:$H$24,"&lt;="&amp;CR$11,'Rent Roll'!$I$4:$I$24,"&gt;"&amp;CR$11)),0)</f>
        <v>0</v>
      </c>
      <c r="CS15" s="62">
        <f>IFERROR(IF(AND($A15='Rent Roll'!#REF!,'Rent Roll'!#REF!="Current",'Rent Roll'!#REF!&gt;CS$11),'Rent Roll'!#REF!,SUMIFS('Rent Roll'!$M$4:$M$24,'Rent Roll'!$J$4:$J$24,$A15,'Rent Roll'!$H$4:$H$24,"&lt;="&amp;CS$11,'Rent Roll'!$I$4:$I$24,"&gt;"&amp;CS$11)),0)</f>
        <v>0</v>
      </c>
      <c r="CT15" s="62">
        <f>IFERROR(IF(AND($A15='Rent Roll'!#REF!,'Rent Roll'!#REF!="Current",'Rent Roll'!#REF!&gt;CT$11),'Rent Roll'!#REF!,SUMIFS('Rent Roll'!$M$4:$M$24,'Rent Roll'!$J$4:$J$24,$A15,'Rent Roll'!$H$4:$H$24,"&lt;="&amp;CT$11,'Rent Roll'!$I$4:$I$24,"&gt;"&amp;CT$11)),0)</f>
        <v>0</v>
      </c>
      <c r="CU15" s="62">
        <f>IFERROR(IF(AND($A15='Rent Roll'!#REF!,'Rent Roll'!#REF!="Current",'Rent Roll'!#REF!&gt;CU$11),'Rent Roll'!#REF!,SUMIFS('Rent Roll'!$M$4:$M$24,'Rent Roll'!$J$4:$J$24,$A15,'Rent Roll'!$H$4:$H$24,"&lt;="&amp;CU$11,'Rent Roll'!$I$4:$I$24,"&gt;"&amp;CU$11)),0)</f>
        <v>0</v>
      </c>
      <c r="CV15" s="559">
        <f>IFERROR(IF(AND($A15='Rent Roll'!#REF!,'Rent Roll'!#REF!="Current",'Rent Roll'!#REF!&gt;CV$11),'Rent Roll'!#REF!,SUMIFS('Rent Roll'!$M$4:$M$24,'Rent Roll'!$J$4:$J$24,$A15,'Rent Roll'!$H$4:$H$24,"&lt;="&amp;CV$11,'Rent Roll'!$I$4:$I$24,"&gt;"&amp;CV$11)),0)</f>
        <v>0</v>
      </c>
      <c r="CW15" s="62">
        <f>IFERROR(IF(AND($A15='Rent Roll'!#REF!,'Rent Roll'!#REF!="Current",'Rent Roll'!#REF!&gt;CW$11),'Rent Roll'!#REF!,SUMIFS('Rent Roll'!$M$4:$M$24,'Rent Roll'!$J$4:$J$24,$A15,'Rent Roll'!$H$4:$H$24,"&lt;="&amp;CW$11,'Rent Roll'!$I$4:$I$24,"&gt;"&amp;CW$11)),0)</f>
        <v>0</v>
      </c>
      <c r="CX15" s="62">
        <f>IFERROR(IF(AND($A15='Rent Roll'!#REF!,'Rent Roll'!#REF!="Current",'Rent Roll'!#REF!&gt;CX$11),'Rent Roll'!#REF!,SUMIFS('Rent Roll'!$M$4:$M$24,'Rent Roll'!$J$4:$J$24,$A15,'Rent Roll'!$H$4:$H$24,"&lt;="&amp;CX$11,'Rent Roll'!$I$4:$I$24,"&gt;"&amp;CX$11)),0)</f>
        <v>0</v>
      </c>
      <c r="CY15" s="62">
        <f>IFERROR(IF(AND($A15='Rent Roll'!#REF!,'Rent Roll'!#REF!="Current",'Rent Roll'!#REF!&gt;CY$11),'Rent Roll'!#REF!,SUMIFS('Rent Roll'!$M$4:$M$24,'Rent Roll'!$J$4:$J$24,$A15,'Rent Roll'!$H$4:$H$24,"&lt;="&amp;CY$11,'Rent Roll'!$I$4:$I$24,"&gt;"&amp;CY$11)),0)</f>
        <v>0</v>
      </c>
      <c r="CZ15" s="62">
        <f>IFERROR(IF(AND($A15='Rent Roll'!#REF!,'Rent Roll'!#REF!="Current",'Rent Roll'!#REF!&gt;CZ$11),'Rent Roll'!#REF!,SUMIFS('Rent Roll'!$M$4:$M$24,'Rent Roll'!$J$4:$J$24,$A15,'Rent Roll'!$H$4:$H$24,"&lt;="&amp;CZ$11,'Rent Roll'!$I$4:$I$24,"&gt;"&amp;CZ$11)),0)</f>
        <v>0</v>
      </c>
      <c r="DA15" s="62">
        <f>IFERROR(IF(AND($A15='Rent Roll'!#REF!,'Rent Roll'!#REF!="Current",'Rent Roll'!#REF!&gt;DA$11),'Rent Roll'!#REF!,SUMIFS('Rent Roll'!$M$4:$M$24,'Rent Roll'!$J$4:$J$24,$A15,'Rent Roll'!$H$4:$H$24,"&lt;="&amp;DA$11,'Rent Roll'!$I$4:$I$24,"&gt;"&amp;DA$11)),0)</f>
        <v>0</v>
      </c>
      <c r="DB15" s="62">
        <f>IFERROR(IF(AND($A15='Rent Roll'!#REF!,'Rent Roll'!#REF!="Current",'Rent Roll'!#REF!&gt;DB$11),'Rent Roll'!#REF!,SUMIFS('Rent Roll'!$M$4:$M$24,'Rent Roll'!$J$4:$J$24,$A15,'Rent Roll'!$H$4:$H$24,"&lt;="&amp;DB$11,'Rent Roll'!$I$4:$I$24,"&gt;"&amp;DB$11)),0)</f>
        <v>0</v>
      </c>
      <c r="DC15" s="62">
        <f>IFERROR(IF(AND($A15='Rent Roll'!#REF!,'Rent Roll'!#REF!="Current",'Rent Roll'!#REF!&gt;DC$11),'Rent Roll'!#REF!,SUMIFS('Rent Roll'!$M$4:$M$24,'Rent Roll'!$J$4:$J$24,$A15,'Rent Roll'!$H$4:$H$24,"&lt;="&amp;DC$11,'Rent Roll'!$I$4:$I$24,"&gt;"&amp;DC$11)),0)</f>
        <v>0</v>
      </c>
      <c r="DD15" s="62">
        <f>IFERROR(IF(AND($A15='Rent Roll'!#REF!,'Rent Roll'!#REF!="Current",'Rent Roll'!#REF!&gt;DD$11),'Rent Roll'!#REF!,SUMIFS('Rent Roll'!$M$4:$M$24,'Rent Roll'!$J$4:$J$24,$A15,'Rent Roll'!$H$4:$H$24,"&lt;="&amp;DD$11,'Rent Roll'!$I$4:$I$24,"&gt;"&amp;DD$11)),0)</f>
        <v>0</v>
      </c>
      <c r="DE15" s="62">
        <f>IFERROR(IF(AND($A15='Rent Roll'!#REF!,'Rent Roll'!#REF!="Current",'Rent Roll'!#REF!&gt;DE$11),'Rent Roll'!#REF!,SUMIFS('Rent Roll'!$M$4:$M$24,'Rent Roll'!$J$4:$J$24,$A15,'Rent Roll'!$H$4:$H$24,"&lt;="&amp;DE$11,'Rent Roll'!$I$4:$I$24,"&gt;"&amp;DE$11)),0)</f>
        <v>0</v>
      </c>
      <c r="DF15" s="62">
        <f>IFERROR(IF(AND($A15='Rent Roll'!#REF!,'Rent Roll'!#REF!="Current",'Rent Roll'!#REF!&gt;DF$11),'Rent Roll'!#REF!,SUMIFS('Rent Roll'!$M$4:$M$24,'Rent Roll'!$J$4:$J$24,$A15,'Rent Roll'!$H$4:$H$24,"&lt;="&amp;DF$11,'Rent Roll'!$I$4:$I$24,"&gt;"&amp;DF$11)),0)</f>
        <v>0</v>
      </c>
      <c r="DG15" s="62">
        <f>IFERROR(IF(AND($A15='Rent Roll'!#REF!,'Rent Roll'!#REF!="Current",'Rent Roll'!#REF!&gt;DG$11),'Rent Roll'!#REF!,SUMIFS('Rent Roll'!$M$4:$M$24,'Rent Roll'!$J$4:$J$24,$A15,'Rent Roll'!$H$4:$H$24,"&lt;="&amp;DG$11,'Rent Roll'!$I$4:$I$24,"&gt;"&amp;DG$11)),0)</f>
        <v>0</v>
      </c>
      <c r="DH15" s="559">
        <f>IFERROR(IF(AND($A15='Rent Roll'!#REF!,'Rent Roll'!#REF!="Current",'Rent Roll'!#REF!&gt;DH$11),'Rent Roll'!#REF!,SUMIFS('Rent Roll'!$M$4:$M$24,'Rent Roll'!$J$4:$J$24,$A15,'Rent Roll'!$H$4:$H$24,"&lt;="&amp;DH$11,'Rent Roll'!$I$4:$I$24,"&gt;"&amp;DH$11)),0)</f>
        <v>0</v>
      </c>
      <c r="DI15" s="62">
        <f>IFERROR(IF(AND($A15='Rent Roll'!#REF!,'Rent Roll'!#REF!="Current",'Rent Roll'!#REF!&gt;DI$11),'Rent Roll'!#REF!,SUMIFS('Rent Roll'!$M$4:$M$24,'Rent Roll'!$J$4:$J$24,$A15,'Rent Roll'!$H$4:$H$24,"&lt;="&amp;DI$11,'Rent Roll'!$I$4:$I$24,"&gt;"&amp;DI$11)),0)</f>
        <v>0</v>
      </c>
      <c r="DJ15" s="62">
        <f>IFERROR(IF(AND($A15='Rent Roll'!#REF!,'Rent Roll'!#REF!="Current",'Rent Roll'!#REF!&gt;DJ$11),'Rent Roll'!#REF!,SUMIFS('Rent Roll'!$M$4:$M$24,'Rent Roll'!$J$4:$J$24,$A15,'Rent Roll'!$H$4:$H$24,"&lt;="&amp;DJ$11,'Rent Roll'!$I$4:$I$24,"&gt;"&amp;DJ$11)),0)</f>
        <v>0</v>
      </c>
      <c r="DK15" s="62">
        <f>IFERROR(IF(AND($A15='Rent Roll'!#REF!,'Rent Roll'!#REF!="Current",'Rent Roll'!#REF!&gt;DK$11),'Rent Roll'!#REF!,SUMIFS('Rent Roll'!$M$4:$M$24,'Rent Roll'!$J$4:$J$24,$A15,'Rent Roll'!$H$4:$H$24,"&lt;="&amp;DK$11,'Rent Roll'!$I$4:$I$24,"&gt;"&amp;DK$11)),0)</f>
        <v>0</v>
      </c>
      <c r="DL15" s="62">
        <f>IFERROR(IF(AND($A15='Rent Roll'!#REF!,'Rent Roll'!#REF!="Current",'Rent Roll'!#REF!&gt;DL$11),'Rent Roll'!#REF!,SUMIFS('Rent Roll'!$M$4:$M$24,'Rent Roll'!$J$4:$J$24,$A15,'Rent Roll'!$H$4:$H$24,"&lt;="&amp;DL$11,'Rent Roll'!$I$4:$I$24,"&gt;"&amp;DL$11)),0)</f>
        <v>0</v>
      </c>
      <c r="DM15" s="62">
        <f>IFERROR(IF(AND($A15='Rent Roll'!#REF!,'Rent Roll'!#REF!="Current",'Rent Roll'!#REF!&gt;DM$11),'Rent Roll'!#REF!,SUMIFS('Rent Roll'!$M$4:$M$24,'Rent Roll'!$J$4:$J$24,$A15,'Rent Roll'!$H$4:$H$24,"&lt;="&amp;DM$11,'Rent Roll'!$I$4:$I$24,"&gt;"&amp;DM$11)),0)</f>
        <v>0</v>
      </c>
      <c r="DN15" s="62">
        <f>IFERROR(IF(AND($A15='Rent Roll'!#REF!,'Rent Roll'!#REF!="Current",'Rent Roll'!#REF!&gt;DN$11),'Rent Roll'!#REF!,SUMIFS('Rent Roll'!$M$4:$M$24,'Rent Roll'!$J$4:$J$24,$A15,'Rent Roll'!$H$4:$H$24,"&lt;="&amp;DN$11,'Rent Roll'!$I$4:$I$24,"&gt;"&amp;DN$11)),0)</f>
        <v>0</v>
      </c>
      <c r="DO15" s="62">
        <f>IFERROR(IF(AND($A15='Rent Roll'!#REF!,'Rent Roll'!#REF!="Current",'Rent Roll'!#REF!&gt;DO$11),'Rent Roll'!#REF!,SUMIFS('Rent Roll'!$M$4:$M$24,'Rent Roll'!$J$4:$J$24,$A15,'Rent Roll'!$H$4:$H$24,"&lt;="&amp;DO$11,'Rent Roll'!$I$4:$I$24,"&gt;"&amp;DO$11)),0)</f>
        <v>0</v>
      </c>
      <c r="DP15" s="62">
        <f>IFERROR(IF(AND($A15='Rent Roll'!#REF!,'Rent Roll'!#REF!="Current",'Rent Roll'!#REF!&gt;DP$11),'Rent Roll'!#REF!,SUMIFS('Rent Roll'!$M$4:$M$24,'Rent Roll'!$J$4:$J$24,$A15,'Rent Roll'!$H$4:$H$24,"&lt;="&amp;DP$11,'Rent Roll'!$I$4:$I$24,"&gt;"&amp;DP$11)),0)</f>
        <v>0</v>
      </c>
      <c r="DQ15" s="62">
        <f>IFERROR(IF(AND($A15='Rent Roll'!#REF!,'Rent Roll'!#REF!="Current",'Rent Roll'!#REF!&gt;DQ$11),'Rent Roll'!#REF!,SUMIFS('Rent Roll'!$M$4:$M$24,'Rent Roll'!$J$4:$J$24,$A15,'Rent Roll'!$H$4:$H$24,"&lt;="&amp;DQ$11,'Rent Roll'!$I$4:$I$24,"&gt;"&amp;DQ$11)),0)</f>
        <v>0</v>
      </c>
      <c r="DR15" s="62">
        <f>IFERROR(IF(AND($A15='Rent Roll'!#REF!,'Rent Roll'!#REF!="Current",'Rent Roll'!#REF!&gt;DR$11),'Rent Roll'!#REF!,SUMIFS('Rent Roll'!$M$4:$M$24,'Rent Roll'!$J$4:$J$24,$A15,'Rent Roll'!$H$4:$H$24,"&lt;="&amp;DR$11,'Rent Roll'!$I$4:$I$24,"&gt;"&amp;DR$11)),0)</f>
        <v>0</v>
      </c>
      <c r="DS15" s="62">
        <f>IFERROR(IF(AND($A15='Rent Roll'!#REF!,'Rent Roll'!#REF!="Current",'Rent Roll'!#REF!&gt;DS$11),'Rent Roll'!#REF!,SUMIFS('Rent Roll'!$M$4:$M$24,'Rent Roll'!$J$4:$J$24,$A15,'Rent Roll'!$H$4:$H$24,"&lt;="&amp;DS$11,'Rent Roll'!$I$4:$I$24,"&gt;"&amp;DS$11)),0)</f>
        <v>0</v>
      </c>
      <c r="DT15" s="559">
        <f>IFERROR(IF(AND($A15='Rent Roll'!#REF!,'Rent Roll'!#REF!="Current",'Rent Roll'!#REF!&gt;DT$11),'Rent Roll'!#REF!,SUMIFS('Rent Roll'!$M$4:$M$24,'Rent Roll'!$J$4:$J$24,$A15,'Rent Roll'!$H$4:$H$24,"&lt;="&amp;DT$11,'Rent Roll'!$I$4:$I$24,"&gt;"&amp;DT$11)),0)</f>
        <v>0</v>
      </c>
      <c r="DU15" s="62">
        <f>IFERROR(IF(AND($A15='Rent Roll'!#REF!,'Rent Roll'!#REF!="Current",'Rent Roll'!#REF!&gt;DU$11),'Rent Roll'!#REF!,SUMIFS('Rent Roll'!$M$4:$M$24,'Rent Roll'!$J$4:$J$24,$A15,'Rent Roll'!$H$4:$H$24,"&lt;="&amp;DU$11,'Rent Roll'!$I$4:$I$24,"&gt;"&amp;DU$11)),0)</f>
        <v>0</v>
      </c>
      <c r="DV15" s="62">
        <f>IFERROR(IF(AND($A15='Rent Roll'!#REF!,'Rent Roll'!#REF!="Current",'Rent Roll'!#REF!&gt;DV$11),'Rent Roll'!#REF!,SUMIFS('Rent Roll'!$M$4:$M$24,'Rent Roll'!$J$4:$J$24,$A15,'Rent Roll'!$H$4:$H$24,"&lt;="&amp;DV$11,'Rent Roll'!$I$4:$I$24,"&gt;"&amp;DV$11)),0)</f>
        <v>0</v>
      </c>
      <c r="DW15" s="62">
        <f>IFERROR(IF(AND($A15='Rent Roll'!#REF!,'Rent Roll'!#REF!="Current",'Rent Roll'!#REF!&gt;DW$11),'Rent Roll'!#REF!,SUMIFS('Rent Roll'!$M$4:$M$24,'Rent Roll'!$J$4:$J$24,$A15,'Rent Roll'!$H$4:$H$24,"&lt;="&amp;DW$11,'Rent Roll'!$I$4:$I$24,"&gt;"&amp;DW$11)),0)</f>
        <v>0</v>
      </c>
      <c r="DX15" s="62">
        <f>IFERROR(IF(AND($A15='Rent Roll'!#REF!,'Rent Roll'!#REF!="Current",'Rent Roll'!#REF!&gt;DX$11),'Rent Roll'!#REF!,SUMIFS('Rent Roll'!$M$4:$M$24,'Rent Roll'!$J$4:$J$24,$A15,'Rent Roll'!$H$4:$H$24,"&lt;="&amp;DX$11,'Rent Roll'!$I$4:$I$24,"&gt;"&amp;DX$11)),0)</f>
        <v>0</v>
      </c>
      <c r="DY15" s="62">
        <f>IFERROR(IF(AND($A15='Rent Roll'!#REF!,'Rent Roll'!#REF!="Current",'Rent Roll'!#REF!&gt;DY$11),'Rent Roll'!#REF!,SUMIFS('Rent Roll'!$M$4:$M$24,'Rent Roll'!$J$4:$J$24,$A15,'Rent Roll'!$H$4:$H$24,"&lt;="&amp;DY$11,'Rent Roll'!$I$4:$I$24,"&gt;"&amp;DY$11)),0)</f>
        <v>0</v>
      </c>
      <c r="DZ15" s="62">
        <f>IFERROR(IF(AND($A15='Rent Roll'!#REF!,'Rent Roll'!#REF!="Current",'Rent Roll'!#REF!&gt;DZ$11),'Rent Roll'!#REF!,SUMIFS('Rent Roll'!$M$4:$M$24,'Rent Roll'!$J$4:$J$24,$A15,'Rent Roll'!$H$4:$H$24,"&lt;="&amp;DZ$11,'Rent Roll'!$I$4:$I$24,"&gt;"&amp;DZ$11)),0)</f>
        <v>0</v>
      </c>
      <c r="EA15" s="62">
        <f>IFERROR(IF(AND($A15='Rent Roll'!#REF!,'Rent Roll'!#REF!="Current",'Rent Roll'!#REF!&gt;EA$11),'Rent Roll'!#REF!,SUMIFS('Rent Roll'!$M$4:$M$24,'Rent Roll'!$J$4:$J$24,$A15,'Rent Roll'!$H$4:$H$24,"&lt;="&amp;EA$11,'Rent Roll'!$I$4:$I$24,"&gt;"&amp;EA$11)),0)</f>
        <v>0</v>
      </c>
      <c r="EB15" s="62">
        <f>IFERROR(IF(AND($A15='Rent Roll'!#REF!,'Rent Roll'!#REF!="Current",'Rent Roll'!#REF!&gt;EB$11),'Rent Roll'!#REF!,SUMIFS('Rent Roll'!$M$4:$M$24,'Rent Roll'!$J$4:$J$24,$A15,'Rent Roll'!$H$4:$H$24,"&lt;="&amp;EB$11,'Rent Roll'!$I$4:$I$24,"&gt;"&amp;EB$11)),0)</f>
        <v>0</v>
      </c>
      <c r="EC15" s="62">
        <f>IFERROR(IF(AND($A15='Rent Roll'!#REF!,'Rent Roll'!#REF!="Current",'Rent Roll'!#REF!&gt;EC$11),'Rent Roll'!#REF!,SUMIFS('Rent Roll'!$M$4:$M$24,'Rent Roll'!$J$4:$J$24,$A15,'Rent Roll'!$H$4:$H$24,"&lt;="&amp;EC$11,'Rent Roll'!$I$4:$I$24,"&gt;"&amp;EC$11)),0)</f>
        <v>0</v>
      </c>
      <c r="ED15" s="62">
        <f>IFERROR(IF(AND($A15='Rent Roll'!#REF!,'Rent Roll'!#REF!="Current",'Rent Roll'!#REF!&gt;ED$11),'Rent Roll'!#REF!,SUMIFS('Rent Roll'!$M$4:$M$24,'Rent Roll'!$J$4:$J$24,$A15,'Rent Roll'!$H$4:$H$24,"&lt;="&amp;ED$11,'Rent Roll'!$I$4:$I$24,"&gt;"&amp;ED$11)),0)</f>
        <v>0</v>
      </c>
      <c r="EE15" s="62">
        <f>IFERROR(IF(AND($A15='Rent Roll'!#REF!,'Rent Roll'!#REF!="Current",'Rent Roll'!#REF!&gt;EE$11),'Rent Roll'!#REF!,SUMIFS('Rent Roll'!$M$4:$M$24,'Rent Roll'!$J$4:$J$24,$A15,'Rent Roll'!$H$4:$H$24,"&lt;="&amp;EE$11,'Rent Roll'!$I$4:$I$24,"&gt;"&amp;EE$11)),0)</f>
        <v>0</v>
      </c>
    </row>
    <row r="16" spans="1:135" x14ac:dyDescent="0.25">
      <c r="A16" s="148" t="e">
        <f>'Rent Roll'!#REF!</f>
        <v>#REF!</v>
      </c>
      <c r="B16" s="398" t="e">
        <f>'Rent Roll'!#REF!</f>
        <v>#REF!</v>
      </c>
      <c r="C16" s="399" t="e">
        <f>'Rent Roll'!#REF!</f>
        <v>#REF!</v>
      </c>
      <c r="D16" s="62">
        <f>IFERROR(IF(AND($A16='Rent Roll'!#REF!,'Rent Roll'!#REF!="Current",'Rent Roll'!#REF!&gt;D$11),'Rent Roll'!#REF!,SUMIFS('Rent Roll'!$M$4:$M$24,'Rent Roll'!$J$4:$J$24,$A16,'Rent Roll'!$H$4:$H$24,"&lt;="&amp;D$11,'Rent Roll'!$I$4:$I$24,"&gt;"&amp;D$11)),0)</f>
        <v>0</v>
      </c>
      <c r="E16" s="62">
        <f>IFERROR(IF(AND($A16='Rent Roll'!#REF!,'Rent Roll'!#REF!="Current",'Rent Roll'!#REF!&gt;E$11),'Rent Roll'!#REF!,SUMIFS('Rent Roll'!$M$4:$M$24,'Rent Roll'!$J$4:$J$24,$A16,'Rent Roll'!$H$4:$H$24,"&lt;="&amp;E$11,'Rent Roll'!$I$4:$I$24,"&gt;"&amp;E$11)),0)</f>
        <v>0</v>
      </c>
      <c r="F16" s="62">
        <f>IFERROR(IF(AND($A16='Rent Roll'!#REF!,'Rent Roll'!#REF!="Current",'Rent Roll'!#REF!&gt;F$11),'Rent Roll'!#REF!,SUMIFS('Rent Roll'!$M$4:$M$24,'Rent Roll'!$J$4:$J$24,$A16,'Rent Roll'!$H$4:$H$24,"&lt;="&amp;F$11,'Rent Roll'!$I$4:$I$24,"&gt;"&amp;F$11)),0)</f>
        <v>0</v>
      </c>
      <c r="G16" s="62">
        <f>IFERROR(IF(AND($A16='Rent Roll'!#REF!,'Rent Roll'!#REF!="Current",'Rent Roll'!#REF!&gt;G$11),'Rent Roll'!#REF!,SUMIFS('Rent Roll'!$M$4:$M$24,'Rent Roll'!$J$4:$J$24,$A16,'Rent Roll'!$H$4:$H$24,"&lt;="&amp;G$11,'Rent Roll'!$I$4:$I$24,"&gt;"&amp;G$11)),0)</f>
        <v>0</v>
      </c>
      <c r="H16" s="62">
        <f>IFERROR(IF(AND($A16='Rent Roll'!#REF!,'Rent Roll'!#REF!="Current",'Rent Roll'!#REF!&gt;H$11),'Rent Roll'!#REF!,SUMIFS('Rent Roll'!$M$4:$M$24,'Rent Roll'!$J$4:$J$24,$A16,'Rent Roll'!$H$4:$H$24,"&lt;="&amp;H$11,'Rent Roll'!$I$4:$I$24,"&gt;"&amp;H$11)),0)</f>
        <v>0</v>
      </c>
      <c r="I16" s="62">
        <f>IFERROR(IF(AND($A16='Rent Roll'!#REF!,'Rent Roll'!#REF!="Current",'Rent Roll'!#REF!&gt;I$11),'Rent Roll'!#REF!,SUMIFS('Rent Roll'!$M$4:$M$24,'Rent Roll'!$J$4:$J$24,$A16,'Rent Roll'!$H$4:$H$24,"&lt;="&amp;I$11,'Rent Roll'!$I$4:$I$24,"&gt;"&amp;I$11)),0)</f>
        <v>0</v>
      </c>
      <c r="J16" s="62">
        <f>IFERROR(IF(AND($A16='Rent Roll'!#REF!,'Rent Roll'!#REF!="Current",'Rent Roll'!#REF!&gt;J$11),'Rent Roll'!#REF!,SUMIFS('Rent Roll'!$M$4:$M$24,'Rent Roll'!$J$4:$J$24,$A16,'Rent Roll'!$H$4:$H$24,"&lt;="&amp;J$11,'Rent Roll'!$I$4:$I$24,"&gt;"&amp;J$11)),0)</f>
        <v>0</v>
      </c>
      <c r="K16" s="62">
        <f>IFERROR(IF(AND($A16='Rent Roll'!#REF!,'Rent Roll'!#REF!="Current",'Rent Roll'!#REF!&gt;K$11),'Rent Roll'!#REF!,SUMIFS('Rent Roll'!$M$4:$M$24,'Rent Roll'!$J$4:$J$24,$A16,'Rent Roll'!$H$4:$H$24,"&lt;="&amp;K$11,'Rent Roll'!$I$4:$I$24,"&gt;"&amp;K$11)),0)</f>
        <v>0</v>
      </c>
      <c r="L16" s="62">
        <f>IFERROR(IF(AND($A16='Rent Roll'!#REF!,'Rent Roll'!#REF!="Current",'Rent Roll'!#REF!&gt;L$11),'Rent Roll'!#REF!,SUMIFS('Rent Roll'!$M$4:$M$24,'Rent Roll'!$J$4:$J$24,$A16,'Rent Roll'!$H$4:$H$24,"&lt;="&amp;L$11,'Rent Roll'!$I$4:$I$24,"&gt;"&amp;L$11)),0)</f>
        <v>0</v>
      </c>
      <c r="M16" s="62">
        <f>IFERROR(IF(AND($A16='Rent Roll'!#REF!,'Rent Roll'!#REF!="Current",'Rent Roll'!#REF!&gt;M$11),'Rent Roll'!#REF!,SUMIFS('Rent Roll'!$M$4:$M$24,'Rent Roll'!$J$4:$J$24,$A16,'Rent Roll'!$H$4:$H$24,"&lt;="&amp;M$11,'Rent Roll'!$I$4:$I$24,"&gt;"&amp;M$11)),0)</f>
        <v>0</v>
      </c>
      <c r="N16" s="62">
        <f>IFERROR(IF(AND($A16='Rent Roll'!#REF!,'Rent Roll'!#REF!="Current",'Rent Roll'!#REF!&gt;N$11),'Rent Roll'!#REF!,SUMIFS('Rent Roll'!$M$4:$M$24,'Rent Roll'!$J$4:$J$24,$A16,'Rent Roll'!$H$4:$H$24,"&lt;="&amp;N$11,'Rent Roll'!$I$4:$I$24,"&gt;"&amp;N$11)),0)</f>
        <v>0</v>
      </c>
      <c r="O16" s="62">
        <f>IFERROR(IF(AND($A16='Rent Roll'!#REF!,'Rent Roll'!#REF!="Current",'Rent Roll'!#REF!&gt;O$11),'Rent Roll'!#REF!,SUMIFS('Rent Roll'!$M$4:$M$24,'Rent Roll'!$J$4:$J$24,$A16,'Rent Roll'!$H$4:$H$24,"&lt;="&amp;O$11,'Rent Roll'!$I$4:$I$24,"&gt;"&amp;O$11)),0)</f>
        <v>0</v>
      </c>
      <c r="P16" s="559">
        <f>IFERROR(IF(AND($A16='Rent Roll'!#REF!,'Rent Roll'!#REF!="Current",'Rent Roll'!#REF!&gt;P$11),'Rent Roll'!#REF!,SUMIFS('Rent Roll'!$M$4:$M$24,'Rent Roll'!$J$4:$J$24,$A16,'Rent Roll'!$H$4:$H$24,"&lt;="&amp;P$11,'Rent Roll'!$I$4:$I$24,"&gt;"&amp;P$11)),0)</f>
        <v>0</v>
      </c>
      <c r="Q16" s="62">
        <f>IFERROR(IF(AND($A16='Rent Roll'!#REF!,'Rent Roll'!#REF!="Current",'Rent Roll'!#REF!&gt;Q$11),'Rent Roll'!#REF!,SUMIFS('Rent Roll'!$M$4:$M$24,'Rent Roll'!$J$4:$J$24,$A16,'Rent Roll'!$H$4:$H$24,"&lt;="&amp;Q$11,'Rent Roll'!$I$4:$I$24,"&gt;"&amp;Q$11)),0)</f>
        <v>0</v>
      </c>
      <c r="R16" s="62">
        <f>IFERROR(IF(AND($A16='Rent Roll'!#REF!,'Rent Roll'!#REF!="Current",'Rent Roll'!#REF!&gt;R$11),'Rent Roll'!#REF!,SUMIFS('Rent Roll'!$M$4:$M$24,'Rent Roll'!$J$4:$J$24,$A16,'Rent Roll'!$H$4:$H$24,"&lt;="&amp;R$11,'Rent Roll'!$I$4:$I$24,"&gt;"&amp;R$11)),0)</f>
        <v>0</v>
      </c>
      <c r="S16" s="62">
        <f>IFERROR(IF(AND($A16='Rent Roll'!#REF!,'Rent Roll'!#REF!="Current",'Rent Roll'!#REF!&gt;S$11),'Rent Roll'!#REF!,SUMIFS('Rent Roll'!$M$4:$M$24,'Rent Roll'!$J$4:$J$24,$A16,'Rent Roll'!$H$4:$H$24,"&lt;="&amp;S$11,'Rent Roll'!$I$4:$I$24,"&gt;"&amp;S$11)),0)</f>
        <v>0</v>
      </c>
      <c r="T16" s="62">
        <f>IFERROR(IF(AND($A16='Rent Roll'!#REF!,'Rent Roll'!#REF!="Current",'Rent Roll'!#REF!&gt;T$11),'Rent Roll'!#REF!,SUMIFS('Rent Roll'!$M$4:$M$24,'Rent Roll'!$J$4:$J$24,$A16,'Rent Roll'!$H$4:$H$24,"&lt;="&amp;T$11,'Rent Roll'!$I$4:$I$24,"&gt;"&amp;T$11)),0)</f>
        <v>0</v>
      </c>
      <c r="U16" s="62">
        <f>IFERROR(IF(AND($A16='Rent Roll'!#REF!,'Rent Roll'!#REF!="Current",'Rent Roll'!#REF!&gt;U$11),'Rent Roll'!#REF!,SUMIFS('Rent Roll'!$M$4:$M$24,'Rent Roll'!$J$4:$J$24,$A16,'Rent Roll'!$H$4:$H$24,"&lt;="&amp;U$11,'Rent Roll'!$I$4:$I$24,"&gt;"&amp;U$11)),0)</f>
        <v>0</v>
      </c>
      <c r="V16" s="62">
        <f>IFERROR(IF(AND($A16='Rent Roll'!#REF!,'Rent Roll'!#REF!="Current",'Rent Roll'!#REF!&gt;V$11),'Rent Roll'!#REF!,SUMIFS('Rent Roll'!$M$4:$M$24,'Rent Roll'!$J$4:$J$24,$A16,'Rent Roll'!$H$4:$H$24,"&lt;="&amp;V$11,'Rent Roll'!$I$4:$I$24,"&gt;"&amp;V$11)),0)</f>
        <v>0</v>
      </c>
      <c r="W16" s="62">
        <f>IFERROR(IF(AND($A16='Rent Roll'!#REF!,'Rent Roll'!#REF!="Current",'Rent Roll'!#REF!&gt;W$11),'Rent Roll'!#REF!,SUMIFS('Rent Roll'!$M$4:$M$24,'Rent Roll'!$J$4:$J$24,$A16,'Rent Roll'!$H$4:$H$24,"&lt;="&amp;W$11,'Rent Roll'!$I$4:$I$24,"&gt;"&amp;W$11)),0)</f>
        <v>0</v>
      </c>
      <c r="X16" s="62">
        <f>IFERROR(IF(AND($A16='Rent Roll'!#REF!,'Rent Roll'!#REF!="Current",'Rent Roll'!#REF!&gt;X$11),'Rent Roll'!#REF!,SUMIFS('Rent Roll'!$M$4:$M$24,'Rent Roll'!$J$4:$J$24,$A16,'Rent Roll'!$H$4:$H$24,"&lt;="&amp;X$11,'Rent Roll'!$I$4:$I$24,"&gt;"&amp;X$11)),0)</f>
        <v>0</v>
      </c>
      <c r="Y16" s="62">
        <f>IFERROR(IF(AND($A16='Rent Roll'!#REF!,'Rent Roll'!#REF!="Current",'Rent Roll'!#REF!&gt;Y$11),'Rent Roll'!#REF!,SUMIFS('Rent Roll'!$M$4:$M$24,'Rent Roll'!$J$4:$J$24,$A16,'Rent Roll'!$H$4:$H$24,"&lt;="&amp;Y$11,'Rent Roll'!$I$4:$I$24,"&gt;"&amp;Y$11)),0)</f>
        <v>0</v>
      </c>
      <c r="Z16" s="62">
        <f>IFERROR(IF(AND($A16='Rent Roll'!#REF!,'Rent Roll'!#REF!="Current",'Rent Roll'!#REF!&gt;Z$11),'Rent Roll'!#REF!,SUMIFS('Rent Roll'!$M$4:$M$24,'Rent Roll'!$J$4:$J$24,$A16,'Rent Roll'!$H$4:$H$24,"&lt;="&amp;Z$11,'Rent Roll'!$I$4:$I$24,"&gt;"&amp;Z$11)),0)</f>
        <v>0</v>
      </c>
      <c r="AA16" s="62">
        <f>IFERROR(IF(AND($A16='Rent Roll'!#REF!,'Rent Roll'!#REF!="Current",'Rent Roll'!#REF!&gt;AA$11),'Rent Roll'!#REF!,SUMIFS('Rent Roll'!$M$4:$M$24,'Rent Roll'!$J$4:$J$24,$A16,'Rent Roll'!$H$4:$H$24,"&lt;="&amp;AA$11,'Rent Roll'!$I$4:$I$24,"&gt;"&amp;AA$11)),0)</f>
        <v>0</v>
      </c>
      <c r="AB16" s="559">
        <f>IFERROR(IF(AND($A16='Rent Roll'!#REF!,'Rent Roll'!#REF!="Current",'Rent Roll'!#REF!&gt;AB$11),'Rent Roll'!#REF!,SUMIFS('Rent Roll'!$M$4:$M$24,'Rent Roll'!$J$4:$J$24,$A16,'Rent Roll'!$H$4:$H$24,"&lt;="&amp;AB$11,'Rent Roll'!$I$4:$I$24,"&gt;"&amp;AB$11)),0)</f>
        <v>0</v>
      </c>
      <c r="AC16" s="62">
        <f>IFERROR(IF(AND($A16='Rent Roll'!#REF!,'Rent Roll'!#REF!="Current",'Rent Roll'!#REF!&gt;AC$11),'Rent Roll'!#REF!,SUMIFS('Rent Roll'!$M$4:$M$24,'Rent Roll'!$J$4:$J$24,$A16,'Rent Roll'!$H$4:$H$24,"&lt;="&amp;AC$11,'Rent Roll'!$I$4:$I$24,"&gt;"&amp;AC$11)),0)</f>
        <v>0</v>
      </c>
      <c r="AD16" s="62">
        <f>IFERROR(IF(AND($A16='Rent Roll'!#REF!,'Rent Roll'!#REF!="Current",'Rent Roll'!#REF!&gt;AD$11),'Rent Roll'!#REF!,SUMIFS('Rent Roll'!$M$4:$M$24,'Rent Roll'!$J$4:$J$24,$A16,'Rent Roll'!$H$4:$H$24,"&lt;="&amp;AD$11,'Rent Roll'!$I$4:$I$24,"&gt;"&amp;AD$11)),0)</f>
        <v>0</v>
      </c>
      <c r="AE16" s="62">
        <f>IFERROR(IF(AND($A16='Rent Roll'!#REF!,'Rent Roll'!#REF!="Current",'Rent Roll'!#REF!&gt;AE$11),'Rent Roll'!#REF!,SUMIFS('Rent Roll'!$M$4:$M$24,'Rent Roll'!$J$4:$J$24,$A16,'Rent Roll'!$H$4:$H$24,"&lt;="&amp;AE$11,'Rent Roll'!$I$4:$I$24,"&gt;"&amp;AE$11)),0)</f>
        <v>0</v>
      </c>
      <c r="AF16" s="62">
        <f>IFERROR(IF(AND($A16='Rent Roll'!#REF!,'Rent Roll'!#REF!="Current",'Rent Roll'!#REF!&gt;AF$11),'Rent Roll'!#REF!,SUMIFS('Rent Roll'!$M$4:$M$24,'Rent Roll'!$J$4:$J$24,$A16,'Rent Roll'!$H$4:$H$24,"&lt;="&amp;AF$11,'Rent Roll'!$I$4:$I$24,"&gt;"&amp;AF$11)),0)</f>
        <v>0</v>
      </c>
      <c r="AG16" s="62">
        <f>IFERROR(IF(AND($A16='Rent Roll'!#REF!,'Rent Roll'!#REF!="Current",'Rent Roll'!#REF!&gt;AG$11),'Rent Roll'!#REF!,SUMIFS('Rent Roll'!$M$4:$M$24,'Rent Roll'!$J$4:$J$24,$A16,'Rent Roll'!$H$4:$H$24,"&lt;="&amp;AG$11,'Rent Roll'!$I$4:$I$24,"&gt;"&amp;AG$11)),0)</f>
        <v>0</v>
      </c>
      <c r="AH16" s="62">
        <f>IFERROR(IF(AND($A16='Rent Roll'!#REF!,'Rent Roll'!#REF!="Current",'Rent Roll'!#REF!&gt;AH$11),'Rent Roll'!#REF!,SUMIFS('Rent Roll'!$M$4:$M$24,'Rent Roll'!$J$4:$J$24,$A16,'Rent Roll'!$H$4:$H$24,"&lt;="&amp;AH$11,'Rent Roll'!$I$4:$I$24,"&gt;"&amp;AH$11)),0)</f>
        <v>0</v>
      </c>
      <c r="AI16" s="62">
        <f>IFERROR(IF(AND($A16='Rent Roll'!#REF!,'Rent Roll'!#REF!="Current",'Rent Roll'!#REF!&gt;AI$11),'Rent Roll'!#REF!,SUMIFS('Rent Roll'!$M$4:$M$24,'Rent Roll'!$J$4:$J$24,$A16,'Rent Roll'!$H$4:$H$24,"&lt;="&amp;AI$11,'Rent Roll'!$I$4:$I$24,"&gt;"&amp;AI$11)),0)</f>
        <v>0</v>
      </c>
      <c r="AJ16" s="62">
        <f>IFERROR(IF(AND($A16='Rent Roll'!#REF!,'Rent Roll'!#REF!="Current",'Rent Roll'!#REF!&gt;AJ$11),'Rent Roll'!#REF!,SUMIFS('Rent Roll'!$M$4:$M$24,'Rent Roll'!$J$4:$J$24,$A16,'Rent Roll'!$H$4:$H$24,"&lt;="&amp;AJ$11,'Rent Roll'!$I$4:$I$24,"&gt;"&amp;AJ$11)),0)</f>
        <v>0</v>
      </c>
      <c r="AK16" s="62">
        <f>IFERROR(IF(AND($A16='Rent Roll'!#REF!,'Rent Roll'!#REF!="Current",'Rent Roll'!#REF!&gt;AK$11),'Rent Roll'!#REF!,SUMIFS('Rent Roll'!$M$4:$M$24,'Rent Roll'!$J$4:$J$24,$A16,'Rent Roll'!$H$4:$H$24,"&lt;="&amp;AK$11,'Rent Roll'!$I$4:$I$24,"&gt;"&amp;AK$11)),0)</f>
        <v>0</v>
      </c>
      <c r="AL16" s="62">
        <f>IFERROR(IF(AND($A16='Rent Roll'!#REF!,'Rent Roll'!#REF!="Current",'Rent Roll'!#REF!&gt;AL$11),'Rent Roll'!#REF!,SUMIFS('Rent Roll'!$M$4:$M$24,'Rent Roll'!$J$4:$J$24,$A16,'Rent Roll'!$H$4:$H$24,"&lt;="&amp;AL$11,'Rent Roll'!$I$4:$I$24,"&gt;"&amp;AL$11)),0)</f>
        <v>0</v>
      </c>
      <c r="AM16" s="62">
        <f>IFERROR(IF(AND($A16='Rent Roll'!#REF!,'Rent Roll'!#REF!="Current",'Rent Roll'!#REF!&gt;AM$11),'Rent Roll'!#REF!,SUMIFS('Rent Roll'!$M$4:$M$24,'Rent Roll'!$J$4:$J$24,$A16,'Rent Roll'!$H$4:$H$24,"&lt;="&amp;AM$11,'Rent Roll'!$I$4:$I$24,"&gt;"&amp;AM$11)),0)</f>
        <v>0</v>
      </c>
      <c r="AN16" s="559">
        <f>IFERROR(IF(AND($A16='Rent Roll'!#REF!,'Rent Roll'!#REF!="Current",'Rent Roll'!#REF!&gt;AN$11),'Rent Roll'!#REF!,SUMIFS('Rent Roll'!$M$4:$M$24,'Rent Roll'!$J$4:$J$24,$A16,'Rent Roll'!$H$4:$H$24,"&lt;="&amp;AN$11,'Rent Roll'!$I$4:$I$24,"&gt;"&amp;AN$11)),0)</f>
        <v>0</v>
      </c>
      <c r="AO16" s="62">
        <f>IFERROR(IF(AND($A16='Rent Roll'!#REF!,'Rent Roll'!#REF!="Current",'Rent Roll'!#REF!&gt;AO$11),'Rent Roll'!#REF!,SUMIFS('Rent Roll'!$M$4:$M$24,'Rent Roll'!$J$4:$J$24,$A16,'Rent Roll'!$H$4:$H$24,"&lt;="&amp;AO$11,'Rent Roll'!$I$4:$I$24,"&gt;"&amp;AO$11)),0)</f>
        <v>0</v>
      </c>
      <c r="AP16" s="62">
        <f>IFERROR(IF(AND($A16='Rent Roll'!#REF!,'Rent Roll'!#REF!="Current",'Rent Roll'!#REF!&gt;AP$11),'Rent Roll'!#REF!,SUMIFS('Rent Roll'!$M$4:$M$24,'Rent Roll'!$J$4:$J$24,$A16,'Rent Roll'!$H$4:$H$24,"&lt;="&amp;AP$11,'Rent Roll'!$I$4:$I$24,"&gt;"&amp;AP$11)),0)</f>
        <v>0</v>
      </c>
      <c r="AQ16" s="62">
        <f>IFERROR(IF(AND($A16='Rent Roll'!#REF!,'Rent Roll'!#REF!="Current",'Rent Roll'!#REF!&gt;AQ$11),'Rent Roll'!#REF!,SUMIFS('Rent Roll'!$M$4:$M$24,'Rent Roll'!$J$4:$J$24,$A16,'Rent Roll'!$H$4:$H$24,"&lt;="&amp;AQ$11,'Rent Roll'!$I$4:$I$24,"&gt;"&amp;AQ$11)),0)</f>
        <v>0</v>
      </c>
      <c r="AR16" s="62">
        <f>IFERROR(IF(AND($A16='Rent Roll'!#REF!,'Rent Roll'!#REF!="Current",'Rent Roll'!#REF!&gt;AR$11),'Rent Roll'!#REF!,SUMIFS('Rent Roll'!$M$4:$M$24,'Rent Roll'!$J$4:$J$24,$A16,'Rent Roll'!$H$4:$H$24,"&lt;="&amp;AR$11,'Rent Roll'!$I$4:$I$24,"&gt;"&amp;AR$11)),0)</f>
        <v>0</v>
      </c>
      <c r="AS16" s="62">
        <f>IFERROR(IF(AND($A16='Rent Roll'!#REF!,'Rent Roll'!#REF!="Current",'Rent Roll'!#REF!&gt;AS$11),'Rent Roll'!#REF!,SUMIFS('Rent Roll'!$M$4:$M$24,'Rent Roll'!$J$4:$J$24,$A16,'Rent Roll'!$H$4:$H$24,"&lt;="&amp;AS$11,'Rent Roll'!$I$4:$I$24,"&gt;"&amp;AS$11)),0)</f>
        <v>0</v>
      </c>
      <c r="AT16" s="62">
        <f>IFERROR(IF(AND($A16='Rent Roll'!#REF!,'Rent Roll'!#REF!="Current",'Rent Roll'!#REF!&gt;AT$11),'Rent Roll'!#REF!,SUMIFS('Rent Roll'!$M$4:$M$24,'Rent Roll'!$J$4:$J$24,$A16,'Rent Roll'!$H$4:$H$24,"&lt;="&amp;AT$11,'Rent Roll'!$I$4:$I$24,"&gt;"&amp;AT$11)),0)</f>
        <v>0</v>
      </c>
      <c r="AU16" s="62">
        <f>IFERROR(IF(AND($A16='Rent Roll'!#REF!,'Rent Roll'!#REF!="Current",'Rent Roll'!#REF!&gt;AU$11),'Rent Roll'!#REF!,SUMIFS('Rent Roll'!$M$4:$M$24,'Rent Roll'!$J$4:$J$24,$A16,'Rent Roll'!$H$4:$H$24,"&lt;="&amp;AU$11,'Rent Roll'!$I$4:$I$24,"&gt;"&amp;AU$11)),0)</f>
        <v>0</v>
      </c>
      <c r="AV16" s="62">
        <f>IFERROR(IF(AND($A16='Rent Roll'!#REF!,'Rent Roll'!#REF!="Current",'Rent Roll'!#REF!&gt;AV$11),'Rent Roll'!#REF!,SUMIFS('Rent Roll'!$M$4:$M$24,'Rent Roll'!$J$4:$J$24,$A16,'Rent Roll'!$H$4:$H$24,"&lt;="&amp;AV$11,'Rent Roll'!$I$4:$I$24,"&gt;"&amp;AV$11)),0)</f>
        <v>0</v>
      </c>
      <c r="AW16" s="62">
        <f>IFERROR(IF(AND($A16='Rent Roll'!#REF!,'Rent Roll'!#REF!="Current",'Rent Roll'!#REF!&gt;AW$11),'Rent Roll'!#REF!,SUMIFS('Rent Roll'!$M$4:$M$24,'Rent Roll'!$J$4:$J$24,$A16,'Rent Roll'!$H$4:$H$24,"&lt;="&amp;AW$11,'Rent Roll'!$I$4:$I$24,"&gt;"&amp;AW$11)),0)</f>
        <v>0</v>
      </c>
      <c r="AX16" s="62">
        <f>IFERROR(IF(AND($A16='Rent Roll'!#REF!,'Rent Roll'!#REF!="Current",'Rent Roll'!#REF!&gt;AX$11),'Rent Roll'!#REF!,SUMIFS('Rent Roll'!$M$4:$M$24,'Rent Roll'!$J$4:$J$24,$A16,'Rent Roll'!$H$4:$H$24,"&lt;="&amp;AX$11,'Rent Roll'!$I$4:$I$24,"&gt;"&amp;AX$11)),0)</f>
        <v>0</v>
      </c>
      <c r="AY16" s="62">
        <f>IFERROR(IF(AND($A16='Rent Roll'!#REF!,'Rent Roll'!#REF!="Current",'Rent Roll'!#REF!&gt;AY$11),'Rent Roll'!#REF!,SUMIFS('Rent Roll'!$M$4:$M$24,'Rent Roll'!$J$4:$J$24,$A16,'Rent Roll'!$H$4:$H$24,"&lt;="&amp;AY$11,'Rent Roll'!$I$4:$I$24,"&gt;"&amp;AY$11)),0)</f>
        <v>0</v>
      </c>
      <c r="AZ16" s="559">
        <f>IFERROR(IF(AND($A16='Rent Roll'!#REF!,'Rent Roll'!#REF!="Current",'Rent Roll'!#REF!&gt;AZ$11),'Rent Roll'!#REF!,SUMIFS('Rent Roll'!$M$4:$M$24,'Rent Roll'!$J$4:$J$24,$A16,'Rent Roll'!$H$4:$H$24,"&lt;="&amp;AZ$11,'Rent Roll'!$I$4:$I$24,"&gt;"&amp;AZ$11)),0)</f>
        <v>0</v>
      </c>
      <c r="BA16" s="62">
        <f>IFERROR(IF(AND($A16='Rent Roll'!#REF!,'Rent Roll'!#REF!="Current",'Rent Roll'!#REF!&gt;BA$11),'Rent Roll'!#REF!,SUMIFS('Rent Roll'!$M$4:$M$24,'Rent Roll'!$J$4:$J$24,$A16,'Rent Roll'!$H$4:$H$24,"&lt;="&amp;BA$11,'Rent Roll'!$I$4:$I$24,"&gt;"&amp;BA$11)),0)</f>
        <v>0</v>
      </c>
      <c r="BB16" s="62">
        <f>IFERROR(IF(AND($A16='Rent Roll'!#REF!,'Rent Roll'!#REF!="Current",'Rent Roll'!#REF!&gt;BB$11),'Rent Roll'!#REF!,SUMIFS('Rent Roll'!$M$4:$M$24,'Rent Roll'!$J$4:$J$24,$A16,'Rent Roll'!$H$4:$H$24,"&lt;="&amp;BB$11,'Rent Roll'!$I$4:$I$24,"&gt;"&amp;BB$11)),0)</f>
        <v>0</v>
      </c>
      <c r="BC16" s="62">
        <f>IFERROR(IF(AND($A16='Rent Roll'!#REF!,'Rent Roll'!#REF!="Current",'Rent Roll'!#REF!&gt;BC$11),'Rent Roll'!#REF!,SUMIFS('Rent Roll'!$M$4:$M$24,'Rent Roll'!$J$4:$J$24,$A16,'Rent Roll'!$H$4:$H$24,"&lt;="&amp;BC$11,'Rent Roll'!$I$4:$I$24,"&gt;"&amp;BC$11)),0)</f>
        <v>0</v>
      </c>
      <c r="BD16" s="62">
        <f>IFERROR(IF(AND($A16='Rent Roll'!#REF!,'Rent Roll'!#REF!="Current",'Rent Roll'!#REF!&gt;BD$11),'Rent Roll'!#REF!,SUMIFS('Rent Roll'!$M$4:$M$24,'Rent Roll'!$J$4:$J$24,$A16,'Rent Roll'!$H$4:$H$24,"&lt;="&amp;BD$11,'Rent Roll'!$I$4:$I$24,"&gt;"&amp;BD$11)),0)</f>
        <v>0</v>
      </c>
      <c r="BE16" s="62">
        <f>IFERROR(IF(AND($A16='Rent Roll'!#REF!,'Rent Roll'!#REF!="Current",'Rent Roll'!#REF!&gt;BE$11),'Rent Roll'!#REF!,SUMIFS('Rent Roll'!$M$4:$M$24,'Rent Roll'!$J$4:$J$24,$A16,'Rent Roll'!$H$4:$H$24,"&lt;="&amp;BE$11,'Rent Roll'!$I$4:$I$24,"&gt;"&amp;BE$11)),0)</f>
        <v>0</v>
      </c>
      <c r="BF16" s="62">
        <f>IFERROR(IF(AND($A16='Rent Roll'!#REF!,'Rent Roll'!#REF!="Current",'Rent Roll'!#REF!&gt;BF$11),'Rent Roll'!#REF!,SUMIFS('Rent Roll'!$M$4:$M$24,'Rent Roll'!$J$4:$J$24,$A16,'Rent Roll'!$H$4:$H$24,"&lt;="&amp;BF$11,'Rent Roll'!$I$4:$I$24,"&gt;"&amp;BF$11)),0)</f>
        <v>0</v>
      </c>
      <c r="BG16" s="62">
        <f>IFERROR(IF(AND($A16='Rent Roll'!#REF!,'Rent Roll'!#REF!="Current",'Rent Roll'!#REF!&gt;BG$11),'Rent Roll'!#REF!,SUMIFS('Rent Roll'!$M$4:$M$24,'Rent Roll'!$J$4:$J$24,$A16,'Rent Roll'!$H$4:$H$24,"&lt;="&amp;BG$11,'Rent Roll'!$I$4:$I$24,"&gt;"&amp;BG$11)),0)</f>
        <v>0</v>
      </c>
      <c r="BH16" s="62">
        <f>IFERROR(IF(AND($A16='Rent Roll'!#REF!,'Rent Roll'!#REF!="Current",'Rent Roll'!#REF!&gt;BH$11),'Rent Roll'!#REF!,SUMIFS('Rent Roll'!$M$4:$M$24,'Rent Roll'!$J$4:$J$24,$A16,'Rent Roll'!$H$4:$H$24,"&lt;="&amp;BH$11,'Rent Roll'!$I$4:$I$24,"&gt;"&amp;BH$11)),0)</f>
        <v>0</v>
      </c>
      <c r="BI16" s="62">
        <f>IFERROR(IF(AND($A16='Rent Roll'!#REF!,'Rent Roll'!#REF!="Current",'Rent Roll'!#REF!&gt;BI$11),'Rent Roll'!#REF!,SUMIFS('Rent Roll'!$M$4:$M$24,'Rent Roll'!$J$4:$J$24,$A16,'Rent Roll'!$H$4:$H$24,"&lt;="&amp;BI$11,'Rent Roll'!$I$4:$I$24,"&gt;"&amp;BI$11)),0)</f>
        <v>0</v>
      </c>
      <c r="BJ16" s="62">
        <f>IFERROR(IF(AND($A16='Rent Roll'!#REF!,'Rent Roll'!#REF!="Current",'Rent Roll'!#REF!&gt;BJ$11),'Rent Roll'!#REF!,SUMIFS('Rent Roll'!$M$4:$M$24,'Rent Roll'!$J$4:$J$24,$A16,'Rent Roll'!$H$4:$H$24,"&lt;="&amp;BJ$11,'Rent Roll'!$I$4:$I$24,"&gt;"&amp;BJ$11)),0)</f>
        <v>0</v>
      </c>
      <c r="BK16" s="62">
        <f>IFERROR(IF(AND($A16='Rent Roll'!#REF!,'Rent Roll'!#REF!="Current",'Rent Roll'!#REF!&gt;BK$11),'Rent Roll'!#REF!,SUMIFS('Rent Roll'!$M$4:$M$24,'Rent Roll'!$J$4:$J$24,$A16,'Rent Roll'!$H$4:$H$24,"&lt;="&amp;BK$11,'Rent Roll'!$I$4:$I$24,"&gt;"&amp;BK$11)),0)</f>
        <v>0</v>
      </c>
      <c r="BL16" s="559">
        <f>IFERROR(IF(AND($A16='Rent Roll'!#REF!,'Rent Roll'!#REF!="Current",'Rent Roll'!#REF!&gt;BL$11),'Rent Roll'!#REF!,SUMIFS('Rent Roll'!$M$4:$M$24,'Rent Roll'!$J$4:$J$24,$A16,'Rent Roll'!$H$4:$H$24,"&lt;="&amp;BL$11,'Rent Roll'!$I$4:$I$24,"&gt;"&amp;BL$11)),0)</f>
        <v>0</v>
      </c>
      <c r="BM16" s="62">
        <f>IFERROR(IF(AND($A16='Rent Roll'!#REF!,'Rent Roll'!#REF!="Current",'Rent Roll'!#REF!&gt;BM$11),'Rent Roll'!#REF!,SUMIFS('Rent Roll'!$M$4:$M$24,'Rent Roll'!$J$4:$J$24,$A16,'Rent Roll'!$H$4:$H$24,"&lt;="&amp;BM$11,'Rent Roll'!$I$4:$I$24,"&gt;"&amp;BM$11)),0)</f>
        <v>0</v>
      </c>
      <c r="BN16" s="62">
        <f>IFERROR(IF(AND($A16='Rent Roll'!#REF!,'Rent Roll'!#REF!="Current",'Rent Roll'!#REF!&gt;BN$11),'Rent Roll'!#REF!,SUMIFS('Rent Roll'!$M$4:$M$24,'Rent Roll'!$J$4:$J$24,$A16,'Rent Roll'!$H$4:$H$24,"&lt;="&amp;BN$11,'Rent Roll'!$I$4:$I$24,"&gt;"&amp;BN$11)),0)</f>
        <v>0</v>
      </c>
      <c r="BO16" s="62">
        <f>IFERROR(IF(AND($A16='Rent Roll'!#REF!,'Rent Roll'!#REF!="Current",'Rent Roll'!#REF!&gt;BO$11),'Rent Roll'!#REF!,SUMIFS('Rent Roll'!$M$4:$M$24,'Rent Roll'!$J$4:$J$24,$A16,'Rent Roll'!$H$4:$H$24,"&lt;="&amp;BO$11,'Rent Roll'!$I$4:$I$24,"&gt;"&amp;BO$11)),0)</f>
        <v>0</v>
      </c>
      <c r="BP16" s="62">
        <f>IFERROR(IF(AND($A16='Rent Roll'!#REF!,'Rent Roll'!#REF!="Current",'Rent Roll'!#REF!&gt;BP$11),'Rent Roll'!#REF!,SUMIFS('Rent Roll'!$M$4:$M$24,'Rent Roll'!$J$4:$J$24,$A16,'Rent Roll'!$H$4:$H$24,"&lt;="&amp;BP$11,'Rent Roll'!$I$4:$I$24,"&gt;"&amp;BP$11)),0)</f>
        <v>0</v>
      </c>
      <c r="BQ16" s="62">
        <f>IFERROR(IF(AND($A16='Rent Roll'!#REF!,'Rent Roll'!#REF!="Current",'Rent Roll'!#REF!&gt;BQ$11),'Rent Roll'!#REF!,SUMIFS('Rent Roll'!$M$4:$M$24,'Rent Roll'!$J$4:$J$24,$A16,'Rent Roll'!$H$4:$H$24,"&lt;="&amp;BQ$11,'Rent Roll'!$I$4:$I$24,"&gt;"&amp;BQ$11)),0)</f>
        <v>0</v>
      </c>
      <c r="BR16" s="62">
        <f>IFERROR(IF(AND($A16='Rent Roll'!#REF!,'Rent Roll'!#REF!="Current",'Rent Roll'!#REF!&gt;BR$11),'Rent Roll'!#REF!,SUMIFS('Rent Roll'!$M$4:$M$24,'Rent Roll'!$J$4:$J$24,$A16,'Rent Roll'!$H$4:$H$24,"&lt;="&amp;BR$11,'Rent Roll'!$I$4:$I$24,"&gt;"&amp;BR$11)),0)</f>
        <v>0</v>
      </c>
      <c r="BS16" s="62">
        <f>IFERROR(IF(AND($A16='Rent Roll'!#REF!,'Rent Roll'!#REF!="Current",'Rent Roll'!#REF!&gt;BS$11),'Rent Roll'!#REF!,SUMIFS('Rent Roll'!$M$4:$M$24,'Rent Roll'!$J$4:$J$24,$A16,'Rent Roll'!$H$4:$H$24,"&lt;="&amp;BS$11,'Rent Roll'!$I$4:$I$24,"&gt;"&amp;BS$11)),0)</f>
        <v>0</v>
      </c>
      <c r="BT16" s="62">
        <f>IFERROR(IF(AND($A16='Rent Roll'!#REF!,'Rent Roll'!#REF!="Current",'Rent Roll'!#REF!&gt;BT$11),'Rent Roll'!#REF!,SUMIFS('Rent Roll'!$M$4:$M$24,'Rent Roll'!$J$4:$J$24,$A16,'Rent Roll'!$H$4:$H$24,"&lt;="&amp;BT$11,'Rent Roll'!$I$4:$I$24,"&gt;"&amp;BT$11)),0)</f>
        <v>0</v>
      </c>
      <c r="BU16" s="62">
        <f>IFERROR(IF(AND($A16='Rent Roll'!#REF!,'Rent Roll'!#REF!="Current",'Rent Roll'!#REF!&gt;BU$11),'Rent Roll'!#REF!,SUMIFS('Rent Roll'!$M$4:$M$24,'Rent Roll'!$J$4:$J$24,$A16,'Rent Roll'!$H$4:$H$24,"&lt;="&amp;BU$11,'Rent Roll'!$I$4:$I$24,"&gt;"&amp;BU$11)),0)</f>
        <v>0</v>
      </c>
      <c r="BV16" s="62">
        <f>IFERROR(IF(AND($A16='Rent Roll'!#REF!,'Rent Roll'!#REF!="Current",'Rent Roll'!#REF!&gt;BV$11),'Rent Roll'!#REF!,SUMIFS('Rent Roll'!$M$4:$M$24,'Rent Roll'!$J$4:$J$24,$A16,'Rent Roll'!$H$4:$H$24,"&lt;="&amp;BV$11,'Rent Roll'!$I$4:$I$24,"&gt;"&amp;BV$11)),0)</f>
        <v>0</v>
      </c>
      <c r="BW16" s="62">
        <f>IFERROR(IF(AND($A16='Rent Roll'!#REF!,'Rent Roll'!#REF!="Current",'Rent Roll'!#REF!&gt;BW$11),'Rent Roll'!#REF!,SUMIFS('Rent Roll'!$M$4:$M$24,'Rent Roll'!$J$4:$J$24,$A16,'Rent Roll'!$H$4:$H$24,"&lt;="&amp;BW$11,'Rent Roll'!$I$4:$I$24,"&gt;"&amp;BW$11)),0)</f>
        <v>0</v>
      </c>
      <c r="BX16" s="559">
        <f>IFERROR(IF(AND($A16='Rent Roll'!#REF!,'Rent Roll'!#REF!="Current",'Rent Roll'!#REF!&gt;BX$11),'Rent Roll'!#REF!,SUMIFS('Rent Roll'!$M$4:$M$24,'Rent Roll'!$J$4:$J$24,$A16,'Rent Roll'!$H$4:$H$24,"&lt;="&amp;BX$11,'Rent Roll'!$I$4:$I$24,"&gt;"&amp;BX$11)),0)</f>
        <v>0</v>
      </c>
      <c r="BY16" s="62">
        <f>IFERROR(IF(AND($A16='Rent Roll'!#REF!,'Rent Roll'!#REF!="Current",'Rent Roll'!#REF!&gt;BY$11),'Rent Roll'!#REF!,SUMIFS('Rent Roll'!$M$4:$M$24,'Rent Roll'!$J$4:$J$24,$A16,'Rent Roll'!$H$4:$H$24,"&lt;="&amp;BY$11,'Rent Roll'!$I$4:$I$24,"&gt;"&amp;BY$11)),0)</f>
        <v>0</v>
      </c>
      <c r="BZ16" s="62">
        <f>IFERROR(IF(AND($A16='Rent Roll'!#REF!,'Rent Roll'!#REF!="Current",'Rent Roll'!#REF!&gt;BZ$11),'Rent Roll'!#REF!,SUMIFS('Rent Roll'!$M$4:$M$24,'Rent Roll'!$J$4:$J$24,$A16,'Rent Roll'!$H$4:$H$24,"&lt;="&amp;BZ$11,'Rent Roll'!$I$4:$I$24,"&gt;"&amp;BZ$11)),0)</f>
        <v>0</v>
      </c>
      <c r="CA16" s="62">
        <f>IFERROR(IF(AND($A16='Rent Roll'!#REF!,'Rent Roll'!#REF!="Current",'Rent Roll'!#REF!&gt;CA$11),'Rent Roll'!#REF!,SUMIFS('Rent Roll'!$M$4:$M$24,'Rent Roll'!$J$4:$J$24,$A16,'Rent Roll'!$H$4:$H$24,"&lt;="&amp;CA$11,'Rent Roll'!$I$4:$I$24,"&gt;"&amp;CA$11)),0)</f>
        <v>0</v>
      </c>
      <c r="CB16" s="62">
        <f>IFERROR(IF(AND($A16='Rent Roll'!#REF!,'Rent Roll'!#REF!="Current",'Rent Roll'!#REF!&gt;CB$11),'Rent Roll'!#REF!,SUMIFS('Rent Roll'!$M$4:$M$24,'Rent Roll'!$J$4:$J$24,$A16,'Rent Roll'!$H$4:$H$24,"&lt;="&amp;CB$11,'Rent Roll'!$I$4:$I$24,"&gt;"&amp;CB$11)),0)</f>
        <v>0</v>
      </c>
      <c r="CC16" s="62">
        <f>IFERROR(IF(AND($A16='Rent Roll'!#REF!,'Rent Roll'!#REF!="Current",'Rent Roll'!#REF!&gt;CC$11),'Rent Roll'!#REF!,SUMIFS('Rent Roll'!$M$4:$M$24,'Rent Roll'!$J$4:$J$24,$A16,'Rent Roll'!$H$4:$H$24,"&lt;="&amp;CC$11,'Rent Roll'!$I$4:$I$24,"&gt;"&amp;CC$11)),0)</f>
        <v>0</v>
      </c>
      <c r="CD16" s="62">
        <f>IFERROR(IF(AND($A16='Rent Roll'!#REF!,'Rent Roll'!#REF!="Current",'Rent Roll'!#REF!&gt;CD$11),'Rent Roll'!#REF!,SUMIFS('Rent Roll'!$M$4:$M$24,'Rent Roll'!$J$4:$J$24,$A16,'Rent Roll'!$H$4:$H$24,"&lt;="&amp;CD$11,'Rent Roll'!$I$4:$I$24,"&gt;"&amp;CD$11)),0)</f>
        <v>0</v>
      </c>
      <c r="CE16" s="62">
        <f>IFERROR(IF(AND($A16='Rent Roll'!#REF!,'Rent Roll'!#REF!="Current",'Rent Roll'!#REF!&gt;CE$11),'Rent Roll'!#REF!,SUMIFS('Rent Roll'!$M$4:$M$24,'Rent Roll'!$J$4:$J$24,$A16,'Rent Roll'!$H$4:$H$24,"&lt;="&amp;CE$11,'Rent Roll'!$I$4:$I$24,"&gt;"&amp;CE$11)),0)</f>
        <v>0</v>
      </c>
      <c r="CF16" s="62">
        <f>IFERROR(IF(AND($A16='Rent Roll'!#REF!,'Rent Roll'!#REF!="Current",'Rent Roll'!#REF!&gt;CF$11),'Rent Roll'!#REF!,SUMIFS('Rent Roll'!$M$4:$M$24,'Rent Roll'!$J$4:$J$24,$A16,'Rent Roll'!$H$4:$H$24,"&lt;="&amp;CF$11,'Rent Roll'!$I$4:$I$24,"&gt;"&amp;CF$11)),0)</f>
        <v>0</v>
      </c>
      <c r="CG16" s="62">
        <f>IFERROR(IF(AND($A16='Rent Roll'!#REF!,'Rent Roll'!#REF!="Current",'Rent Roll'!#REF!&gt;CG$11),'Rent Roll'!#REF!,SUMIFS('Rent Roll'!$M$4:$M$24,'Rent Roll'!$J$4:$J$24,$A16,'Rent Roll'!$H$4:$H$24,"&lt;="&amp;CG$11,'Rent Roll'!$I$4:$I$24,"&gt;"&amp;CG$11)),0)</f>
        <v>0</v>
      </c>
      <c r="CH16" s="62">
        <f>IFERROR(IF(AND($A16='Rent Roll'!#REF!,'Rent Roll'!#REF!="Current",'Rent Roll'!#REF!&gt;CH$11),'Rent Roll'!#REF!,SUMIFS('Rent Roll'!$M$4:$M$24,'Rent Roll'!$J$4:$J$24,$A16,'Rent Roll'!$H$4:$H$24,"&lt;="&amp;CH$11,'Rent Roll'!$I$4:$I$24,"&gt;"&amp;CH$11)),0)</f>
        <v>0</v>
      </c>
      <c r="CI16" s="62">
        <f>IFERROR(IF(AND($A16='Rent Roll'!#REF!,'Rent Roll'!#REF!="Current",'Rent Roll'!#REF!&gt;CI$11),'Rent Roll'!#REF!,SUMIFS('Rent Roll'!$M$4:$M$24,'Rent Roll'!$J$4:$J$24,$A16,'Rent Roll'!$H$4:$H$24,"&lt;="&amp;CI$11,'Rent Roll'!$I$4:$I$24,"&gt;"&amp;CI$11)),0)</f>
        <v>0</v>
      </c>
      <c r="CJ16" s="559">
        <f>IFERROR(IF(AND($A16='Rent Roll'!#REF!,'Rent Roll'!#REF!="Current",'Rent Roll'!#REF!&gt;CJ$11),'Rent Roll'!#REF!,SUMIFS('Rent Roll'!$M$4:$M$24,'Rent Roll'!$J$4:$J$24,$A16,'Rent Roll'!$H$4:$H$24,"&lt;="&amp;CJ$11,'Rent Roll'!$I$4:$I$24,"&gt;"&amp;CJ$11)),0)</f>
        <v>0</v>
      </c>
      <c r="CK16" s="62">
        <f>IFERROR(IF(AND($A16='Rent Roll'!#REF!,'Rent Roll'!#REF!="Current",'Rent Roll'!#REF!&gt;CK$11),'Rent Roll'!#REF!,SUMIFS('Rent Roll'!$M$4:$M$24,'Rent Roll'!$J$4:$J$24,$A16,'Rent Roll'!$H$4:$H$24,"&lt;="&amp;CK$11,'Rent Roll'!$I$4:$I$24,"&gt;"&amp;CK$11)),0)</f>
        <v>0</v>
      </c>
      <c r="CL16" s="62">
        <f>IFERROR(IF(AND($A16='Rent Roll'!#REF!,'Rent Roll'!#REF!="Current",'Rent Roll'!#REF!&gt;CL$11),'Rent Roll'!#REF!,SUMIFS('Rent Roll'!$M$4:$M$24,'Rent Roll'!$J$4:$J$24,$A16,'Rent Roll'!$H$4:$H$24,"&lt;="&amp;CL$11,'Rent Roll'!$I$4:$I$24,"&gt;"&amp;CL$11)),0)</f>
        <v>0</v>
      </c>
      <c r="CM16" s="62">
        <f>IFERROR(IF(AND($A16='Rent Roll'!#REF!,'Rent Roll'!#REF!="Current",'Rent Roll'!#REF!&gt;CM$11),'Rent Roll'!#REF!,SUMIFS('Rent Roll'!$M$4:$M$24,'Rent Roll'!$J$4:$J$24,$A16,'Rent Roll'!$H$4:$H$24,"&lt;="&amp;CM$11,'Rent Roll'!$I$4:$I$24,"&gt;"&amp;CM$11)),0)</f>
        <v>0</v>
      </c>
      <c r="CN16" s="62">
        <f>IFERROR(IF(AND($A16='Rent Roll'!#REF!,'Rent Roll'!#REF!="Current",'Rent Roll'!#REF!&gt;CN$11),'Rent Roll'!#REF!,SUMIFS('Rent Roll'!$M$4:$M$24,'Rent Roll'!$J$4:$J$24,$A16,'Rent Roll'!$H$4:$H$24,"&lt;="&amp;CN$11,'Rent Roll'!$I$4:$I$24,"&gt;"&amp;CN$11)),0)</f>
        <v>0</v>
      </c>
      <c r="CO16" s="62">
        <f>IFERROR(IF(AND($A16='Rent Roll'!#REF!,'Rent Roll'!#REF!="Current",'Rent Roll'!#REF!&gt;CO$11),'Rent Roll'!#REF!,SUMIFS('Rent Roll'!$M$4:$M$24,'Rent Roll'!$J$4:$J$24,$A16,'Rent Roll'!$H$4:$H$24,"&lt;="&amp;CO$11,'Rent Roll'!$I$4:$I$24,"&gt;"&amp;CO$11)),0)</f>
        <v>0</v>
      </c>
      <c r="CP16" s="62">
        <f>IFERROR(IF(AND($A16='Rent Roll'!#REF!,'Rent Roll'!#REF!="Current",'Rent Roll'!#REF!&gt;CP$11),'Rent Roll'!#REF!,SUMIFS('Rent Roll'!$M$4:$M$24,'Rent Roll'!$J$4:$J$24,$A16,'Rent Roll'!$H$4:$H$24,"&lt;="&amp;CP$11,'Rent Roll'!$I$4:$I$24,"&gt;"&amp;CP$11)),0)</f>
        <v>0</v>
      </c>
      <c r="CQ16" s="62">
        <f>IFERROR(IF(AND($A16='Rent Roll'!#REF!,'Rent Roll'!#REF!="Current",'Rent Roll'!#REF!&gt;CQ$11),'Rent Roll'!#REF!,SUMIFS('Rent Roll'!$M$4:$M$24,'Rent Roll'!$J$4:$J$24,$A16,'Rent Roll'!$H$4:$H$24,"&lt;="&amp;CQ$11,'Rent Roll'!$I$4:$I$24,"&gt;"&amp;CQ$11)),0)</f>
        <v>0</v>
      </c>
      <c r="CR16" s="62">
        <f>IFERROR(IF(AND($A16='Rent Roll'!#REF!,'Rent Roll'!#REF!="Current",'Rent Roll'!#REF!&gt;CR$11),'Rent Roll'!#REF!,SUMIFS('Rent Roll'!$M$4:$M$24,'Rent Roll'!$J$4:$J$24,$A16,'Rent Roll'!$H$4:$H$24,"&lt;="&amp;CR$11,'Rent Roll'!$I$4:$I$24,"&gt;"&amp;CR$11)),0)</f>
        <v>0</v>
      </c>
      <c r="CS16" s="62">
        <f>IFERROR(IF(AND($A16='Rent Roll'!#REF!,'Rent Roll'!#REF!="Current",'Rent Roll'!#REF!&gt;CS$11),'Rent Roll'!#REF!,SUMIFS('Rent Roll'!$M$4:$M$24,'Rent Roll'!$J$4:$J$24,$A16,'Rent Roll'!$H$4:$H$24,"&lt;="&amp;CS$11,'Rent Roll'!$I$4:$I$24,"&gt;"&amp;CS$11)),0)</f>
        <v>0</v>
      </c>
      <c r="CT16" s="62">
        <f>IFERROR(IF(AND($A16='Rent Roll'!#REF!,'Rent Roll'!#REF!="Current",'Rent Roll'!#REF!&gt;CT$11),'Rent Roll'!#REF!,SUMIFS('Rent Roll'!$M$4:$M$24,'Rent Roll'!$J$4:$J$24,$A16,'Rent Roll'!$H$4:$H$24,"&lt;="&amp;CT$11,'Rent Roll'!$I$4:$I$24,"&gt;"&amp;CT$11)),0)</f>
        <v>0</v>
      </c>
      <c r="CU16" s="62">
        <f>IFERROR(IF(AND($A16='Rent Roll'!#REF!,'Rent Roll'!#REF!="Current",'Rent Roll'!#REF!&gt;CU$11),'Rent Roll'!#REF!,SUMIFS('Rent Roll'!$M$4:$M$24,'Rent Roll'!$J$4:$J$24,$A16,'Rent Roll'!$H$4:$H$24,"&lt;="&amp;CU$11,'Rent Roll'!$I$4:$I$24,"&gt;"&amp;CU$11)),0)</f>
        <v>0</v>
      </c>
      <c r="CV16" s="559">
        <f>IFERROR(IF(AND($A16='Rent Roll'!#REF!,'Rent Roll'!#REF!="Current",'Rent Roll'!#REF!&gt;CV$11),'Rent Roll'!#REF!,SUMIFS('Rent Roll'!$M$4:$M$24,'Rent Roll'!$J$4:$J$24,$A16,'Rent Roll'!$H$4:$H$24,"&lt;="&amp;CV$11,'Rent Roll'!$I$4:$I$24,"&gt;"&amp;CV$11)),0)</f>
        <v>0</v>
      </c>
      <c r="CW16" s="62">
        <f>IFERROR(IF(AND($A16='Rent Roll'!#REF!,'Rent Roll'!#REF!="Current",'Rent Roll'!#REF!&gt;CW$11),'Rent Roll'!#REF!,SUMIFS('Rent Roll'!$M$4:$M$24,'Rent Roll'!$J$4:$J$24,$A16,'Rent Roll'!$H$4:$H$24,"&lt;="&amp;CW$11,'Rent Roll'!$I$4:$I$24,"&gt;"&amp;CW$11)),0)</f>
        <v>0</v>
      </c>
      <c r="CX16" s="62">
        <f>IFERROR(IF(AND($A16='Rent Roll'!#REF!,'Rent Roll'!#REF!="Current",'Rent Roll'!#REF!&gt;CX$11),'Rent Roll'!#REF!,SUMIFS('Rent Roll'!$M$4:$M$24,'Rent Roll'!$J$4:$J$24,$A16,'Rent Roll'!$H$4:$H$24,"&lt;="&amp;CX$11,'Rent Roll'!$I$4:$I$24,"&gt;"&amp;CX$11)),0)</f>
        <v>0</v>
      </c>
      <c r="CY16" s="62">
        <f>IFERROR(IF(AND($A16='Rent Roll'!#REF!,'Rent Roll'!#REF!="Current",'Rent Roll'!#REF!&gt;CY$11),'Rent Roll'!#REF!,SUMIFS('Rent Roll'!$M$4:$M$24,'Rent Roll'!$J$4:$J$24,$A16,'Rent Roll'!$H$4:$H$24,"&lt;="&amp;CY$11,'Rent Roll'!$I$4:$I$24,"&gt;"&amp;CY$11)),0)</f>
        <v>0</v>
      </c>
      <c r="CZ16" s="62">
        <f>IFERROR(IF(AND($A16='Rent Roll'!#REF!,'Rent Roll'!#REF!="Current",'Rent Roll'!#REF!&gt;CZ$11),'Rent Roll'!#REF!,SUMIFS('Rent Roll'!$M$4:$M$24,'Rent Roll'!$J$4:$J$24,$A16,'Rent Roll'!$H$4:$H$24,"&lt;="&amp;CZ$11,'Rent Roll'!$I$4:$I$24,"&gt;"&amp;CZ$11)),0)</f>
        <v>0</v>
      </c>
      <c r="DA16" s="62">
        <f>IFERROR(IF(AND($A16='Rent Roll'!#REF!,'Rent Roll'!#REF!="Current",'Rent Roll'!#REF!&gt;DA$11),'Rent Roll'!#REF!,SUMIFS('Rent Roll'!$M$4:$M$24,'Rent Roll'!$J$4:$J$24,$A16,'Rent Roll'!$H$4:$H$24,"&lt;="&amp;DA$11,'Rent Roll'!$I$4:$I$24,"&gt;"&amp;DA$11)),0)</f>
        <v>0</v>
      </c>
      <c r="DB16" s="62">
        <f>IFERROR(IF(AND($A16='Rent Roll'!#REF!,'Rent Roll'!#REF!="Current",'Rent Roll'!#REF!&gt;DB$11),'Rent Roll'!#REF!,SUMIFS('Rent Roll'!$M$4:$M$24,'Rent Roll'!$J$4:$J$24,$A16,'Rent Roll'!$H$4:$H$24,"&lt;="&amp;DB$11,'Rent Roll'!$I$4:$I$24,"&gt;"&amp;DB$11)),0)</f>
        <v>0</v>
      </c>
      <c r="DC16" s="62">
        <f>IFERROR(IF(AND($A16='Rent Roll'!#REF!,'Rent Roll'!#REF!="Current",'Rent Roll'!#REF!&gt;DC$11),'Rent Roll'!#REF!,SUMIFS('Rent Roll'!$M$4:$M$24,'Rent Roll'!$J$4:$J$24,$A16,'Rent Roll'!$H$4:$H$24,"&lt;="&amp;DC$11,'Rent Roll'!$I$4:$I$24,"&gt;"&amp;DC$11)),0)</f>
        <v>0</v>
      </c>
      <c r="DD16" s="62">
        <f>IFERROR(IF(AND($A16='Rent Roll'!#REF!,'Rent Roll'!#REF!="Current",'Rent Roll'!#REF!&gt;DD$11),'Rent Roll'!#REF!,SUMIFS('Rent Roll'!$M$4:$M$24,'Rent Roll'!$J$4:$J$24,$A16,'Rent Roll'!$H$4:$H$24,"&lt;="&amp;DD$11,'Rent Roll'!$I$4:$I$24,"&gt;"&amp;DD$11)),0)</f>
        <v>0</v>
      </c>
      <c r="DE16" s="62">
        <f>IFERROR(IF(AND($A16='Rent Roll'!#REF!,'Rent Roll'!#REF!="Current",'Rent Roll'!#REF!&gt;DE$11),'Rent Roll'!#REF!,SUMIFS('Rent Roll'!$M$4:$M$24,'Rent Roll'!$J$4:$J$24,$A16,'Rent Roll'!$H$4:$H$24,"&lt;="&amp;DE$11,'Rent Roll'!$I$4:$I$24,"&gt;"&amp;DE$11)),0)</f>
        <v>0</v>
      </c>
      <c r="DF16" s="62">
        <f>IFERROR(IF(AND($A16='Rent Roll'!#REF!,'Rent Roll'!#REF!="Current",'Rent Roll'!#REF!&gt;DF$11),'Rent Roll'!#REF!,SUMIFS('Rent Roll'!$M$4:$M$24,'Rent Roll'!$J$4:$J$24,$A16,'Rent Roll'!$H$4:$H$24,"&lt;="&amp;DF$11,'Rent Roll'!$I$4:$I$24,"&gt;"&amp;DF$11)),0)</f>
        <v>0</v>
      </c>
      <c r="DG16" s="62">
        <f>IFERROR(IF(AND($A16='Rent Roll'!#REF!,'Rent Roll'!#REF!="Current",'Rent Roll'!#REF!&gt;DG$11),'Rent Roll'!#REF!,SUMIFS('Rent Roll'!$M$4:$M$24,'Rent Roll'!$J$4:$J$24,$A16,'Rent Roll'!$H$4:$H$24,"&lt;="&amp;DG$11,'Rent Roll'!$I$4:$I$24,"&gt;"&amp;DG$11)),0)</f>
        <v>0</v>
      </c>
      <c r="DH16" s="559">
        <f>IFERROR(IF(AND($A16='Rent Roll'!#REF!,'Rent Roll'!#REF!="Current",'Rent Roll'!#REF!&gt;DH$11),'Rent Roll'!#REF!,SUMIFS('Rent Roll'!$M$4:$M$24,'Rent Roll'!$J$4:$J$24,$A16,'Rent Roll'!$H$4:$H$24,"&lt;="&amp;DH$11,'Rent Roll'!$I$4:$I$24,"&gt;"&amp;DH$11)),0)</f>
        <v>0</v>
      </c>
      <c r="DI16" s="62">
        <f>IFERROR(IF(AND($A16='Rent Roll'!#REF!,'Rent Roll'!#REF!="Current",'Rent Roll'!#REF!&gt;DI$11),'Rent Roll'!#REF!,SUMIFS('Rent Roll'!$M$4:$M$24,'Rent Roll'!$J$4:$J$24,$A16,'Rent Roll'!$H$4:$H$24,"&lt;="&amp;DI$11,'Rent Roll'!$I$4:$I$24,"&gt;"&amp;DI$11)),0)</f>
        <v>0</v>
      </c>
      <c r="DJ16" s="62">
        <f>IFERROR(IF(AND($A16='Rent Roll'!#REF!,'Rent Roll'!#REF!="Current",'Rent Roll'!#REF!&gt;DJ$11),'Rent Roll'!#REF!,SUMIFS('Rent Roll'!$M$4:$M$24,'Rent Roll'!$J$4:$J$24,$A16,'Rent Roll'!$H$4:$H$24,"&lt;="&amp;DJ$11,'Rent Roll'!$I$4:$I$24,"&gt;"&amp;DJ$11)),0)</f>
        <v>0</v>
      </c>
      <c r="DK16" s="62">
        <f>IFERROR(IF(AND($A16='Rent Roll'!#REF!,'Rent Roll'!#REF!="Current",'Rent Roll'!#REF!&gt;DK$11),'Rent Roll'!#REF!,SUMIFS('Rent Roll'!$M$4:$M$24,'Rent Roll'!$J$4:$J$24,$A16,'Rent Roll'!$H$4:$H$24,"&lt;="&amp;DK$11,'Rent Roll'!$I$4:$I$24,"&gt;"&amp;DK$11)),0)</f>
        <v>0</v>
      </c>
      <c r="DL16" s="62">
        <f>IFERROR(IF(AND($A16='Rent Roll'!#REF!,'Rent Roll'!#REF!="Current",'Rent Roll'!#REF!&gt;DL$11),'Rent Roll'!#REF!,SUMIFS('Rent Roll'!$M$4:$M$24,'Rent Roll'!$J$4:$J$24,$A16,'Rent Roll'!$H$4:$H$24,"&lt;="&amp;DL$11,'Rent Roll'!$I$4:$I$24,"&gt;"&amp;DL$11)),0)</f>
        <v>0</v>
      </c>
      <c r="DM16" s="62">
        <f>IFERROR(IF(AND($A16='Rent Roll'!#REF!,'Rent Roll'!#REF!="Current",'Rent Roll'!#REF!&gt;DM$11),'Rent Roll'!#REF!,SUMIFS('Rent Roll'!$M$4:$M$24,'Rent Roll'!$J$4:$J$24,$A16,'Rent Roll'!$H$4:$H$24,"&lt;="&amp;DM$11,'Rent Roll'!$I$4:$I$24,"&gt;"&amp;DM$11)),0)</f>
        <v>0</v>
      </c>
      <c r="DN16" s="62">
        <f>IFERROR(IF(AND($A16='Rent Roll'!#REF!,'Rent Roll'!#REF!="Current",'Rent Roll'!#REF!&gt;DN$11),'Rent Roll'!#REF!,SUMIFS('Rent Roll'!$M$4:$M$24,'Rent Roll'!$J$4:$J$24,$A16,'Rent Roll'!$H$4:$H$24,"&lt;="&amp;DN$11,'Rent Roll'!$I$4:$I$24,"&gt;"&amp;DN$11)),0)</f>
        <v>0</v>
      </c>
      <c r="DO16" s="62">
        <f>IFERROR(IF(AND($A16='Rent Roll'!#REF!,'Rent Roll'!#REF!="Current",'Rent Roll'!#REF!&gt;DO$11),'Rent Roll'!#REF!,SUMIFS('Rent Roll'!$M$4:$M$24,'Rent Roll'!$J$4:$J$24,$A16,'Rent Roll'!$H$4:$H$24,"&lt;="&amp;DO$11,'Rent Roll'!$I$4:$I$24,"&gt;"&amp;DO$11)),0)</f>
        <v>0</v>
      </c>
      <c r="DP16" s="62">
        <f>IFERROR(IF(AND($A16='Rent Roll'!#REF!,'Rent Roll'!#REF!="Current",'Rent Roll'!#REF!&gt;DP$11),'Rent Roll'!#REF!,SUMIFS('Rent Roll'!$M$4:$M$24,'Rent Roll'!$J$4:$J$24,$A16,'Rent Roll'!$H$4:$H$24,"&lt;="&amp;DP$11,'Rent Roll'!$I$4:$I$24,"&gt;"&amp;DP$11)),0)</f>
        <v>0</v>
      </c>
      <c r="DQ16" s="62">
        <f>IFERROR(IF(AND($A16='Rent Roll'!#REF!,'Rent Roll'!#REF!="Current",'Rent Roll'!#REF!&gt;DQ$11),'Rent Roll'!#REF!,SUMIFS('Rent Roll'!$M$4:$M$24,'Rent Roll'!$J$4:$J$24,$A16,'Rent Roll'!$H$4:$H$24,"&lt;="&amp;DQ$11,'Rent Roll'!$I$4:$I$24,"&gt;"&amp;DQ$11)),0)</f>
        <v>0</v>
      </c>
      <c r="DR16" s="62">
        <f>IFERROR(IF(AND($A16='Rent Roll'!#REF!,'Rent Roll'!#REF!="Current",'Rent Roll'!#REF!&gt;DR$11),'Rent Roll'!#REF!,SUMIFS('Rent Roll'!$M$4:$M$24,'Rent Roll'!$J$4:$J$24,$A16,'Rent Roll'!$H$4:$H$24,"&lt;="&amp;DR$11,'Rent Roll'!$I$4:$I$24,"&gt;"&amp;DR$11)),0)</f>
        <v>0</v>
      </c>
      <c r="DS16" s="62">
        <f>IFERROR(IF(AND($A16='Rent Roll'!#REF!,'Rent Roll'!#REF!="Current",'Rent Roll'!#REF!&gt;DS$11),'Rent Roll'!#REF!,SUMIFS('Rent Roll'!$M$4:$M$24,'Rent Roll'!$J$4:$J$24,$A16,'Rent Roll'!$H$4:$H$24,"&lt;="&amp;DS$11,'Rent Roll'!$I$4:$I$24,"&gt;"&amp;DS$11)),0)</f>
        <v>0</v>
      </c>
      <c r="DT16" s="559">
        <f>IFERROR(IF(AND($A16='Rent Roll'!#REF!,'Rent Roll'!#REF!="Current",'Rent Roll'!#REF!&gt;DT$11),'Rent Roll'!#REF!,SUMIFS('Rent Roll'!$M$4:$M$24,'Rent Roll'!$J$4:$J$24,$A16,'Rent Roll'!$H$4:$H$24,"&lt;="&amp;DT$11,'Rent Roll'!$I$4:$I$24,"&gt;"&amp;DT$11)),0)</f>
        <v>0</v>
      </c>
      <c r="DU16" s="62">
        <f>IFERROR(IF(AND($A16='Rent Roll'!#REF!,'Rent Roll'!#REF!="Current",'Rent Roll'!#REF!&gt;DU$11),'Rent Roll'!#REF!,SUMIFS('Rent Roll'!$M$4:$M$24,'Rent Roll'!$J$4:$J$24,$A16,'Rent Roll'!$H$4:$H$24,"&lt;="&amp;DU$11,'Rent Roll'!$I$4:$I$24,"&gt;"&amp;DU$11)),0)</f>
        <v>0</v>
      </c>
      <c r="DV16" s="62">
        <f>IFERROR(IF(AND($A16='Rent Roll'!#REF!,'Rent Roll'!#REF!="Current",'Rent Roll'!#REF!&gt;DV$11),'Rent Roll'!#REF!,SUMIFS('Rent Roll'!$M$4:$M$24,'Rent Roll'!$J$4:$J$24,$A16,'Rent Roll'!$H$4:$H$24,"&lt;="&amp;DV$11,'Rent Roll'!$I$4:$I$24,"&gt;"&amp;DV$11)),0)</f>
        <v>0</v>
      </c>
      <c r="DW16" s="62">
        <f>IFERROR(IF(AND($A16='Rent Roll'!#REF!,'Rent Roll'!#REF!="Current",'Rent Roll'!#REF!&gt;DW$11),'Rent Roll'!#REF!,SUMIFS('Rent Roll'!$M$4:$M$24,'Rent Roll'!$J$4:$J$24,$A16,'Rent Roll'!$H$4:$H$24,"&lt;="&amp;DW$11,'Rent Roll'!$I$4:$I$24,"&gt;"&amp;DW$11)),0)</f>
        <v>0</v>
      </c>
      <c r="DX16" s="62">
        <f>IFERROR(IF(AND($A16='Rent Roll'!#REF!,'Rent Roll'!#REF!="Current",'Rent Roll'!#REF!&gt;DX$11),'Rent Roll'!#REF!,SUMIFS('Rent Roll'!$M$4:$M$24,'Rent Roll'!$J$4:$J$24,$A16,'Rent Roll'!$H$4:$H$24,"&lt;="&amp;DX$11,'Rent Roll'!$I$4:$I$24,"&gt;"&amp;DX$11)),0)</f>
        <v>0</v>
      </c>
      <c r="DY16" s="62">
        <f>IFERROR(IF(AND($A16='Rent Roll'!#REF!,'Rent Roll'!#REF!="Current",'Rent Roll'!#REF!&gt;DY$11),'Rent Roll'!#REF!,SUMIFS('Rent Roll'!$M$4:$M$24,'Rent Roll'!$J$4:$J$24,$A16,'Rent Roll'!$H$4:$H$24,"&lt;="&amp;DY$11,'Rent Roll'!$I$4:$I$24,"&gt;"&amp;DY$11)),0)</f>
        <v>0</v>
      </c>
      <c r="DZ16" s="62">
        <f>IFERROR(IF(AND($A16='Rent Roll'!#REF!,'Rent Roll'!#REF!="Current",'Rent Roll'!#REF!&gt;DZ$11),'Rent Roll'!#REF!,SUMIFS('Rent Roll'!$M$4:$M$24,'Rent Roll'!$J$4:$J$24,$A16,'Rent Roll'!$H$4:$H$24,"&lt;="&amp;DZ$11,'Rent Roll'!$I$4:$I$24,"&gt;"&amp;DZ$11)),0)</f>
        <v>0</v>
      </c>
      <c r="EA16" s="62">
        <f>IFERROR(IF(AND($A16='Rent Roll'!#REF!,'Rent Roll'!#REF!="Current",'Rent Roll'!#REF!&gt;EA$11),'Rent Roll'!#REF!,SUMIFS('Rent Roll'!$M$4:$M$24,'Rent Roll'!$J$4:$J$24,$A16,'Rent Roll'!$H$4:$H$24,"&lt;="&amp;EA$11,'Rent Roll'!$I$4:$I$24,"&gt;"&amp;EA$11)),0)</f>
        <v>0</v>
      </c>
      <c r="EB16" s="62">
        <f>IFERROR(IF(AND($A16='Rent Roll'!#REF!,'Rent Roll'!#REF!="Current",'Rent Roll'!#REF!&gt;EB$11),'Rent Roll'!#REF!,SUMIFS('Rent Roll'!$M$4:$M$24,'Rent Roll'!$J$4:$J$24,$A16,'Rent Roll'!$H$4:$H$24,"&lt;="&amp;EB$11,'Rent Roll'!$I$4:$I$24,"&gt;"&amp;EB$11)),0)</f>
        <v>0</v>
      </c>
      <c r="EC16" s="62">
        <f>IFERROR(IF(AND($A16='Rent Roll'!#REF!,'Rent Roll'!#REF!="Current",'Rent Roll'!#REF!&gt;EC$11),'Rent Roll'!#REF!,SUMIFS('Rent Roll'!$M$4:$M$24,'Rent Roll'!$J$4:$J$24,$A16,'Rent Roll'!$H$4:$H$24,"&lt;="&amp;EC$11,'Rent Roll'!$I$4:$I$24,"&gt;"&amp;EC$11)),0)</f>
        <v>0</v>
      </c>
      <c r="ED16" s="62">
        <f>IFERROR(IF(AND($A16='Rent Roll'!#REF!,'Rent Roll'!#REF!="Current",'Rent Roll'!#REF!&gt;ED$11),'Rent Roll'!#REF!,SUMIFS('Rent Roll'!$M$4:$M$24,'Rent Roll'!$J$4:$J$24,$A16,'Rent Roll'!$H$4:$H$24,"&lt;="&amp;ED$11,'Rent Roll'!$I$4:$I$24,"&gt;"&amp;ED$11)),0)</f>
        <v>0</v>
      </c>
      <c r="EE16" s="62">
        <f>IFERROR(IF(AND($A16='Rent Roll'!#REF!,'Rent Roll'!#REF!="Current",'Rent Roll'!#REF!&gt;EE$11),'Rent Roll'!#REF!,SUMIFS('Rent Roll'!$M$4:$M$24,'Rent Roll'!$J$4:$J$24,$A16,'Rent Roll'!$H$4:$H$24,"&lt;="&amp;EE$11,'Rent Roll'!$I$4:$I$24,"&gt;"&amp;EE$11)),0)</f>
        <v>0</v>
      </c>
    </row>
    <row r="17" spans="1:135" x14ac:dyDescent="0.25">
      <c r="A17" s="148" t="e">
        <f>'Rent Roll'!#REF!</f>
        <v>#REF!</v>
      </c>
      <c r="B17" s="398" t="e">
        <f>'Rent Roll'!#REF!</f>
        <v>#REF!</v>
      </c>
      <c r="C17" s="399" t="e">
        <f>'Rent Roll'!#REF!</f>
        <v>#REF!</v>
      </c>
      <c r="D17" s="62">
        <f>IFERROR(IF(AND($A17='Rent Roll'!#REF!,'Rent Roll'!#REF!="Current",'Rent Roll'!#REF!&gt;D$11),'Rent Roll'!#REF!,SUMIFS('Rent Roll'!$M$4:$M$24,'Rent Roll'!$J$4:$J$24,$A17,'Rent Roll'!$H$4:$H$24,"&lt;="&amp;D$11,'Rent Roll'!$I$4:$I$24,"&gt;"&amp;D$11)),0)</f>
        <v>0</v>
      </c>
      <c r="E17" s="62">
        <f>IFERROR(IF(AND($A17='Rent Roll'!#REF!,'Rent Roll'!#REF!="Current",'Rent Roll'!#REF!&gt;E$11),'Rent Roll'!#REF!,SUMIFS('Rent Roll'!$M$4:$M$24,'Rent Roll'!$J$4:$J$24,$A17,'Rent Roll'!$H$4:$H$24,"&lt;="&amp;E$11,'Rent Roll'!$I$4:$I$24,"&gt;"&amp;E$11)),0)</f>
        <v>0</v>
      </c>
      <c r="F17" s="62">
        <f>IFERROR(IF(AND($A17='Rent Roll'!#REF!,'Rent Roll'!#REF!="Current",'Rent Roll'!#REF!&gt;F$11),'Rent Roll'!#REF!,SUMIFS('Rent Roll'!$M$4:$M$24,'Rent Roll'!$J$4:$J$24,$A17,'Rent Roll'!$H$4:$H$24,"&lt;="&amp;F$11,'Rent Roll'!$I$4:$I$24,"&gt;"&amp;F$11)),0)</f>
        <v>0</v>
      </c>
      <c r="G17" s="62">
        <f>IFERROR(IF(AND($A17='Rent Roll'!#REF!,'Rent Roll'!#REF!="Current",'Rent Roll'!#REF!&gt;G$11),'Rent Roll'!#REF!,SUMIFS('Rent Roll'!$M$4:$M$24,'Rent Roll'!$J$4:$J$24,$A17,'Rent Roll'!$H$4:$H$24,"&lt;="&amp;G$11,'Rent Roll'!$I$4:$I$24,"&gt;"&amp;G$11)),0)</f>
        <v>0</v>
      </c>
      <c r="H17" s="62">
        <f>IFERROR(IF(AND($A17='Rent Roll'!#REF!,'Rent Roll'!#REF!="Current",'Rent Roll'!#REF!&gt;H$11),'Rent Roll'!#REF!,SUMIFS('Rent Roll'!$M$4:$M$24,'Rent Roll'!$J$4:$J$24,$A17,'Rent Roll'!$H$4:$H$24,"&lt;="&amp;H$11,'Rent Roll'!$I$4:$I$24,"&gt;"&amp;H$11)),0)</f>
        <v>0</v>
      </c>
      <c r="I17" s="62">
        <f>IFERROR(IF(AND($A17='Rent Roll'!#REF!,'Rent Roll'!#REF!="Current",'Rent Roll'!#REF!&gt;I$11),'Rent Roll'!#REF!,SUMIFS('Rent Roll'!$M$4:$M$24,'Rent Roll'!$J$4:$J$24,$A17,'Rent Roll'!$H$4:$H$24,"&lt;="&amp;I$11,'Rent Roll'!$I$4:$I$24,"&gt;"&amp;I$11)),0)</f>
        <v>0</v>
      </c>
      <c r="J17" s="62">
        <f>IFERROR(IF(AND($A17='Rent Roll'!#REF!,'Rent Roll'!#REF!="Current",'Rent Roll'!#REF!&gt;J$11),'Rent Roll'!#REF!,SUMIFS('Rent Roll'!$M$4:$M$24,'Rent Roll'!$J$4:$J$24,$A17,'Rent Roll'!$H$4:$H$24,"&lt;="&amp;J$11,'Rent Roll'!$I$4:$I$24,"&gt;"&amp;J$11)),0)</f>
        <v>0</v>
      </c>
      <c r="K17" s="62">
        <f>IFERROR(IF(AND($A17='Rent Roll'!#REF!,'Rent Roll'!#REF!="Current",'Rent Roll'!#REF!&gt;K$11),'Rent Roll'!#REF!,SUMIFS('Rent Roll'!$M$4:$M$24,'Rent Roll'!$J$4:$J$24,$A17,'Rent Roll'!$H$4:$H$24,"&lt;="&amp;K$11,'Rent Roll'!$I$4:$I$24,"&gt;"&amp;K$11)),0)</f>
        <v>0</v>
      </c>
      <c r="L17" s="62">
        <f>IFERROR(IF(AND($A17='Rent Roll'!#REF!,'Rent Roll'!#REF!="Current",'Rent Roll'!#REF!&gt;L$11),'Rent Roll'!#REF!,SUMIFS('Rent Roll'!$M$4:$M$24,'Rent Roll'!$J$4:$J$24,$A17,'Rent Roll'!$H$4:$H$24,"&lt;="&amp;L$11,'Rent Roll'!$I$4:$I$24,"&gt;"&amp;L$11)),0)</f>
        <v>0</v>
      </c>
      <c r="M17" s="62">
        <f>IFERROR(IF(AND($A17='Rent Roll'!#REF!,'Rent Roll'!#REF!="Current",'Rent Roll'!#REF!&gt;M$11),'Rent Roll'!#REF!,SUMIFS('Rent Roll'!$M$4:$M$24,'Rent Roll'!$J$4:$J$24,$A17,'Rent Roll'!$H$4:$H$24,"&lt;="&amp;M$11,'Rent Roll'!$I$4:$I$24,"&gt;"&amp;M$11)),0)</f>
        <v>0</v>
      </c>
      <c r="N17" s="62">
        <f>IFERROR(IF(AND($A17='Rent Roll'!#REF!,'Rent Roll'!#REF!="Current",'Rent Roll'!#REF!&gt;N$11),'Rent Roll'!#REF!,SUMIFS('Rent Roll'!$M$4:$M$24,'Rent Roll'!$J$4:$J$24,$A17,'Rent Roll'!$H$4:$H$24,"&lt;="&amp;N$11,'Rent Roll'!$I$4:$I$24,"&gt;"&amp;N$11)),0)</f>
        <v>0</v>
      </c>
      <c r="O17" s="62">
        <f>IFERROR(IF(AND($A17='Rent Roll'!#REF!,'Rent Roll'!#REF!="Current",'Rent Roll'!#REF!&gt;O$11),'Rent Roll'!#REF!,SUMIFS('Rent Roll'!$M$4:$M$24,'Rent Roll'!$J$4:$J$24,$A17,'Rent Roll'!$H$4:$H$24,"&lt;="&amp;O$11,'Rent Roll'!$I$4:$I$24,"&gt;"&amp;O$11)),0)</f>
        <v>0</v>
      </c>
      <c r="P17" s="559">
        <f>IFERROR(IF(AND($A17='Rent Roll'!#REF!,'Rent Roll'!#REF!="Current",'Rent Roll'!#REF!&gt;P$11),'Rent Roll'!#REF!,SUMIFS('Rent Roll'!$M$4:$M$24,'Rent Roll'!$J$4:$J$24,$A17,'Rent Roll'!$H$4:$H$24,"&lt;="&amp;P$11,'Rent Roll'!$I$4:$I$24,"&gt;"&amp;P$11)),0)</f>
        <v>0</v>
      </c>
      <c r="Q17" s="62">
        <f>IFERROR(IF(AND($A17='Rent Roll'!#REF!,'Rent Roll'!#REF!="Current",'Rent Roll'!#REF!&gt;Q$11),'Rent Roll'!#REF!,SUMIFS('Rent Roll'!$M$4:$M$24,'Rent Roll'!$J$4:$J$24,$A17,'Rent Roll'!$H$4:$H$24,"&lt;="&amp;Q$11,'Rent Roll'!$I$4:$I$24,"&gt;"&amp;Q$11)),0)</f>
        <v>0</v>
      </c>
      <c r="R17" s="62">
        <f>IFERROR(IF(AND($A17='Rent Roll'!#REF!,'Rent Roll'!#REF!="Current",'Rent Roll'!#REF!&gt;R$11),'Rent Roll'!#REF!,SUMIFS('Rent Roll'!$M$4:$M$24,'Rent Roll'!$J$4:$J$24,$A17,'Rent Roll'!$H$4:$H$24,"&lt;="&amp;R$11,'Rent Roll'!$I$4:$I$24,"&gt;"&amp;R$11)),0)</f>
        <v>0</v>
      </c>
      <c r="S17" s="62">
        <f>IFERROR(IF(AND($A17='Rent Roll'!#REF!,'Rent Roll'!#REF!="Current",'Rent Roll'!#REF!&gt;S$11),'Rent Roll'!#REF!,SUMIFS('Rent Roll'!$M$4:$M$24,'Rent Roll'!$J$4:$J$24,$A17,'Rent Roll'!$H$4:$H$24,"&lt;="&amp;S$11,'Rent Roll'!$I$4:$I$24,"&gt;"&amp;S$11)),0)</f>
        <v>0</v>
      </c>
      <c r="T17" s="62">
        <f>IFERROR(IF(AND($A17='Rent Roll'!#REF!,'Rent Roll'!#REF!="Current",'Rent Roll'!#REF!&gt;T$11),'Rent Roll'!#REF!,SUMIFS('Rent Roll'!$M$4:$M$24,'Rent Roll'!$J$4:$J$24,$A17,'Rent Roll'!$H$4:$H$24,"&lt;="&amp;T$11,'Rent Roll'!$I$4:$I$24,"&gt;"&amp;T$11)),0)</f>
        <v>0</v>
      </c>
      <c r="U17" s="62">
        <f>IFERROR(IF(AND($A17='Rent Roll'!#REF!,'Rent Roll'!#REF!="Current",'Rent Roll'!#REF!&gt;U$11),'Rent Roll'!#REF!,SUMIFS('Rent Roll'!$M$4:$M$24,'Rent Roll'!$J$4:$J$24,$A17,'Rent Roll'!$H$4:$H$24,"&lt;="&amp;U$11,'Rent Roll'!$I$4:$I$24,"&gt;"&amp;U$11)),0)</f>
        <v>0</v>
      </c>
      <c r="V17" s="62">
        <f>IFERROR(IF(AND($A17='Rent Roll'!#REF!,'Rent Roll'!#REF!="Current",'Rent Roll'!#REF!&gt;V$11),'Rent Roll'!#REF!,SUMIFS('Rent Roll'!$M$4:$M$24,'Rent Roll'!$J$4:$J$24,$A17,'Rent Roll'!$H$4:$H$24,"&lt;="&amp;V$11,'Rent Roll'!$I$4:$I$24,"&gt;"&amp;V$11)),0)</f>
        <v>0</v>
      </c>
      <c r="W17" s="62">
        <f>IFERROR(IF(AND($A17='Rent Roll'!#REF!,'Rent Roll'!#REF!="Current",'Rent Roll'!#REF!&gt;W$11),'Rent Roll'!#REF!,SUMIFS('Rent Roll'!$M$4:$M$24,'Rent Roll'!$J$4:$J$24,$A17,'Rent Roll'!$H$4:$H$24,"&lt;="&amp;W$11,'Rent Roll'!$I$4:$I$24,"&gt;"&amp;W$11)),0)</f>
        <v>0</v>
      </c>
      <c r="X17" s="62">
        <f>IFERROR(IF(AND($A17='Rent Roll'!#REF!,'Rent Roll'!#REF!="Current",'Rent Roll'!#REF!&gt;X$11),'Rent Roll'!#REF!,SUMIFS('Rent Roll'!$M$4:$M$24,'Rent Roll'!$J$4:$J$24,$A17,'Rent Roll'!$H$4:$H$24,"&lt;="&amp;X$11,'Rent Roll'!$I$4:$I$24,"&gt;"&amp;X$11)),0)</f>
        <v>0</v>
      </c>
      <c r="Y17" s="62">
        <f>IFERROR(IF(AND($A17='Rent Roll'!#REF!,'Rent Roll'!#REF!="Current",'Rent Roll'!#REF!&gt;Y$11),'Rent Roll'!#REF!,SUMIFS('Rent Roll'!$M$4:$M$24,'Rent Roll'!$J$4:$J$24,$A17,'Rent Roll'!$H$4:$H$24,"&lt;="&amp;Y$11,'Rent Roll'!$I$4:$I$24,"&gt;"&amp;Y$11)),0)</f>
        <v>0</v>
      </c>
      <c r="Z17" s="62">
        <f>IFERROR(IF(AND($A17='Rent Roll'!#REF!,'Rent Roll'!#REF!="Current",'Rent Roll'!#REF!&gt;Z$11),'Rent Roll'!#REF!,SUMIFS('Rent Roll'!$M$4:$M$24,'Rent Roll'!$J$4:$J$24,$A17,'Rent Roll'!$H$4:$H$24,"&lt;="&amp;Z$11,'Rent Roll'!$I$4:$I$24,"&gt;"&amp;Z$11)),0)</f>
        <v>0</v>
      </c>
      <c r="AA17" s="62">
        <f>IFERROR(IF(AND($A17='Rent Roll'!#REF!,'Rent Roll'!#REF!="Current",'Rent Roll'!#REF!&gt;AA$11),'Rent Roll'!#REF!,SUMIFS('Rent Roll'!$M$4:$M$24,'Rent Roll'!$J$4:$J$24,$A17,'Rent Roll'!$H$4:$H$24,"&lt;="&amp;AA$11,'Rent Roll'!$I$4:$I$24,"&gt;"&amp;AA$11)),0)</f>
        <v>0</v>
      </c>
      <c r="AB17" s="559">
        <f>IFERROR(IF(AND($A17='Rent Roll'!#REF!,'Rent Roll'!#REF!="Current",'Rent Roll'!#REF!&gt;AB$11),'Rent Roll'!#REF!,SUMIFS('Rent Roll'!$M$4:$M$24,'Rent Roll'!$J$4:$J$24,$A17,'Rent Roll'!$H$4:$H$24,"&lt;="&amp;AB$11,'Rent Roll'!$I$4:$I$24,"&gt;"&amp;AB$11)),0)</f>
        <v>0</v>
      </c>
      <c r="AC17" s="62">
        <f>IFERROR(IF(AND($A17='Rent Roll'!#REF!,'Rent Roll'!#REF!="Current",'Rent Roll'!#REF!&gt;AC$11),'Rent Roll'!#REF!,SUMIFS('Rent Roll'!$M$4:$M$24,'Rent Roll'!$J$4:$J$24,$A17,'Rent Roll'!$H$4:$H$24,"&lt;="&amp;AC$11,'Rent Roll'!$I$4:$I$24,"&gt;"&amp;AC$11)),0)</f>
        <v>0</v>
      </c>
      <c r="AD17" s="62">
        <f>IFERROR(IF(AND($A17='Rent Roll'!#REF!,'Rent Roll'!#REF!="Current",'Rent Roll'!#REF!&gt;AD$11),'Rent Roll'!#REF!,SUMIFS('Rent Roll'!$M$4:$M$24,'Rent Roll'!$J$4:$J$24,$A17,'Rent Roll'!$H$4:$H$24,"&lt;="&amp;AD$11,'Rent Roll'!$I$4:$I$24,"&gt;"&amp;AD$11)),0)</f>
        <v>0</v>
      </c>
      <c r="AE17" s="62">
        <f>IFERROR(IF(AND($A17='Rent Roll'!#REF!,'Rent Roll'!#REF!="Current",'Rent Roll'!#REF!&gt;AE$11),'Rent Roll'!#REF!,SUMIFS('Rent Roll'!$M$4:$M$24,'Rent Roll'!$J$4:$J$24,$A17,'Rent Roll'!$H$4:$H$24,"&lt;="&amp;AE$11,'Rent Roll'!$I$4:$I$24,"&gt;"&amp;AE$11)),0)</f>
        <v>0</v>
      </c>
      <c r="AF17" s="62">
        <f>IFERROR(IF(AND($A17='Rent Roll'!#REF!,'Rent Roll'!#REF!="Current",'Rent Roll'!#REF!&gt;AF$11),'Rent Roll'!#REF!,SUMIFS('Rent Roll'!$M$4:$M$24,'Rent Roll'!$J$4:$J$24,$A17,'Rent Roll'!$H$4:$H$24,"&lt;="&amp;AF$11,'Rent Roll'!$I$4:$I$24,"&gt;"&amp;AF$11)),0)</f>
        <v>0</v>
      </c>
      <c r="AG17" s="62">
        <f>IFERROR(IF(AND($A17='Rent Roll'!#REF!,'Rent Roll'!#REF!="Current",'Rent Roll'!#REF!&gt;AG$11),'Rent Roll'!#REF!,SUMIFS('Rent Roll'!$M$4:$M$24,'Rent Roll'!$J$4:$J$24,$A17,'Rent Roll'!$H$4:$H$24,"&lt;="&amp;AG$11,'Rent Roll'!$I$4:$I$24,"&gt;"&amp;AG$11)),0)</f>
        <v>0</v>
      </c>
      <c r="AH17" s="62">
        <f>IFERROR(IF(AND($A17='Rent Roll'!#REF!,'Rent Roll'!#REF!="Current",'Rent Roll'!#REF!&gt;AH$11),'Rent Roll'!#REF!,SUMIFS('Rent Roll'!$M$4:$M$24,'Rent Roll'!$J$4:$J$24,$A17,'Rent Roll'!$H$4:$H$24,"&lt;="&amp;AH$11,'Rent Roll'!$I$4:$I$24,"&gt;"&amp;AH$11)),0)</f>
        <v>0</v>
      </c>
      <c r="AI17" s="62">
        <f>IFERROR(IF(AND($A17='Rent Roll'!#REF!,'Rent Roll'!#REF!="Current",'Rent Roll'!#REF!&gt;AI$11),'Rent Roll'!#REF!,SUMIFS('Rent Roll'!$M$4:$M$24,'Rent Roll'!$J$4:$J$24,$A17,'Rent Roll'!$H$4:$H$24,"&lt;="&amp;AI$11,'Rent Roll'!$I$4:$I$24,"&gt;"&amp;AI$11)),0)</f>
        <v>0</v>
      </c>
      <c r="AJ17" s="62">
        <f>IFERROR(IF(AND($A17='Rent Roll'!#REF!,'Rent Roll'!#REF!="Current",'Rent Roll'!#REF!&gt;AJ$11),'Rent Roll'!#REF!,SUMIFS('Rent Roll'!$M$4:$M$24,'Rent Roll'!$J$4:$J$24,$A17,'Rent Roll'!$H$4:$H$24,"&lt;="&amp;AJ$11,'Rent Roll'!$I$4:$I$24,"&gt;"&amp;AJ$11)),0)</f>
        <v>0</v>
      </c>
      <c r="AK17" s="62">
        <f>IFERROR(IF(AND($A17='Rent Roll'!#REF!,'Rent Roll'!#REF!="Current",'Rent Roll'!#REF!&gt;AK$11),'Rent Roll'!#REF!,SUMIFS('Rent Roll'!$M$4:$M$24,'Rent Roll'!$J$4:$J$24,$A17,'Rent Roll'!$H$4:$H$24,"&lt;="&amp;AK$11,'Rent Roll'!$I$4:$I$24,"&gt;"&amp;AK$11)),0)</f>
        <v>0</v>
      </c>
      <c r="AL17" s="62">
        <f>IFERROR(IF(AND($A17='Rent Roll'!#REF!,'Rent Roll'!#REF!="Current",'Rent Roll'!#REF!&gt;AL$11),'Rent Roll'!#REF!,SUMIFS('Rent Roll'!$M$4:$M$24,'Rent Roll'!$J$4:$J$24,$A17,'Rent Roll'!$H$4:$H$24,"&lt;="&amp;AL$11,'Rent Roll'!$I$4:$I$24,"&gt;"&amp;AL$11)),0)</f>
        <v>0</v>
      </c>
      <c r="AM17" s="62">
        <f>IFERROR(IF(AND($A17='Rent Roll'!#REF!,'Rent Roll'!#REF!="Current",'Rent Roll'!#REF!&gt;AM$11),'Rent Roll'!#REF!,SUMIFS('Rent Roll'!$M$4:$M$24,'Rent Roll'!$J$4:$J$24,$A17,'Rent Roll'!$H$4:$H$24,"&lt;="&amp;AM$11,'Rent Roll'!$I$4:$I$24,"&gt;"&amp;AM$11)),0)</f>
        <v>0</v>
      </c>
      <c r="AN17" s="559">
        <f>IFERROR(IF(AND($A17='Rent Roll'!#REF!,'Rent Roll'!#REF!="Current",'Rent Roll'!#REF!&gt;AN$11),'Rent Roll'!#REF!,SUMIFS('Rent Roll'!$M$4:$M$24,'Rent Roll'!$J$4:$J$24,$A17,'Rent Roll'!$H$4:$H$24,"&lt;="&amp;AN$11,'Rent Roll'!$I$4:$I$24,"&gt;"&amp;AN$11)),0)</f>
        <v>0</v>
      </c>
      <c r="AO17" s="62">
        <f>IFERROR(IF(AND($A17='Rent Roll'!#REF!,'Rent Roll'!#REF!="Current",'Rent Roll'!#REF!&gt;AO$11),'Rent Roll'!#REF!,SUMIFS('Rent Roll'!$M$4:$M$24,'Rent Roll'!$J$4:$J$24,$A17,'Rent Roll'!$H$4:$H$24,"&lt;="&amp;AO$11,'Rent Roll'!$I$4:$I$24,"&gt;"&amp;AO$11)),0)</f>
        <v>0</v>
      </c>
      <c r="AP17" s="62">
        <f>IFERROR(IF(AND($A17='Rent Roll'!#REF!,'Rent Roll'!#REF!="Current",'Rent Roll'!#REF!&gt;AP$11),'Rent Roll'!#REF!,SUMIFS('Rent Roll'!$M$4:$M$24,'Rent Roll'!$J$4:$J$24,$A17,'Rent Roll'!$H$4:$H$24,"&lt;="&amp;AP$11,'Rent Roll'!$I$4:$I$24,"&gt;"&amp;AP$11)),0)</f>
        <v>0</v>
      </c>
      <c r="AQ17" s="62">
        <f>IFERROR(IF(AND($A17='Rent Roll'!#REF!,'Rent Roll'!#REF!="Current",'Rent Roll'!#REF!&gt;AQ$11),'Rent Roll'!#REF!,SUMIFS('Rent Roll'!$M$4:$M$24,'Rent Roll'!$J$4:$J$24,$A17,'Rent Roll'!$H$4:$H$24,"&lt;="&amp;AQ$11,'Rent Roll'!$I$4:$I$24,"&gt;"&amp;AQ$11)),0)</f>
        <v>0</v>
      </c>
      <c r="AR17" s="62">
        <f>IFERROR(IF(AND($A17='Rent Roll'!#REF!,'Rent Roll'!#REF!="Current",'Rent Roll'!#REF!&gt;AR$11),'Rent Roll'!#REF!,SUMIFS('Rent Roll'!$M$4:$M$24,'Rent Roll'!$J$4:$J$24,$A17,'Rent Roll'!$H$4:$H$24,"&lt;="&amp;AR$11,'Rent Roll'!$I$4:$I$24,"&gt;"&amp;AR$11)),0)</f>
        <v>0</v>
      </c>
      <c r="AS17" s="62">
        <f>IFERROR(IF(AND($A17='Rent Roll'!#REF!,'Rent Roll'!#REF!="Current",'Rent Roll'!#REF!&gt;AS$11),'Rent Roll'!#REF!,SUMIFS('Rent Roll'!$M$4:$M$24,'Rent Roll'!$J$4:$J$24,$A17,'Rent Roll'!$H$4:$H$24,"&lt;="&amp;AS$11,'Rent Roll'!$I$4:$I$24,"&gt;"&amp;AS$11)),0)</f>
        <v>0</v>
      </c>
      <c r="AT17" s="62">
        <f>IFERROR(IF(AND($A17='Rent Roll'!#REF!,'Rent Roll'!#REF!="Current",'Rent Roll'!#REF!&gt;AT$11),'Rent Roll'!#REF!,SUMIFS('Rent Roll'!$M$4:$M$24,'Rent Roll'!$J$4:$J$24,$A17,'Rent Roll'!$H$4:$H$24,"&lt;="&amp;AT$11,'Rent Roll'!$I$4:$I$24,"&gt;"&amp;AT$11)),0)</f>
        <v>0</v>
      </c>
      <c r="AU17" s="62">
        <f>IFERROR(IF(AND($A17='Rent Roll'!#REF!,'Rent Roll'!#REF!="Current",'Rent Roll'!#REF!&gt;AU$11),'Rent Roll'!#REF!,SUMIFS('Rent Roll'!$M$4:$M$24,'Rent Roll'!$J$4:$J$24,$A17,'Rent Roll'!$H$4:$H$24,"&lt;="&amp;AU$11,'Rent Roll'!$I$4:$I$24,"&gt;"&amp;AU$11)),0)</f>
        <v>0</v>
      </c>
      <c r="AV17" s="62">
        <f>IFERROR(IF(AND($A17='Rent Roll'!#REF!,'Rent Roll'!#REF!="Current",'Rent Roll'!#REF!&gt;AV$11),'Rent Roll'!#REF!,SUMIFS('Rent Roll'!$M$4:$M$24,'Rent Roll'!$J$4:$J$24,$A17,'Rent Roll'!$H$4:$H$24,"&lt;="&amp;AV$11,'Rent Roll'!$I$4:$I$24,"&gt;"&amp;AV$11)),0)</f>
        <v>0</v>
      </c>
      <c r="AW17" s="62">
        <f>IFERROR(IF(AND($A17='Rent Roll'!#REF!,'Rent Roll'!#REF!="Current",'Rent Roll'!#REF!&gt;AW$11),'Rent Roll'!#REF!,SUMIFS('Rent Roll'!$M$4:$M$24,'Rent Roll'!$J$4:$J$24,$A17,'Rent Roll'!$H$4:$H$24,"&lt;="&amp;AW$11,'Rent Roll'!$I$4:$I$24,"&gt;"&amp;AW$11)),0)</f>
        <v>0</v>
      </c>
      <c r="AX17" s="62">
        <f>IFERROR(IF(AND($A17='Rent Roll'!#REF!,'Rent Roll'!#REF!="Current",'Rent Roll'!#REF!&gt;AX$11),'Rent Roll'!#REF!,SUMIFS('Rent Roll'!$M$4:$M$24,'Rent Roll'!$J$4:$J$24,$A17,'Rent Roll'!$H$4:$H$24,"&lt;="&amp;AX$11,'Rent Roll'!$I$4:$I$24,"&gt;"&amp;AX$11)),0)</f>
        <v>0</v>
      </c>
      <c r="AY17" s="62">
        <f>IFERROR(IF(AND($A17='Rent Roll'!#REF!,'Rent Roll'!#REF!="Current",'Rent Roll'!#REF!&gt;AY$11),'Rent Roll'!#REF!,SUMIFS('Rent Roll'!$M$4:$M$24,'Rent Roll'!$J$4:$J$24,$A17,'Rent Roll'!$H$4:$H$24,"&lt;="&amp;AY$11,'Rent Roll'!$I$4:$I$24,"&gt;"&amp;AY$11)),0)</f>
        <v>0</v>
      </c>
      <c r="AZ17" s="559">
        <f>IFERROR(IF(AND($A17='Rent Roll'!#REF!,'Rent Roll'!#REF!="Current",'Rent Roll'!#REF!&gt;AZ$11),'Rent Roll'!#REF!,SUMIFS('Rent Roll'!$M$4:$M$24,'Rent Roll'!$J$4:$J$24,$A17,'Rent Roll'!$H$4:$H$24,"&lt;="&amp;AZ$11,'Rent Roll'!$I$4:$I$24,"&gt;"&amp;AZ$11)),0)</f>
        <v>0</v>
      </c>
      <c r="BA17" s="62">
        <f>IFERROR(IF(AND($A17='Rent Roll'!#REF!,'Rent Roll'!#REF!="Current",'Rent Roll'!#REF!&gt;BA$11),'Rent Roll'!#REF!,SUMIFS('Rent Roll'!$M$4:$M$24,'Rent Roll'!$J$4:$J$24,$A17,'Rent Roll'!$H$4:$H$24,"&lt;="&amp;BA$11,'Rent Roll'!$I$4:$I$24,"&gt;"&amp;BA$11)),0)</f>
        <v>0</v>
      </c>
      <c r="BB17" s="62">
        <f>IFERROR(IF(AND($A17='Rent Roll'!#REF!,'Rent Roll'!#REF!="Current",'Rent Roll'!#REF!&gt;BB$11),'Rent Roll'!#REF!,SUMIFS('Rent Roll'!$M$4:$M$24,'Rent Roll'!$J$4:$J$24,$A17,'Rent Roll'!$H$4:$H$24,"&lt;="&amp;BB$11,'Rent Roll'!$I$4:$I$24,"&gt;"&amp;BB$11)),0)</f>
        <v>0</v>
      </c>
      <c r="BC17" s="62">
        <f>IFERROR(IF(AND($A17='Rent Roll'!#REF!,'Rent Roll'!#REF!="Current",'Rent Roll'!#REF!&gt;BC$11),'Rent Roll'!#REF!,SUMIFS('Rent Roll'!$M$4:$M$24,'Rent Roll'!$J$4:$J$24,$A17,'Rent Roll'!$H$4:$H$24,"&lt;="&amp;BC$11,'Rent Roll'!$I$4:$I$24,"&gt;"&amp;BC$11)),0)</f>
        <v>0</v>
      </c>
      <c r="BD17" s="62">
        <f>IFERROR(IF(AND($A17='Rent Roll'!#REF!,'Rent Roll'!#REF!="Current",'Rent Roll'!#REF!&gt;BD$11),'Rent Roll'!#REF!,SUMIFS('Rent Roll'!$M$4:$M$24,'Rent Roll'!$J$4:$J$24,$A17,'Rent Roll'!$H$4:$H$24,"&lt;="&amp;BD$11,'Rent Roll'!$I$4:$I$24,"&gt;"&amp;BD$11)),0)</f>
        <v>0</v>
      </c>
      <c r="BE17" s="62">
        <f>IFERROR(IF(AND($A17='Rent Roll'!#REF!,'Rent Roll'!#REF!="Current",'Rent Roll'!#REF!&gt;BE$11),'Rent Roll'!#REF!,SUMIFS('Rent Roll'!$M$4:$M$24,'Rent Roll'!$J$4:$J$24,$A17,'Rent Roll'!$H$4:$H$24,"&lt;="&amp;BE$11,'Rent Roll'!$I$4:$I$24,"&gt;"&amp;BE$11)),0)</f>
        <v>0</v>
      </c>
      <c r="BF17" s="62">
        <f>IFERROR(IF(AND($A17='Rent Roll'!#REF!,'Rent Roll'!#REF!="Current",'Rent Roll'!#REF!&gt;BF$11),'Rent Roll'!#REF!,SUMIFS('Rent Roll'!$M$4:$M$24,'Rent Roll'!$J$4:$J$24,$A17,'Rent Roll'!$H$4:$H$24,"&lt;="&amp;BF$11,'Rent Roll'!$I$4:$I$24,"&gt;"&amp;BF$11)),0)</f>
        <v>0</v>
      </c>
      <c r="BG17" s="62">
        <f>IFERROR(IF(AND($A17='Rent Roll'!#REF!,'Rent Roll'!#REF!="Current",'Rent Roll'!#REF!&gt;BG$11),'Rent Roll'!#REF!,SUMIFS('Rent Roll'!$M$4:$M$24,'Rent Roll'!$J$4:$J$24,$A17,'Rent Roll'!$H$4:$H$24,"&lt;="&amp;BG$11,'Rent Roll'!$I$4:$I$24,"&gt;"&amp;BG$11)),0)</f>
        <v>0</v>
      </c>
      <c r="BH17" s="62">
        <f>IFERROR(IF(AND($A17='Rent Roll'!#REF!,'Rent Roll'!#REF!="Current",'Rent Roll'!#REF!&gt;BH$11),'Rent Roll'!#REF!,SUMIFS('Rent Roll'!$M$4:$M$24,'Rent Roll'!$J$4:$J$24,$A17,'Rent Roll'!$H$4:$H$24,"&lt;="&amp;BH$11,'Rent Roll'!$I$4:$I$24,"&gt;"&amp;BH$11)),0)</f>
        <v>0</v>
      </c>
      <c r="BI17" s="62">
        <f>IFERROR(IF(AND($A17='Rent Roll'!#REF!,'Rent Roll'!#REF!="Current",'Rent Roll'!#REF!&gt;BI$11),'Rent Roll'!#REF!,SUMIFS('Rent Roll'!$M$4:$M$24,'Rent Roll'!$J$4:$J$24,$A17,'Rent Roll'!$H$4:$H$24,"&lt;="&amp;BI$11,'Rent Roll'!$I$4:$I$24,"&gt;"&amp;BI$11)),0)</f>
        <v>0</v>
      </c>
      <c r="BJ17" s="62">
        <f>IFERROR(IF(AND($A17='Rent Roll'!#REF!,'Rent Roll'!#REF!="Current",'Rent Roll'!#REF!&gt;BJ$11),'Rent Roll'!#REF!,SUMIFS('Rent Roll'!$M$4:$M$24,'Rent Roll'!$J$4:$J$24,$A17,'Rent Roll'!$H$4:$H$24,"&lt;="&amp;BJ$11,'Rent Roll'!$I$4:$I$24,"&gt;"&amp;BJ$11)),0)</f>
        <v>0</v>
      </c>
      <c r="BK17" s="62">
        <f>IFERROR(IF(AND($A17='Rent Roll'!#REF!,'Rent Roll'!#REF!="Current",'Rent Roll'!#REF!&gt;BK$11),'Rent Roll'!#REF!,SUMIFS('Rent Roll'!$M$4:$M$24,'Rent Roll'!$J$4:$J$24,$A17,'Rent Roll'!$H$4:$H$24,"&lt;="&amp;BK$11,'Rent Roll'!$I$4:$I$24,"&gt;"&amp;BK$11)),0)</f>
        <v>0</v>
      </c>
      <c r="BL17" s="559">
        <f>IFERROR(IF(AND($A17='Rent Roll'!#REF!,'Rent Roll'!#REF!="Current",'Rent Roll'!#REF!&gt;BL$11),'Rent Roll'!#REF!,SUMIFS('Rent Roll'!$M$4:$M$24,'Rent Roll'!$J$4:$J$24,$A17,'Rent Roll'!$H$4:$H$24,"&lt;="&amp;BL$11,'Rent Roll'!$I$4:$I$24,"&gt;"&amp;BL$11)),0)</f>
        <v>0</v>
      </c>
      <c r="BM17" s="62">
        <f>IFERROR(IF(AND($A17='Rent Roll'!#REF!,'Rent Roll'!#REF!="Current",'Rent Roll'!#REF!&gt;BM$11),'Rent Roll'!#REF!,SUMIFS('Rent Roll'!$M$4:$M$24,'Rent Roll'!$J$4:$J$24,$A17,'Rent Roll'!$H$4:$H$24,"&lt;="&amp;BM$11,'Rent Roll'!$I$4:$I$24,"&gt;"&amp;BM$11)),0)</f>
        <v>0</v>
      </c>
      <c r="BN17" s="62">
        <f>IFERROR(IF(AND($A17='Rent Roll'!#REF!,'Rent Roll'!#REF!="Current",'Rent Roll'!#REF!&gt;BN$11),'Rent Roll'!#REF!,SUMIFS('Rent Roll'!$M$4:$M$24,'Rent Roll'!$J$4:$J$24,$A17,'Rent Roll'!$H$4:$H$24,"&lt;="&amp;BN$11,'Rent Roll'!$I$4:$I$24,"&gt;"&amp;BN$11)),0)</f>
        <v>0</v>
      </c>
      <c r="BO17" s="62">
        <f>IFERROR(IF(AND($A17='Rent Roll'!#REF!,'Rent Roll'!#REF!="Current",'Rent Roll'!#REF!&gt;BO$11),'Rent Roll'!#REF!,SUMIFS('Rent Roll'!$M$4:$M$24,'Rent Roll'!$J$4:$J$24,$A17,'Rent Roll'!$H$4:$H$24,"&lt;="&amp;BO$11,'Rent Roll'!$I$4:$I$24,"&gt;"&amp;BO$11)),0)</f>
        <v>0</v>
      </c>
      <c r="BP17" s="62">
        <f>IFERROR(IF(AND($A17='Rent Roll'!#REF!,'Rent Roll'!#REF!="Current",'Rent Roll'!#REF!&gt;BP$11),'Rent Roll'!#REF!,SUMIFS('Rent Roll'!$M$4:$M$24,'Rent Roll'!$J$4:$J$24,$A17,'Rent Roll'!$H$4:$H$24,"&lt;="&amp;BP$11,'Rent Roll'!$I$4:$I$24,"&gt;"&amp;BP$11)),0)</f>
        <v>0</v>
      </c>
      <c r="BQ17" s="62">
        <f>IFERROR(IF(AND($A17='Rent Roll'!#REF!,'Rent Roll'!#REF!="Current",'Rent Roll'!#REF!&gt;BQ$11),'Rent Roll'!#REF!,SUMIFS('Rent Roll'!$M$4:$M$24,'Rent Roll'!$J$4:$J$24,$A17,'Rent Roll'!$H$4:$H$24,"&lt;="&amp;BQ$11,'Rent Roll'!$I$4:$I$24,"&gt;"&amp;BQ$11)),0)</f>
        <v>0</v>
      </c>
      <c r="BR17" s="62">
        <f>IFERROR(IF(AND($A17='Rent Roll'!#REF!,'Rent Roll'!#REF!="Current",'Rent Roll'!#REF!&gt;BR$11),'Rent Roll'!#REF!,SUMIFS('Rent Roll'!$M$4:$M$24,'Rent Roll'!$J$4:$J$24,$A17,'Rent Roll'!$H$4:$H$24,"&lt;="&amp;BR$11,'Rent Roll'!$I$4:$I$24,"&gt;"&amp;BR$11)),0)</f>
        <v>0</v>
      </c>
      <c r="BS17" s="62">
        <f>IFERROR(IF(AND($A17='Rent Roll'!#REF!,'Rent Roll'!#REF!="Current",'Rent Roll'!#REF!&gt;BS$11),'Rent Roll'!#REF!,SUMIFS('Rent Roll'!$M$4:$M$24,'Rent Roll'!$J$4:$J$24,$A17,'Rent Roll'!$H$4:$H$24,"&lt;="&amp;BS$11,'Rent Roll'!$I$4:$I$24,"&gt;"&amp;BS$11)),0)</f>
        <v>0</v>
      </c>
      <c r="BT17" s="62">
        <f>IFERROR(IF(AND($A17='Rent Roll'!#REF!,'Rent Roll'!#REF!="Current",'Rent Roll'!#REF!&gt;BT$11),'Rent Roll'!#REF!,SUMIFS('Rent Roll'!$M$4:$M$24,'Rent Roll'!$J$4:$J$24,$A17,'Rent Roll'!$H$4:$H$24,"&lt;="&amp;BT$11,'Rent Roll'!$I$4:$I$24,"&gt;"&amp;BT$11)),0)</f>
        <v>0</v>
      </c>
      <c r="BU17" s="62">
        <f>IFERROR(IF(AND($A17='Rent Roll'!#REF!,'Rent Roll'!#REF!="Current",'Rent Roll'!#REF!&gt;BU$11),'Rent Roll'!#REF!,SUMIFS('Rent Roll'!$M$4:$M$24,'Rent Roll'!$J$4:$J$24,$A17,'Rent Roll'!$H$4:$H$24,"&lt;="&amp;BU$11,'Rent Roll'!$I$4:$I$24,"&gt;"&amp;BU$11)),0)</f>
        <v>0</v>
      </c>
      <c r="BV17" s="62">
        <f>IFERROR(IF(AND($A17='Rent Roll'!#REF!,'Rent Roll'!#REF!="Current",'Rent Roll'!#REF!&gt;BV$11),'Rent Roll'!#REF!,SUMIFS('Rent Roll'!$M$4:$M$24,'Rent Roll'!$J$4:$J$24,$A17,'Rent Roll'!$H$4:$H$24,"&lt;="&amp;BV$11,'Rent Roll'!$I$4:$I$24,"&gt;"&amp;BV$11)),0)</f>
        <v>0</v>
      </c>
      <c r="BW17" s="62">
        <f>IFERROR(IF(AND($A17='Rent Roll'!#REF!,'Rent Roll'!#REF!="Current",'Rent Roll'!#REF!&gt;BW$11),'Rent Roll'!#REF!,SUMIFS('Rent Roll'!$M$4:$M$24,'Rent Roll'!$J$4:$J$24,$A17,'Rent Roll'!$H$4:$H$24,"&lt;="&amp;BW$11,'Rent Roll'!$I$4:$I$24,"&gt;"&amp;BW$11)),0)</f>
        <v>0</v>
      </c>
      <c r="BX17" s="559">
        <f>IFERROR(IF(AND($A17='Rent Roll'!#REF!,'Rent Roll'!#REF!="Current",'Rent Roll'!#REF!&gt;BX$11),'Rent Roll'!#REF!,SUMIFS('Rent Roll'!$M$4:$M$24,'Rent Roll'!$J$4:$J$24,$A17,'Rent Roll'!$H$4:$H$24,"&lt;="&amp;BX$11,'Rent Roll'!$I$4:$I$24,"&gt;"&amp;BX$11)),0)</f>
        <v>0</v>
      </c>
      <c r="BY17" s="62">
        <f>IFERROR(IF(AND($A17='Rent Roll'!#REF!,'Rent Roll'!#REF!="Current",'Rent Roll'!#REF!&gt;BY$11),'Rent Roll'!#REF!,SUMIFS('Rent Roll'!$M$4:$M$24,'Rent Roll'!$J$4:$J$24,$A17,'Rent Roll'!$H$4:$H$24,"&lt;="&amp;BY$11,'Rent Roll'!$I$4:$I$24,"&gt;"&amp;BY$11)),0)</f>
        <v>0</v>
      </c>
      <c r="BZ17" s="62">
        <f>IFERROR(IF(AND($A17='Rent Roll'!#REF!,'Rent Roll'!#REF!="Current",'Rent Roll'!#REF!&gt;BZ$11),'Rent Roll'!#REF!,SUMIFS('Rent Roll'!$M$4:$M$24,'Rent Roll'!$J$4:$J$24,$A17,'Rent Roll'!$H$4:$H$24,"&lt;="&amp;BZ$11,'Rent Roll'!$I$4:$I$24,"&gt;"&amp;BZ$11)),0)</f>
        <v>0</v>
      </c>
      <c r="CA17" s="62">
        <f>IFERROR(IF(AND($A17='Rent Roll'!#REF!,'Rent Roll'!#REF!="Current",'Rent Roll'!#REF!&gt;CA$11),'Rent Roll'!#REF!,SUMIFS('Rent Roll'!$M$4:$M$24,'Rent Roll'!$J$4:$J$24,$A17,'Rent Roll'!$H$4:$H$24,"&lt;="&amp;CA$11,'Rent Roll'!$I$4:$I$24,"&gt;"&amp;CA$11)),0)</f>
        <v>0</v>
      </c>
      <c r="CB17" s="62">
        <f>IFERROR(IF(AND($A17='Rent Roll'!#REF!,'Rent Roll'!#REF!="Current",'Rent Roll'!#REF!&gt;CB$11),'Rent Roll'!#REF!,SUMIFS('Rent Roll'!$M$4:$M$24,'Rent Roll'!$J$4:$J$24,$A17,'Rent Roll'!$H$4:$H$24,"&lt;="&amp;CB$11,'Rent Roll'!$I$4:$I$24,"&gt;"&amp;CB$11)),0)</f>
        <v>0</v>
      </c>
      <c r="CC17" s="62">
        <f>IFERROR(IF(AND($A17='Rent Roll'!#REF!,'Rent Roll'!#REF!="Current",'Rent Roll'!#REF!&gt;CC$11),'Rent Roll'!#REF!,SUMIFS('Rent Roll'!$M$4:$M$24,'Rent Roll'!$J$4:$J$24,$A17,'Rent Roll'!$H$4:$H$24,"&lt;="&amp;CC$11,'Rent Roll'!$I$4:$I$24,"&gt;"&amp;CC$11)),0)</f>
        <v>0</v>
      </c>
      <c r="CD17" s="62">
        <f>IFERROR(IF(AND($A17='Rent Roll'!#REF!,'Rent Roll'!#REF!="Current",'Rent Roll'!#REF!&gt;CD$11),'Rent Roll'!#REF!,SUMIFS('Rent Roll'!$M$4:$M$24,'Rent Roll'!$J$4:$J$24,$A17,'Rent Roll'!$H$4:$H$24,"&lt;="&amp;CD$11,'Rent Roll'!$I$4:$I$24,"&gt;"&amp;CD$11)),0)</f>
        <v>0</v>
      </c>
      <c r="CE17" s="62">
        <f>IFERROR(IF(AND($A17='Rent Roll'!#REF!,'Rent Roll'!#REF!="Current",'Rent Roll'!#REF!&gt;CE$11),'Rent Roll'!#REF!,SUMIFS('Rent Roll'!$M$4:$M$24,'Rent Roll'!$J$4:$J$24,$A17,'Rent Roll'!$H$4:$H$24,"&lt;="&amp;CE$11,'Rent Roll'!$I$4:$I$24,"&gt;"&amp;CE$11)),0)</f>
        <v>0</v>
      </c>
      <c r="CF17" s="62">
        <f>IFERROR(IF(AND($A17='Rent Roll'!#REF!,'Rent Roll'!#REF!="Current",'Rent Roll'!#REF!&gt;CF$11),'Rent Roll'!#REF!,SUMIFS('Rent Roll'!$M$4:$M$24,'Rent Roll'!$J$4:$J$24,$A17,'Rent Roll'!$H$4:$H$24,"&lt;="&amp;CF$11,'Rent Roll'!$I$4:$I$24,"&gt;"&amp;CF$11)),0)</f>
        <v>0</v>
      </c>
      <c r="CG17" s="62">
        <f>IFERROR(IF(AND($A17='Rent Roll'!#REF!,'Rent Roll'!#REF!="Current",'Rent Roll'!#REF!&gt;CG$11),'Rent Roll'!#REF!,SUMIFS('Rent Roll'!$M$4:$M$24,'Rent Roll'!$J$4:$J$24,$A17,'Rent Roll'!$H$4:$H$24,"&lt;="&amp;CG$11,'Rent Roll'!$I$4:$I$24,"&gt;"&amp;CG$11)),0)</f>
        <v>0</v>
      </c>
      <c r="CH17" s="62">
        <f>IFERROR(IF(AND($A17='Rent Roll'!#REF!,'Rent Roll'!#REF!="Current",'Rent Roll'!#REF!&gt;CH$11),'Rent Roll'!#REF!,SUMIFS('Rent Roll'!$M$4:$M$24,'Rent Roll'!$J$4:$J$24,$A17,'Rent Roll'!$H$4:$H$24,"&lt;="&amp;CH$11,'Rent Roll'!$I$4:$I$24,"&gt;"&amp;CH$11)),0)</f>
        <v>0</v>
      </c>
      <c r="CI17" s="62">
        <f>IFERROR(IF(AND($A17='Rent Roll'!#REF!,'Rent Roll'!#REF!="Current",'Rent Roll'!#REF!&gt;CI$11),'Rent Roll'!#REF!,SUMIFS('Rent Roll'!$M$4:$M$24,'Rent Roll'!$J$4:$J$24,$A17,'Rent Roll'!$H$4:$H$24,"&lt;="&amp;CI$11,'Rent Roll'!$I$4:$I$24,"&gt;"&amp;CI$11)),0)</f>
        <v>0</v>
      </c>
      <c r="CJ17" s="559">
        <f>IFERROR(IF(AND($A17='Rent Roll'!#REF!,'Rent Roll'!#REF!="Current",'Rent Roll'!#REF!&gt;CJ$11),'Rent Roll'!#REF!,SUMIFS('Rent Roll'!$M$4:$M$24,'Rent Roll'!$J$4:$J$24,$A17,'Rent Roll'!$H$4:$H$24,"&lt;="&amp;CJ$11,'Rent Roll'!$I$4:$I$24,"&gt;"&amp;CJ$11)),0)</f>
        <v>0</v>
      </c>
      <c r="CK17" s="62">
        <f>IFERROR(IF(AND($A17='Rent Roll'!#REF!,'Rent Roll'!#REF!="Current",'Rent Roll'!#REF!&gt;CK$11),'Rent Roll'!#REF!,SUMIFS('Rent Roll'!$M$4:$M$24,'Rent Roll'!$J$4:$J$24,$A17,'Rent Roll'!$H$4:$H$24,"&lt;="&amp;CK$11,'Rent Roll'!$I$4:$I$24,"&gt;"&amp;CK$11)),0)</f>
        <v>0</v>
      </c>
      <c r="CL17" s="62">
        <f>IFERROR(IF(AND($A17='Rent Roll'!#REF!,'Rent Roll'!#REF!="Current",'Rent Roll'!#REF!&gt;CL$11),'Rent Roll'!#REF!,SUMIFS('Rent Roll'!$M$4:$M$24,'Rent Roll'!$J$4:$J$24,$A17,'Rent Roll'!$H$4:$H$24,"&lt;="&amp;CL$11,'Rent Roll'!$I$4:$I$24,"&gt;"&amp;CL$11)),0)</f>
        <v>0</v>
      </c>
      <c r="CM17" s="62">
        <f>IFERROR(IF(AND($A17='Rent Roll'!#REF!,'Rent Roll'!#REF!="Current",'Rent Roll'!#REF!&gt;CM$11),'Rent Roll'!#REF!,SUMIFS('Rent Roll'!$M$4:$M$24,'Rent Roll'!$J$4:$J$24,$A17,'Rent Roll'!$H$4:$H$24,"&lt;="&amp;CM$11,'Rent Roll'!$I$4:$I$24,"&gt;"&amp;CM$11)),0)</f>
        <v>0</v>
      </c>
      <c r="CN17" s="62">
        <f>IFERROR(IF(AND($A17='Rent Roll'!#REF!,'Rent Roll'!#REF!="Current",'Rent Roll'!#REF!&gt;CN$11),'Rent Roll'!#REF!,SUMIFS('Rent Roll'!$M$4:$M$24,'Rent Roll'!$J$4:$J$24,$A17,'Rent Roll'!$H$4:$H$24,"&lt;="&amp;CN$11,'Rent Roll'!$I$4:$I$24,"&gt;"&amp;CN$11)),0)</f>
        <v>0</v>
      </c>
      <c r="CO17" s="62">
        <f>IFERROR(IF(AND($A17='Rent Roll'!#REF!,'Rent Roll'!#REF!="Current",'Rent Roll'!#REF!&gt;CO$11),'Rent Roll'!#REF!,SUMIFS('Rent Roll'!$M$4:$M$24,'Rent Roll'!$J$4:$J$24,$A17,'Rent Roll'!$H$4:$H$24,"&lt;="&amp;CO$11,'Rent Roll'!$I$4:$I$24,"&gt;"&amp;CO$11)),0)</f>
        <v>0</v>
      </c>
      <c r="CP17" s="62">
        <f>IFERROR(IF(AND($A17='Rent Roll'!#REF!,'Rent Roll'!#REF!="Current",'Rent Roll'!#REF!&gt;CP$11),'Rent Roll'!#REF!,SUMIFS('Rent Roll'!$M$4:$M$24,'Rent Roll'!$J$4:$J$24,$A17,'Rent Roll'!$H$4:$H$24,"&lt;="&amp;CP$11,'Rent Roll'!$I$4:$I$24,"&gt;"&amp;CP$11)),0)</f>
        <v>0</v>
      </c>
      <c r="CQ17" s="62">
        <f>IFERROR(IF(AND($A17='Rent Roll'!#REF!,'Rent Roll'!#REF!="Current",'Rent Roll'!#REF!&gt;CQ$11),'Rent Roll'!#REF!,SUMIFS('Rent Roll'!$M$4:$M$24,'Rent Roll'!$J$4:$J$24,$A17,'Rent Roll'!$H$4:$H$24,"&lt;="&amp;CQ$11,'Rent Roll'!$I$4:$I$24,"&gt;"&amp;CQ$11)),0)</f>
        <v>0</v>
      </c>
      <c r="CR17" s="62">
        <f>IFERROR(IF(AND($A17='Rent Roll'!#REF!,'Rent Roll'!#REF!="Current",'Rent Roll'!#REF!&gt;CR$11),'Rent Roll'!#REF!,SUMIFS('Rent Roll'!$M$4:$M$24,'Rent Roll'!$J$4:$J$24,$A17,'Rent Roll'!$H$4:$H$24,"&lt;="&amp;CR$11,'Rent Roll'!$I$4:$I$24,"&gt;"&amp;CR$11)),0)</f>
        <v>0</v>
      </c>
      <c r="CS17" s="62">
        <f>IFERROR(IF(AND($A17='Rent Roll'!#REF!,'Rent Roll'!#REF!="Current",'Rent Roll'!#REF!&gt;CS$11),'Rent Roll'!#REF!,SUMIFS('Rent Roll'!$M$4:$M$24,'Rent Roll'!$J$4:$J$24,$A17,'Rent Roll'!$H$4:$H$24,"&lt;="&amp;CS$11,'Rent Roll'!$I$4:$I$24,"&gt;"&amp;CS$11)),0)</f>
        <v>0</v>
      </c>
      <c r="CT17" s="62">
        <f>IFERROR(IF(AND($A17='Rent Roll'!#REF!,'Rent Roll'!#REF!="Current",'Rent Roll'!#REF!&gt;CT$11),'Rent Roll'!#REF!,SUMIFS('Rent Roll'!$M$4:$M$24,'Rent Roll'!$J$4:$J$24,$A17,'Rent Roll'!$H$4:$H$24,"&lt;="&amp;CT$11,'Rent Roll'!$I$4:$I$24,"&gt;"&amp;CT$11)),0)</f>
        <v>0</v>
      </c>
      <c r="CU17" s="62">
        <f>IFERROR(IF(AND($A17='Rent Roll'!#REF!,'Rent Roll'!#REF!="Current",'Rent Roll'!#REF!&gt;CU$11),'Rent Roll'!#REF!,SUMIFS('Rent Roll'!$M$4:$M$24,'Rent Roll'!$J$4:$J$24,$A17,'Rent Roll'!$H$4:$H$24,"&lt;="&amp;CU$11,'Rent Roll'!$I$4:$I$24,"&gt;"&amp;CU$11)),0)</f>
        <v>0</v>
      </c>
      <c r="CV17" s="559">
        <f>IFERROR(IF(AND($A17='Rent Roll'!#REF!,'Rent Roll'!#REF!="Current",'Rent Roll'!#REF!&gt;CV$11),'Rent Roll'!#REF!,SUMIFS('Rent Roll'!$M$4:$M$24,'Rent Roll'!$J$4:$J$24,$A17,'Rent Roll'!$H$4:$H$24,"&lt;="&amp;CV$11,'Rent Roll'!$I$4:$I$24,"&gt;"&amp;CV$11)),0)</f>
        <v>0</v>
      </c>
      <c r="CW17" s="62">
        <f>IFERROR(IF(AND($A17='Rent Roll'!#REF!,'Rent Roll'!#REF!="Current",'Rent Roll'!#REF!&gt;CW$11),'Rent Roll'!#REF!,SUMIFS('Rent Roll'!$M$4:$M$24,'Rent Roll'!$J$4:$J$24,$A17,'Rent Roll'!$H$4:$H$24,"&lt;="&amp;CW$11,'Rent Roll'!$I$4:$I$24,"&gt;"&amp;CW$11)),0)</f>
        <v>0</v>
      </c>
      <c r="CX17" s="62">
        <f>IFERROR(IF(AND($A17='Rent Roll'!#REF!,'Rent Roll'!#REF!="Current",'Rent Roll'!#REF!&gt;CX$11),'Rent Roll'!#REF!,SUMIFS('Rent Roll'!$M$4:$M$24,'Rent Roll'!$J$4:$J$24,$A17,'Rent Roll'!$H$4:$H$24,"&lt;="&amp;CX$11,'Rent Roll'!$I$4:$I$24,"&gt;"&amp;CX$11)),0)</f>
        <v>0</v>
      </c>
      <c r="CY17" s="62">
        <f>IFERROR(IF(AND($A17='Rent Roll'!#REF!,'Rent Roll'!#REF!="Current",'Rent Roll'!#REF!&gt;CY$11),'Rent Roll'!#REF!,SUMIFS('Rent Roll'!$M$4:$M$24,'Rent Roll'!$J$4:$J$24,$A17,'Rent Roll'!$H$4:$H$24,"&lt;="&amp;CY$11,'Rent Roll'!$I$4:$I$24,"&gt;"&amp;CY$11)),0)</f>
        <v>0</v>
      </c>
      <c r="CZ17" s="62">
        <f>IFERROR(IF(AND($A17='Rent Roll'!#REF!,'Rent Roll'!#REF!="Current",'Rent Roll'!#REF!&gt;CZ$11),'Rent Roll'!#REF!,SUMIFS('Rent Roll'!$M$4:$M$24,'Rent Roll'!$J$4:$J$24,$A17,'Rent Roll'!$H$4:$H$24,"&lt;="&amp;CZ$11,'Rent Roll'!$I$4:$I$24,"&gt;"&amp;CZ$11)),0)</f>
        <v>0</v>
      </c>
      <c r="DA17" s="62">
        <f>IFERROR(IF(AND($A17='Rent Roll'!#REF!,'Rent Roll'!#REF!="Current",'Rent Roll'!#REF!&gt;DA$11),'Rent Roll'!#REF!,SUMIFS('Rent Roll'!$M$4:$M$24,'Rent Roll'!$J$4:$J$24,$A17,'Rent Roll'!$H$4:$H$24,"&lt;="&amp;DA$11,'Rent Roll'!$I$4:$I$24,"&gt;"&amp;DA$11)),0)</f>
        <v>0</v>
      </c>
      <c r="DB17" s="62">
        <f>IFERROR(IF(AND($A17='Rent Roll'!#REF!,'Rent Roll'!#REF!="Current",'Rent Roll'!#REF!&gt;DB$11),'Rent Roll'!#REF!,SUMIFS('Rent Roll'!$M$4:$M$24,'Rent Roll'!$J$4:$J$24,$A17,'Rent Roll'!$H$4:$H$24,"&lt;="&amp;DB$11,'Rent Roll'!$I$4:$I$24,"&gt;"&amp;DB$11)),0)</f>
        <v>0</v>
      </c>
      <c r="DC17" s="62">
        <f>IFERROR(IF(AND($A17='Rent Roll'!#REF!,'Rent Roll'!#REF!="Current",'Rent Roll'!#REF!&gt;DC$11),'Rent Roll'!#REF!,SUMIFS('Rent Roll'!$M$4:$M$24,'Rent Roll'!$J$4:$J$24,$A17,'Rent Roll'!$H$4:$H$24,"&lt;="&amp;DC$11,'Rent Roll'!$I$4:$I$24,"&gt;"&amp;DC$11)),0)</f>
        <v>0</v>
      </c>
      <c r="DD17" s="62">
        <f>IFERROR(IF(AND($A17='Rent Roll'!#REF!,'Rent Roll'!#REF!="Current",'Rent Roll'!#REF!&gt;DD$11),'Rent Roll'!#REF!,SUMIFS('Rent Roll'!$M$4:$M$24,'Rent Roll'!$J$4:$J$24,$A17,'Rent Roll'!$H$4:$H$24,"&lt;="&amp;DD$11,'Rent Roll'!$I$4:$I$24,"&gt;"&amp;DD$11)),0)</f>
        <v>0</v>
      </c>
      <c r="DE17" s="62">
        <f>IFERROR(IF(AND($A17='Rent Roll'!#REF!,'Rent Roll'!#REF!="Current",'Rent Roll'!#REF!&gt;DE$11),'Rent Roll'!#REF!,SUMIFS('Rent Roll'!$M$4:$M$24,'Rent Roll'!$J$4:$J$24,$A17,'Rent Roll'!$H$4:$H$24,"&lt;="&amp;DE$11,'Rent Roll'!$I$4:$I$24,"&gt;"&amp;DE$11)),0)</f>
        <v>0</v>
      </c>
      <c r="DF17" s="62">
        <f>IFERROR(IF(AND($A17='Rent Roll'!#REF!,'Rent Roll'!#REF!="Current",'Rent Roll'!#REF!&gt;DF$11),'Rent Roll'!#REF!,SUMIFS('Rent Roll'!$M$4:$M$24,'Rent Roll'!$J$4:$J$24,$A17,'Rent Roll'!$H$4:$H$24,"&lt;="&amp;DF$11,'Rent Roll'!$I$4:$I$24,"&gt;"&amp;DF$11)),0)</f>
        <v>0</v>
      </c>
      <c r="DG17" s="62">
        <f>IFERROR(IF(AND($A17='Rent Roll'!#REF!,'Rent Roll'!#REF!="Current",'Rent Roll'!#REF!&gt;DG$11),'Rent Roll'!#REF!,SUMIFS('Rent Roll'!$M$4:$M$24,'Rent Roll'!$J$4:$J$24,$A17,'Rent Roll'!$H$4:$H$24,"&lt;="&amp;DG$11,'Rent Roll'!$I$4:$I$24,"&gt;"&amp;DG$11)),0)</f>
        <v>0</v>
      </c>
      <c r="DH17" s="559">
        <f>IFERROR(IF(AND($A17='Rent Roll'!#REF!,'Rent Roll'!#REF!="Current",'Rent Roll'!#REF!&gt;DH$11),'Rent Roll'!#REF!,SUMIFS('Rent Roll'!$M$4:$M$24,'Rent Roll'!$J$4:$J$24,$A17,'Rent Roll'!$H$4:$H$24,"&lt;="&amp;DH$11,'Rent Roll'!$I$4:$I$24,"&gt;"&amp;DH$11)),0)</f>
        <v>0</v>
      </c>
      <c r="DI17" s="62">
        <f>IFERROR(IF(AND($A17='Rent Roll'!#REF!,'Rent Roll'!#REF!="Current",'Rent Roll'!#REF!&gt;DI$11),'Rent Roll'!#REF!,SUMIFS('Rent Roll'!$M$4:$M$24,'Rent Roll'!$J$4:$J$24,$A17,'Rent Roll'!$H$4:$H$24,"&lt;="&amp;DI$11,'Rent Roll'!$I$4:$I$24,"&gt;"&amp;DI$11)),0)</f>
        <v>0</v>
      </c>
      <c r="DJ17" s="62">
        <f>IFERROR(IF(AND($A17='Rent Roll'!#REF!,'Rent Roll'!#REF!="Current",'Rent Roll'!#REF!&gt;DJ$11),'Rent Roll'!#REF!,SUMIFS('Rent Roll'!$M$4:$M$24,'Rent Roll'!$J$4:$J$24,$A17,'Rent Roll'!$H$4:$H$24,"&lt;="&amp;DJ$11,'Rent Roll'!$I$4:$I$24,"&gt;"&amp;DJ$11)),0)</f>
        <v>0</v>
      </c>
      <c r="DK17" s="62">
        <f>IFERROR(IF(AND($A17='Rent Roll'!#REF!,'Rent Roll'!#REF!="Current",'Rent Roll'!#REF!&gt;DK$11),'Rent Roll'!#REF!,SUMIFS('Rent Roll'!$M$4:$M$24,'Rent Roll'!$J$4:$J$24,$A17,'Rent Roll'!$H$4:$H$24,"&lt;="&amp;DK$11,'Rent Roll'!$I$4:$I$24,"&gt;"&amp;DK$11)),0)</f>
        <v>0</v>
      </c>
      <c r="DL17" s="62">
        <f>IFERROR(IF(AND($A17='Rent Roll'!#REF!,'Rent Roll'!#REF!="Current",'Rent Roll'!#REF!&gt;DL$11),'Rent Roll'!#REF!,SUMIFS('Rent Roll'!$M$4:$M$24,'Rent Roll'!$J$4:$J$24,$A17,'Rent Roll'!$H$4:$H$24,"&lt;="&amp;DL$11,'Rent Roll'!$I$4:$I$24,"&gt;"&amp;DL$11)),0)</f>
        <v>0</v>
      </c>
      <c r="DM17" s="62">
        <f>IFERROR(IF(AND($A17='Rent Roll'!#REF!,'Rent Roll'!#REF!="Current",'Rent Roll'!#REF!&gt;DM$11),'Rent Roll'!#REF!,SUMIFS('Rent Roll'!$M$4:$M$24,'Rent Roll'!$J$4:$J$24,$A17,'Rent Roll'!$H$4:$H$24,"&lt;="&amp;DM$11,'Rent Roll'!$I$4:$I$24,"&gt;"&amp;DM$11)),0)</f>
        <v>0</v>
      </c>
      <c r="DN17" s="62">
        <f>IFERROR(IF(AND($A17='Rent Roll'!#REF!,'Rent Roll'!#REF!="Current",'Rent Roll'!#REF!&gt;DN$11),'Rent Roll'!#REF!,SUMIFS('Rent Roll'!$M$4:$M$24,'Rent Roll'!$J$4:$J$24,$A17,'Rent Roll'!$H$4:$H$24,"&lt;="&amp;DN$11,'Rent Roll'!$I$4:$I$24,"&gt;"&amp;DN$11)),0)</f>
        <v>0</v>
      </c>
      <c r="DO17" s="62">
        <f>IFERROR(IF(AND($A17='Rent Roll'!#REF!,'Rent Roll'!#REF!="Current",'Rent Roll'!#REF!&gt;DO$11),'Rent Roll'!#REF!,SUMIFS('Rent Roll'!$M$4:$M$24,'Rent Roll'!$J$4:$J$24,$A17,'Rent Roll'!$H$4:$H$24,"&lt;="&amp;DO$11,'Rent Roll'!$I$4:$I$24,"&gt;"&amp;DO$11)),0)</f>
        <v>0</v>
      </c>
      <c r="DP17" s="62">
        <f>IFERROR(IF(AND($A17='Rent Roll'!#REF!,'Rent Roll'!#REF!="Current",'Rent Roll'!#REF!&gt;DP$11),'Rent Roll'!#REF!,SUMIFS('Rent Roll'!$M$4:$M$24,'Rent Roll'!$J$4:$J$24,$A17,'Rent Roll'!$H$4:$H$24,"&lt;="&amp;DP$11,'Rent Roll'!$I$4:$I$24,"&gt;"&amp;DP$11)),0)</f>
        <v>0</v>
      </c>
      <c r="DQ17" s="62">
        <f>IFERROR(IF(AND($A17='Rent Roll'!#REF!,'Rent Roll'!#REF!="Current",'Rent Roll'!#REF!&gt;DQ$11),'Rent Roll'!#REF!,SUMIFS('Rent Roll'!$M$4:$M$24,'Rent Roll'!$J$4:$J$24,$A17,'Rent Roll'!$H$4:$H$24,"&lt;="&amp;DQ$11,'Rent Roll'!$I$4:$I$24,"&gt;"&amp;DQ$11)),0)</f>
        <v>0</v>
      </c>
      <c r="DR17" s="62">
        <f>IFERROR(IF(AND($A17='Rent Roll'!#REF!,'Rent Roll'!#REF!="Current",'Rent Roll'!#REF!&gt;DR$11),'Rent Roll'!#REF!,SUMIFS('Rent Roll'!$M$4:$M$24,'Rent Roll'!$J$4:$J$24,$A17,'Rent Roll'!$H$4:$H$24,"&lt;="&amp;DR$11,'Rent Roll'!$I$4:$I$24,"&gt;"&amp;DR$11)),0)</f>
        <v>0</v>
      </c>
      <c r="DS17" s="62">
        <f>IFERROR(IF(AND($A17='Rent Roll'!#REF!,'Rent Roll'!#REF!="Current",'Rent Roll'!#REF!&gt;DS$11),'Rent Roll'!#REF!,SUMIFS('Rent Roll'!$M$4:$M$24,'Rent Roll'!$J$4:$J$24,$A17,'Rent Roll'!$H$4:$H$24,"&lt;="&amp;DS$11,'Rent Roll'!$I$4:$I$24,"&gt;"&amp;DS$11)),0)</f>
        <v>0</v>
      </c>
      <c r="DT17" s="559">
        <f>IFERROR(IF(AND($A17='Rent Roll'!#REF!,'Rent Roll'!#REF!="Current",'Rent Roll'!#REF!&gt;DT$11),'Rent Roll'!#REF!,SUMIFS('Rent Roll'!$M$4:$M$24,'Rent Roll'!$J$4:$J$24,$A17,'Rent Roll'!$H$4:$H$24,"&lt;="&amp;DT$11,'Rent Roll'!$I$4:$I$24,"&gt;"&amp;DT$11)),0)</f>
        <v>0</v>
      </c>
      <c r="DU17" s="62">
        <f>IFERROR(IF(AND($A17='Rent Roll'!#REF!,'Rent Roll'!#REF!="Current",'Rent Roll'!#REF!&gt;DU$11),'Rent Roll'!#REF!,SUMIFS('Rent Roll'!$M$4:$M$24,'Rent Roll'!$J$4:$J$24,$A17,'Rent Roll'!$H$4:$H$24,"&lt;="&amp;DU$11,'Rent Roll'!$I$4:$I$24,"&gt;"&amp;DU$11)),0)</f>
        <v>0</v>
      </c>
      <c r="DV17" s="62">
        <f>IFERROR(IF(AND($A17='Rent Roll'!#REF!,'Rent Roll'!#REF!="Current",'Rent Roll'!#REF!&gt;DV$11),'Rent Roll'!#REF!,SUMIFS('Rent Roll'!$M$4:$M$24,'Rent Roll'!$J$4:$J$24,$A17,'Rent Roll'!$H$4:$H$24,"&lt;="&amp;DV$11,'Rent Roll'!$I$4:$I$24,"&gt;"&amp;DV$11)),0)</f>
        <v>0</v>
      </c>
      <c r="DW17" s="62">
        <f>IFERROR(IF(AND($A17='Rent Roll'!#REF!,'Rent Roll'!#REF!="Current",'Rent Roll'!#REF!&gt;DW$11),'Rent Roll'!#REF!,SUMIFS('Rent Roll'!$M$4:$M$24,'Rent Roll'!$J$4:$J$24,$A17,'Rent Roll'!$H$4:$H$24,"&lt;="&amp;DW$11,'Rent Roll'!$I$4:$I$24,"&gt;"&amp;DW$11)),0)</f>
        <v>0</v>
      </c>
      <c r="DX17" s="62">
        <f>IFERROR(IF(AND($A17='Rent Roll'!#REF!,'Rent Roll'!#REF!="Current",'Rent Roll'!#REF!&gt;DX$11),'Rent Roll'!#REF!,SUMIFS('Rent Roll'!$M$4:$M$24,'Rent Roll'!$J$4:$J$24,$A17,'Rent Roll'!$H$4:$H$24,"&lt;="&amp;DX$11,'Rent Roll'!$I$4:$I$24,"&gt;"&amp;DX$11)),0)</f>
        <v>0</v>
      </c>
      <c r="DY17" s="62">
        <f>IFERROR(IF(AND($A17='Rent Roll'!#REF!,'Rent Roll'!#REF!="Current",'Rent Roll'!#REF!&gt;DY$11),'Rent Roll'!#REF!,SUMIFS('Rent Roll'!$M$4:$M$24,'Rent Roll'!$J$4:$J$24,$A17,'Rent Roll'!$H$4:$H$24,"&lt;="&amp;DY$11,'Rent Roll'!$I$4:$I$24,"&gt;"&amp;DY$11)),0)</f>
        <v>0</v>
      </c>
      <c r="DZ17" s="62">
        <f>IFERROR(IF(AND($A17='Rent Roll'!#REF!,'Rent Roll'!#REF!="Current",'Rent Roll'!#REF!&gt;DZ$11),'Rent Roll'!#REF!,SUMIFS('Rent Roll'!$M$4:$M$24,'Rent Roll'!$J$4:$J$24,$A17,'Rent Roll'!$H$4:$H$24,"&lt;="&amp;DZ$11,'Rent Roll'!$I$4:$I$24,"&gt;"&amp;DZ$11)),0)</f>
        <v>0</v>
      </c>
      <c r="EA17" s="62">
        <f>IFERROR(IF(AND($A17='Rent Roll'!#REF!,'Rent Roll'!#REF!="Current",'Rent Roll'!#REF!&gt;EA$11),'Rent Roll'!#REF!,SUMIFS('Rent Roll'!$M$4:$M$24,'Rent Roll'!$J$4:$J$24,$A17,'Rent Roll'!$H$4:$H$24,"&lt;="&amp;EA$11,'Rent Roll'!$I$4:$I$24,"&gt;"&amp;EA$11)),0)</f>
        <v>0</v>
      </c>
      <c r="EB17" s="62">
        <f>IFERROR(IF(AND($A17='Rent Roll'!#REF!,'Rent Roll'!#REF!="Current",'Rent Roll'!#REF!&gt;EB$11),'Rent Roll'!#REF!,SUMIFS('Rent Roll'!$M$4:$M$24,'Rent Roll'!$J$4:$J$24,$A17,'Rent Roll'!$H$4:$H$24,"&lt;="&amp;EB$11,'Rent Roll'!$I$4:$I$24,"&gt;"&amp;EB$11)),0)</f>
        <v>0</v>
      </c>
      <c r="EC17" s="62">
        <f>IFERROR(IF(AND($A17='Rent Roll'!#REF!,'Rent Roll'!#REF!="Current",'Rent Roll'!#REF!&gt;EC$11),'Rent Roll'!#REF!,SUMIFS('Rent Roll'!$M$4:$M$24,'Rent Roll'!$J$4:$J$24,$A17,'Rent Roll'!$H$4:$H$24,"&lt;="&amp;EC$11,'Rent Roll'!$I$4:$I$24,"&gt;"&amp;EC$11)),0)</f>
        <v>0</v>
      </c>
      <c r="ED17" s="62">
        <f>IFERROR(IF(AND($A17='Rent Roll'!#REF!,'Rent Roll'!#REF!="Current",'Rent Roll'!#REF!&gt;ED$11),'Rent Roll'!#REF!,SUMIFS('Rent Roll'!$M$4:$M$24,'Rent Roll'!$J$4:$J$24,$A17,'Rent Roll'!$H$4:$H$24,"&lt;="&amp;ED$11,'Rent Roll'!$I$4:$I$24,"&gt;"&amp;ED$11)),0)</f>
        <v>0</v>
      </c>
      <c r="EE17" s="62">
        <f>IFERROR(IF(AND($A17='Rent Roll'!#REF!,'Rent Roll'!#REF!="Current",'Rent Roll'!#REF!&gt;EE$11),'Rent Roll'!#REF!,SUMIFS('Rent Roll'!$M$4:$M$24,'Rent Roll'!$J$4:$J$24,$A17,'Rent Roll'!$H$4:$H$24,"&lt;="&amp;EE$11,'Rent Roll'!$I$4:$I$24,"&gt;"&amp;EE$11)),0)</f>
        <v>0</v>
      </c>
    </row>
    <row r="18" spans="1:135" x14ac:dyDescent="0.25">
      <c r="A18" s="148" t="e">
        <f>'Rent Roll'!#REF!</f>
        <v>#REF!</v>
      </c>
      <c r="B18" s="398" t="e">
        <f>'Rent Roll'!#REF!</f>
        <v>#REF!</v>
      </c>
      <c r="C18" s="399" t="e">
        <f>'Rent Roll'!#REF!</f>
        <v>#REF!</v>
      </c>
      <c r="D18" s="62">
        <f>IFERROR(IF(AND($A18='Rent Roll'!#REF!,'Rent Roll'!#REF!="Current",'Rent Roll'!#REF!&gt;D$11),'Rent Roll'!#REF!,SUMIFS('Rent Roll'!$M$4:$M$24,'Rent Roll'!$J$4:$J$24,$A18,'Rent Roll'!$H$4:$H$24,"&lt;="&amp;D$11,'Rent Roll'!$I$4:$I$24,"&gt;"&amp;D$11)),0)</f>
        <v>0</v>
      </c>
      <c r="E18" s="62">
        <f>IFERROR(IF(AND($A18='Rent Roll'!#REF!,'Rent Roll'!#REF!="Current",'Rent Roll'!#REF!&gt;E$11),'Rent Roll'!#REF!,SUMIFS('Rent Roll'!$M$4:$M$24,'Rent Roll'!$J$4:$J$24,$A18,'Rent Roll'!$H$4:$H$24,"&lt;="&amp;E$11,'Rent Roll'!$I$4:$I$24,"&gt;"&amp;E$11)),0)</f>
        <v>0</v>
      </c>
      <c r="F18" s="62">
        <f>IFERROR(IF(AND($A18='Rent Roll'!#REF!,'Rent Roll'!#REF!="Current",'Rent Roll'!#REF!&gt;F$11),'Rent Roll'!#REF!,SUMIFS('Rent Roll'!$M$4:$M$24,'Rent Roll'!$J$4:$J$24,$A18,'Rent Roll'!$H$4:$H$24,"&lt;="&amp;F$11,'Rent Roll'!$I$4:$I$24,"&gt;"&amp;F$11)),0)</f>
        <v>0</v>
      </c>
      <c r="G18" s="62">
        <f>IFERROR(IF(AND($A18='Rent Roll'!#REF!,'Rent Roll'!#REF!="Current",'Rent Roll'!#REF!&gt;G$11),'Rent Roll'!#REF!,SUMIFS('Rent Roll'!$M$4:$M$24,'Rent Roll'!$J$4:$J$24,$A18,'Rent Roll'!$H$4:$H$24,"&lt;="&amp;G$11,'Rent Roll'!$I$4:$I$24,"&gt;"&amp;G$11)),0)</f>
        <v>0</v>
      </c>
      <c r="H18" s="62">
        <f>IFERROR(IF(AND($A18='Rent Roll'!#REF!,'Rent Roll'!#REF!="Current",'Rent Roll'!#REF!&gt;H$11),'Rent Roll'!#REF!,SUMIFS('Rent Roll'!$M$4:$M$24,'Rent Roll'!$J$4:$J$24,$A18,'Rent Roll'!$H$4:$H$24,"&lt;="&amp;H$11,'Rent Roll'!$I$4:$I$24,"&gt;"&amp;H$11)),0)</f>
        <v>0</v>
      </c>
      <c r="I18" s="62">
        <f>IFERROR(IF(AND($A18='Rent Roll'!#REF!,'Rent Roll'!#REF!="Current",'Rent Roll'!#REF!&gt;I$11),'Rent Roll'!#REF!,SUMIFS('Rent Roll'!$M$4:$M$24,'Rent Roll'!$J$4:$J$24,$A18,'Rent Roll'!$H$4:$H$24,"&lt;="&amp;I$11,'Rent Roll'!$I$4:$I$24,"&gt;"&amp;I$11)),0)</f>
        <v>0</v>
      </c>
      <c r="J18" s="62">
        <f>IFERROR(IF(AND($A18='Rent Roll'!#REF!,'Rent Roll'!#REF!="Current",'Rent Roll'!#REF!&gt;J$11),'Rent Roll'!#REF!,SUMIFS('Rent Roll'!$M$4:$M$24,'Rent Roll'!$J$4:$J$24,$A18,'Rent Roll'!$H$4:$H$24,"&lt;="&amp;J$11,'Rent Roll'!$I$4:$I$24,"&gt;"&amp;J$11)),0)</f>
        <v>0</v>
      </c>
      <c r="K18" s="62">
        <f>IFERROR(IF(AND($A18='Rent Roll'!#REF!,'Rent Roll'!#REF!="Current",'Rent Roll'!#REF!&gt;K$11),'Rent Roll'!#REF!,SUMIFS('Rent Roll'!$M$4:$M$24,'Rent Roll'!$J$4:$J$24,$A18,'Rent Roll'!$H$4:$H$24,"&lt;="&amp;K$11,'Rent Roll'!$I$4:$I$24,"&gt;"&amp;K$11)),0)</f>
        <v>0</v>
      </c>
      <c r="L18" s="62">
        <f>IFERROR(IF(AND($A18='Rent Roll'!#REF!,'Rent Roll'!#REF!="Current",'Rent Roll'!#REF!&gt;L$11),'Rent Roll'!#REF!,SUMIFS('Rent Roll'!$M$4:$M$24,'Rent Roll'!$J$4:$J$24,$A18,'Rent Roll'!$H$4:$H$24,"&lt;="&amp;L$11,'Rent Roll'!$I$4:$I$24,"&gt;"&amp;L$11)),0)</f>
        <v>0</v>
      </c>
      <c r="M18" s="62">
        <f>IFERROR(IF(AND($A18='Rent Roll'!#REF!,'Rent Roll'!#REF!="Current",'Rent Roll'!#REF!&gt;M$11),'Rent Roll'!#REF!,SUMIFS('Rent Roll'!$M$4:$M$24,'Rent Roll'!$J$4:$J$24,$A18,'Rent Roll'!$H$4:$H$24,"&lt;="&amp;M$11,'Rent Roll'!$I$4:$I$24,"&gt;"&amp;M$11)),0)</f>
        <v>0</v>
      </c>
      <c r="N18" s="62">
        <f>IFERROR(IF(AND($A18='Rent Roll'!#REF!,'Rent Roll'!#REF!="Current",'Rent Roll'!#REF!&gt;N$11),'Rent Roll'!#REF!,SUMIFS('Rent Roll'!$M$4:$M$24,'Rent Roll'!$J$4:$J$24,$A18,'Rent Roll'!$H$4:$H$24,"&lt;="&amp;N$11,'Rent Roll'!$I$4:$I$24,"&gt;"&amp;N$11)),0)</f>
        <v>0</v>
      </c>
      <c r="O18" s="62">
        <f>IFERROR(IF(AND($A18='Rent Roll'!#REF!,'Rent Roll'!#REF!="Current",'Rent Roll'!#REF!&gt;O$11),'Rent Roll'!#REF!,SUMIFS('Rent Roll'!$M$4:$M$24,'Rent Roll'!$J$4:$J$24,$A18,'Rent Roll'!$H$4:$H$24,"&lt;="&amp;O$11,'Rent Roll'!$I$4:$I$24,"&gt;"&amp;O$11)),0)</f>
        <v>0</v>
      </c>
      <c r="P18" s="559">
        <f>IFERROR(IF(AND($A18='Rent Roll'!#REF!,'Rent Roll'!#REF!="Current",'Rent Roll'!#REF!&gt;P$11),'Rent Roll'!#REF!,SUMIFS('Rent Roll'!$M$4:$M$24,'Rent Roll'!$J$4:$J$24,$A18,'Rent Roll'!$H$4:$H$24,"&lt;="&amp;P$11,'Rent Roll'!$I$4:$I$24,"&gt;"&amp;P$11)),0)</f>
        <v>0</v>
      </c>
      <c r="Q18" s="62">
        <f>IFERROR(IF(AND($A18='Rent Roll'!#REF!,'Rent Roll'!#REF!="Current",'Rent Roll'!#REF!&gt;Q$11),'Rent Roll'!#REF!,SUMIFS('Rent Roll'!$M$4:$M$24,'Rent Roll'!$J$4:$J$24,$A18,'Rent Roll'!$H$4:$H$24,"&lt;="&amp;Q$11,'Rent Roll'!$I$4:$I$24,"&gt;"&amp;Q$11)),0)</f>
        <v>0</v>
      </c>
      <c r="R18" s="62">
        <f>IFERROR(IF(AND($A18='Rent Roll'!#REF!,'Rent Roll'!#REF!="Current",'Rent Roll'!#REF!&gt;R$11),'Rent Roll'!#REF!,SUMIFS('Rent Roll'!$M$4:$M$24,'Rent Roll'!$J$4:$J$24,$A18,'Rent Roll'!$H$4:$H$24,"&lt;="&amp;R$11,'Rent Roll'!$I$4:$I$24,"&gt;"&amp;R$11)),0)</f>
        <v>0</v>
      </c>
      <c r="S18" s="62">
        <f>IFERROR(IF(AND($A18='Rent Roll'!#REF!,'Rent Roll'!#REF!="Current",'Rent Roll'!#REF!&gt;S$11),'Rent Roll'!#REF!,SUMIFS('Rent Roll'!$M$4:$M$24,'Rent Roll'!$J$4:$J$24,$A18,'Rent Roll'!$H$4:$H$24,"&lt;="&amp;S$11,'Rent Roll'!$I$4:$I$24,"&gt;"&amp;S$11)),0)</f>
        <v>0</v>
      </c>
      <c r="T18" s="62">
        <f>IFERROR(IF(AND($A18='Rent Roll'!#REF!,'Rent Roll'!#REF!="Current",'Rent Roll'!#REF!&gt;T$11),'Rent Roll'!#REF!,SUMIFS('Rent Roll'!$M$4:$M$24,'Rent Roll'!$J$4:$J$24,$A18,'Rent Roll'!$H$4:$H$24,"&lt;="&amp;T$11,'Rent Roll'!$I$4:$I$24,"&gt;"&amp;T$11)),0)</f>
        <v>0</v>
      </c>
      <c r="U18" s="62">
        <f>IFERROR(IF(AND($A18='Rent Roll'!#REF!,'Rent Roll'!#REF!="Current",'Rent Roll'!#REF!&gt;U$11),'Rent Roll'!#REF!,SUMIFS('Rent Roll'!$M$4:$M$24,'Rent Roll'!$J$4:$J$24,$A18,'Rent Roll'!$H$4:$H$24,"&lt;="&amp;U$11,'Rent Roll'!$I$4:$I$24,"&gt;"&amp;U$11)),0)</f>
        <v>0</v>
      </c>
      <c r="V18" s="62">
        <f>IFERROR(IF(AND($A18='Rent Roll'!#REF!,'Rent Roll'!#REF!="Current",'Rent Roll'!#REF!&gt;V$11),'Rent Roll'!#REF!,SUMIFS('Rent Roll'!$M$4:$M$24,'Rent Roll'!$J$4:$J$24,$A18,'Rent Roll'!$H$4:$H$24,"&lt;="&amp;V$11,'Rent Roll'!$I$4:$I$24,"&gt;"&amp;V$11)),0)</f>
        <v>0</v>
      </c>
      <c r="W18" s="62">
        <f>IFERROR(IF(AND($A18='Rent Roll'!#REF!,'Rent Roll'!#REF!="Current",'Rent Roll'!#REF!&gt;W$11),'Rent Roll'!#REF!,SUMIFS('Rent Roll'!$M$4:$M$24,'Rent Roll'!$J$4:$J$24,$A18,'Rent Roll'!$H$4:$H$24,"&lt;="&amp;W$11,'Rent Roll'!$I$4:$I$24,"&gt;"&amp;W$11)),0)</f>
        <v>0</v>
      </c>
      <c r="X18" s="62">
        <f>IFERROR(IF(AND($A18='Rent Roll'!#REF!,'Rent Roll'!#REF!="Current",'Rent Roll'!#REF!&gt;X$11),'Rent Roll'!#REF!,SUMIFS('Rent Roll'!$M$4:$M$24,'Rent Roll'!$J$4:$J$24,$A18,'Rent Roll'!$H$4:$H$24,"&lt;="&amp;X$11,'Rent Roll'!$I$4:$I$24,"&gt;"&amp;X$11)),0)</f>
        <v>0</v>
      </c>
      <c r="Y18" s="62">
        <f>IFERROR(IF(AND($A18='Rent Roll'!#REF!,'Rent Roll'!#REF!="Current",'Rent Roll'!#REF!&gt;Y$11),'Rent Roll'!#REF!,SUMIFS('Rent Roll'!$M$4:$M$24,'Rent Roll'!$J$4:$J$24,$A18,'Rent Roll'!$H$4:$H$24,"&lt;="&amp;Y$11,'Rent Roll'!$I$4:$I$24,"&gt;"&amp;Y$11)),0)</f>
        <v>0</v>
      </c>
      <c r="Z18" s="62">
        <f>IFERROR(IF(AND($A18='Rent Roll'!#REF!,'Rent Roll'!#REF!="Current",'Rent Roll'!#REF!&gt;Z$11),'Rent Roll'!#REF!,SUMIFS('Rent Roll'!$M$4:$M$24,'Rent Roll'!$J$4:$J$24,$A18,'Rent Roll'!$H$4:$H$24,"&lt;="&amp;Z$11,'Rent Roll'!$I$4:$I$24,"&gt;"&amp;Z$11)),0)</f>
        <v>0</v>
      </c>
      <c r="AA18" s="62">
        <f>IFERROR(IF(AND($A18='Rent Roll'!#REF!,'Rent Roll'!#REF!="Current",'Rent Roll'!#REF!&gt;AA$11),'Rent Roll'!#REF!,SUMIFS('Rent Roll'!$M$4:$M$24,'Rent Roll'!$J$4:$J$24,$A18,'Rent Roll'!$H$4:$H$24,"&lt;="&amp;AA$11,'Rent Roll'!$I$4:$I$24,"&gt;"&amp;AA$11)),0)</f>
        <v>0</v>
      </c>
      <c r="AB18" s="559">
        <f>IFERROR(IF(AND($A18='Rent Roll'!#REF!,'Rent Roll'!#REF!="Current",'Rent Roll'!#REF!&gt;AB$11),'Rent Roll'!#REF!,SUMIFS('Rent Roll'!$M$4:$M$24,'Rent Roll'!$J$4:$J$24,$A18,'Rent Roll'!$H$4:$H$24,"&lt;="&amp;AB$11,'Rent Roll'!$I$4:$I$24,"&gt;"&amp;AB$11)),0)</f>
        <v>0</v>
      </c>
      <c r="AC18" s="62">
        <f>IFERROR(IF(AND($A18='Rent Roll'!#REF!,'Rent Roll'!#REF!="Current",'Rent Roll'!#REF!&gt;AC$11),'Rent Roll'!#REF!,SUMIFS('Rent Roll'!$M$4:$M$24,'Rent Roll'!$J$4:$J$24,$A18,'Rent Roll'!$H$4:$H$24,"&lt;="&amp;AC$11,'Rent Roll'!$I$4:$I$24,"&gt;"&amp;AC$11)),0)</f>
        <v>0</v>
      </c>
      <c r="AD18" s="62">
        <f>IFERROR(IF(AND($A18='Rent Roll'!#REF!,'Rent Roll'!#REF!="Current",'Rent Roll'!#REF!&gt;AD$11),'Rent Roll'!#REF!,SUMIFS('Rent Roll'!$M$4:$M$24,'Rent Roll'!$J$4:$J$24,$A18,'Rent Roll'!$H$4:$H$24,"&lt;="&amp;AD$11,'Rent Roll'!$I$4:$I$24,"&gt;"&amp;AD$11)),0)</f>
        <v>0</v>
      </c>
      <c r="AE18" s="62">
        <f>IFERROR(IF(AND($A18='Rent Roll'!#REF!,'Rent Roll'!#REF!="Current",'Rent Roll'!#REF!&gt;AE$11),'Rent Roll'!#REF!,SUMIFS('Rent Roll'!$M$4:$M$24,'Rent Roll'!$J$4:$J$24,$A18,'Rent Roll'!$H$4:$H$24,"&lt;="&amp;AE$11,'Rent Roll'!$I$4:$I$24,"&gt;"&amp;AE$11)),0)</f>
        <v>0</v>
      </c>
      <c r="AF18" s="62">
        <f>IFERROR(IF(AND($A18='Rent Roll'!#REF!,'Rent Roll'!#REF!="Current",'Rent Roll'!#REF!&gt;AF$11),'Rent Roll'!#REF!,SUMIFS('Rent Roll'!$M$4:$M$24,'Rent Roll'!$J$4:$J$24,$A18,'Rent Roll'!$H$4:$H$24,"&lt;="&amp;AF$11,'Rent Roll'!$I$4:$I$24,"&gt;"&amp;AF$11)),0)</f>
        <v>0</v>
      </c>
      <c r="AG18" s="62">
        <f>IFERROR(IF(AND($A18='Rent Roll'!#REF!,'Rent Roll'!#REF!="Current",'Rent Roll'!#REF!&gt;AG$11),'Rent Roll'!#REF!,SUMIFS('Rent Roll'!$M$4:$M$24,'Rent Roll'!$J$4:$J$24,$A18,'Rent Roll'!$H$4:$H$24,"&lt;="&amp;AG$11,'Rent Roll'!$I$4:$I$24,"&gt;"&amp;AG$11)),0)</f>
        <v>0</v>
      </c>
      <c r="AH18" s="62">
        <f>IFERROR(IF(AND($A18='Rent Roll'!#REF!,'Rent Roll'!#REF!="Current",'Rent Roll'!#REF!&gt;AH$11),'Rent Roll'!#REF!,SUMIFS('Rent Roll'!$M$4:$M$24,'Rent Roll'!$J$4:$J$24,$A18,'Rent Roll'!$H$4:$H$24,"&lt;="&amp;AH$11,'Rent Roll'!$I$4:$I$24,"&gt;"&amp;AH$11)),0)</f>
        <v>0</v>
      </c>
      <c r="AI18" s="62">
        <f>IFERROR(IF(AND($A18='Rent Roll'!#REF!,'Rent Roll'!#REF!="Current",'Rent Roll'!#REF!&gt;AI$11),'Rent Roll'!#REF!,SUMIFS('Rent Roll'!$M$4:$M$24,'Rent Roll'!$J$4:$J$24,$A18,'Rent Roll'!$H$4:$H$24,"&lt;="&amp;AI$11,'Rent Roll'!$I$4:$I$24,"&gt;"&amp;AI$11)),0)</f>
        <v>0</v>
      </c>
      <c r="AJ18" s="62">
        <f>IFERROR(IF(AND($A18='Rent Roll'!#REF!,'Rent Roll'!#REF!="Current",'Rent Roll'!#REF!&gt;AJ$11),'Rent Roll'!#REF!,SUMIFS('Rent Roll'!$M$4:$M$24,'Rent Roll'!$J$4:$J$24,$A18,'Rent Roll'!$H$4:$H$24,"&lt;="&amp;AJ$11,'Rent Roll'!$I$4:$I$24,"&gt;"&amp;AJ$11)),0)</f>
        <v>0</v>
      </c>
      <c r="AK18" s="62">
        <f>IFERROR(IF(AND($A18='Rent Roll'!#REF!,'Rent Roll'!#REF!="Current",'Rent Roll'!#REF!&gt;AK$11),'Rent Roll'!#REF!,SUMIFS('Rent Roll'!$M$4:$M$24,'Rent Roll'!$J$4:$J$24,$A18,'Rent Roll'!$H$4:$H$24,"&lt;="&amp;AK$11,'Rent Roll'!$I$4:$I$24,"&gt;"&amp;AK$11)),0)</f>
        <v>0</v>
      </c>
      <c r="AL18" s="62">
        <f>IFERROR(IF(AND($A18='Rent Roll'!#REF!,'Rent Roll'!#REF!="Current",'Rent Roll'!#REF!&gt;AL$11),'Rent Roll'!#REF!,SUMIFS('Rent Roll'!$M$4:$M$24,'Rent Roll'!$J$4:$J$24,$A18,'Rent Roll'!$H$4:$H$24,"&lt;="&amp;AL$11,'Rent Roll'!$I$4:$I$24,"&gt;"&amp;AL$11)),0)</f>
        <v>0</v>
      </c>
      <c r="AM18" s="62">
        <f>IFERROR(IF(AND($A18='Rent Roll'!#REF!,'Rent Roll'!#REF!="Current",'Rent Roll'!#REF!&gt;AM$11),'Rent Roll'!#REF!,SUMIFS('Rent Roll'!$M$4:$M$24,'Rent Roll'!$J$4:$J$24,$A18,'Rent Roll'!$H$4:$H$24,"&lt;="&amp;AM$11,'Rent Roll'!$I$4:$I$24,"&gt;"&amp;AM$11)),0)</f>
        <v>0</v>
      </c>
      <c r="AN18" s="559">
        <f>IFERROR(IF(AND($A18='Rent Roll'!#REF!,'Rent Roll'!#REF!="Current",'Rent Roll'!#REF!&gt;AN$11),'Rent Roll'!#REF!,SUMIFS('Rent Roll'!$M$4:$M$24,'Rent Roll'!$J$4:$J$24,$A18,'Rent Roll'!$H$4:$H$24,"&lt;="&amp;AN$11,'Rent Roll'!$I$4:$I$24,"&gt;"&amp;AN$11)),0)</f>
        <v>0</v>
      </c>
      <c r="AO18" s="62">
        <f>IFERROR(IF(AND($A18='Rent Roll'!#REF!,'Rent Roll'!#REF!="Current",'Rent Roll'!#REF!&gt;AO$11),'Rent Roll'!#REF!,SUMIFS('Rent Roll'!$M$4:$M$24,'Rent Roll'!$J$4:$J$24,$A18,'Rent Roll'!$H$4:$H$24,"&lt;="&amp;AO$11,'Rent Roll'!$I$4:$I$24,"&gt;"&amp;AO$11)),0)</f>
        <v>0</v>
      </c>
      <c r="AP18" s="62">
        <f>IFERROR(IF(AND($A18='Rent Roll'!#REF!,'Rent Roll'!#REF!="Current",'Rent Roll'!#REF!&gt;AP$11),'Rent Roll'!#REF!,SUMIFS('Rent Roll'!$M$4:$M$24,'Rent Roll'!$J$4:$J$24,$A18,'Rent Roll'!$H$4:$H$24,"&lt;="&amp;AP$11,'Rent Roll'!$I$4:$I$24,"&gt;"&amp;AP$11)),0)</f>
        <v>0</v>
      </c>
      <c r="AQ18" s="62">
        <f>IFERROR(IF(AND($A18='Rent Roll'!#REF!,'Rent Roll'!#REF!="Current",'Rent Roll'!#REF!&gt;AQ$11),'Rent Roll'!#REF!,SUMIFS('Rent Roll'!$M$4:$M$24,'Rent Roll'!$J$4:$J$24,$A18,'Rent Roll'!$H$4:$H$24,"&lt;="&amp;AQ$11,'Rent Roll'!$I$4:$I$24,"&gt;"&amp;AQ$11)),0)</f>
        <v>0</v>
      </c>
      <c r="AR18" s="62">
        <f>IFERROR(IF(AND($A18='Rent Roll'!#REF!,'Rent Roll'!#REF!="Current",'Rent Roll'!#REF!&gt;AR$11),'Rent Roll'!#REF!,SUMIFS('Rent Roll'!$M$4:$M$24,'Rent Roll'!$J$4:$J$24,$A18,'Rent Roll'!$H$4:$H$24,"&lt;="&amp;AR$11,'Rent Roll'!$I$4:$I$24,"&gt;"&amp;AR$11)),0)</f>
        <v>0</v>
      </c>
      <c r="AS18" s="62">
        <f>IFERROR(IF(AND($A18='Rent Roll'!#REF!,'Rent Roll'!#REF!="Current",'Rent Roll'!#REF!&gt;AS$11),'Rent Roll'!#REF!,SUMIFS('Rent Roll'!$M$4:$M$24,'Rent Roll'!$J$4:$J$24,$A18,'Rent Roll'!$H$4:$H$24,"&lt;="&amp;AS$11,'Rent Roll'!$I$4:$I$24,"&gt;"&amp;AS$11)),0)</f>
        <v>0</v>
      </c>
      <c r="AT18" s="62">
        <f>IFERROR(IF(AND($A18='Rent Roll'!#REF!,'Rent Roll'!#REF!="Current",'Rent Roll'!#REF!&gt;AT$11),'Rent Roll'!#REF!,SUMIFS('Rent Roll'!$M$4:$M$24,'Rent Roll'!$J$4:$J$24,$A18,'Rent Roll'!$H$4:$H$24,"&lt;="&amp;AT$11,'Rent Roll'!$I$4:$I$24,"&gt;"&amp;AT$11)),0)</f>
        <v>0</v>
      </c>
      <c r="AU18" s="62">
        <f>IFERROR(IF(AND($A18='Rent Roll'!#REF!,'Rent Roll'!#REF!="Current",'Rent Roll'!#REF!&gt;AU$11),'Rent Roll'!#REF!,SUMIFS('Rent Roll'!$M$4:$M$24,'Rent Roll'!$J$4:$J$24,$A18,'Rent Roll'!$H$4:$H$24,"&lt;="&amp;AU$11,'Rent Roll'!$I$4:$I$24,"&gt;"&amp;AU$11)),0)</f>
        <v>0</v>
      </c>
      <c r="AV18" s="62">
        <f>IFERROR(IF(AND($A18='Rent Roll'!#REF!,'Rent Roll'!#REF!="Current",'Rent Roll'!#REF!&gt;AV$11),'Rent Roll'!#REF!,SUMIFS('Rent Roll'!$M$4:$M$24,'Rent Roll'!$J$4:$J$24,$A18,'Rent Roll'!$H$4:$H$24,"&lt;="&amp;AV$11,'Rent Roll'!$I$4:$I$24,"&gt;"&amp;AV$11)),0)</f>
        <v>0</v>
      </c>
      <c r="AW18" s="62">
        <f>IFERROR(IF(AND($A18='Rent Roll'!#REF!,'Rent Roll'!#REF!="Current",'Rent Roll'!#REF!&gt;AW$11),'Rent Roll'!#REF!,SUMIFS('Rent Roll'!$M$4:$M$24,'Rent Roll'!$J$4:$J$24,$A18,'Rent Roll'!$H$4:$H$24,"&lt;="&amp;AW$11,'Rent Roll'!$I$4:$I$24,"&gt;"&amp;AW$11)),0)</f>
        <v>0</v>
      </c>
      <c r="AX18" s="62">
        <f>IFERROR(IF(AND($A18='Rent Roll'!#REF!,'Rent Roll'!#REF!="Current",'Rent Roll'!#REF!&gt;AX$11),'Rent Roll'!#REF!,SUMIFS('Rent Roll'!$M$4:$M$24,'Rent Roll'!$J$4:$J$24,$A18,'Rent Roll'!$H$4:$H$24,"&lt;="&amp;AX$11,'Rent Roll'!$I$4:$I$24,"&gt;"&amp;AX$11)),0)</f>
        <v>0</v>
      </c>
      <c r="AY18" s="62">
        <f>IFERROR(IF(AND($A18='Rent Roll'!#REF!,'Rent Roll'!#REF!="Current",'Rent Roll'!#REF!&gt;AY$11),'Rent Roll'!#REF!,SUMIFS('Rent Roll'!$M$4:$M$24,'Rent Roll'!$J$4:$J$24,$A18,'Rent Roll'!$H$4:$H$24,"&lt;="&amp;AY$11,'Rent Roll'!$I$4:$I$24,"&gt;"&amp;AY$11)),0)</f>
        <v>0</v>
      </c>
      <c r="AZ18" s="559">
        <f>IFERROR(IF(AND($A18='Rent Roll'!#REF!,'Rent Roll'!#REF!="Current",'Rent Roll'!#REF!&gt;AZ$11),'Rent Roll'!#REF!,SUMIFS('Rent Roll'!$M$4:$M$24,'Rent Roll'!$J$4:$J$24,$A18,'Rent Roll'!$H$4:$H$24,"&lt;="&amp;AZ$11,'Rent Roll'!$I$4:$I$24,"&gt;"&amp;AZ$11)),0)</f>
        <v>0</v>
      </c>
      <c r="BA18" s="62">
        <f>IFERROR(IF(AND($A18='Rent Roll'!#REF!,'Rent Roll'!#REF!="Current",'Rent Roll'!#REF!&gt;BA$11),'Rent Roll'!#REF!,SUMIFS('Rent Roll'!$M$4:$M$24,'Rent Roll'!$J$4:$J$24,$A18,'Rent Roll'!$H$4:$H$24,"&lt;="&amp;BA$11,'Rent Roll'!$I$4:$I$24,"&gt;"&amp;BA$11)),0)</f>
        <v>0</v>
      </c>
      <c r="BB18" s="62">
        <f>IFERROR(IF(AND($A18='Rent Roll'!#REF!,'Rent Roll'!#REF!="Current",'Rent Roll'!#REF!&gt;BB$11),'Rent Roll'!#REF!,SUMIFS('Rent Roll'!$M$4:$M$24,'Rent Roll'!$J$4:$J$24,$A18,'Rent Roll'!$H$4:$H$24,"&lt;="&amp;BB$11,'Rent Roll'!$I$4:$I$24,"&gt;"&amp;BB$11)),0)</f>
        <v>0</v>
      </c>
      <c r="BC18" s="62">
        <f>IFERROR(IF(AND($A18='Rent Roll'!#REF!,'Rent Roll'!#REF!="Current",'Rent Roll'!#REF!&gt;BC$11),'Rent Roll'!#REF!,SUMIFS('Rent Roll'!$M$4:$M$24,'Rent Roll'!$J$4:$J$24,$A18,'Rent Roll'!$H$4:$H$24,"&lt;="&amp;BC$11,'Rent Roll'!$I$4:$I$24,"&gt;"&amp;BC$11)),0)</f>
        <v>0</v>
      </c>
      <c r="BD18" s="62">
        <f>IFERROR(IF(AND($A18='Rent Roll'!#REF!,'Rent Roll'!#REF!="Current",'Rent Roll'!#REF!&gt;BD$11),'Rent Roll'!#REF!,SUMIFS('Rent Roll'!$M$4:$M$24,'Rent Roll'!$J$4:$J$24,$A18,'Rent Roll'!$H$4:$H$24,"&lt;="&amp;BD$11,'Rent Roll'!$I$4:$I$24,"&gt;"&amp;BD$11)),0)</f>
        <v>0</v>
      </c>
      <c r="BE18" s="62">
        <f>IFERROR(IF(AND($A18='Rent Roll'!#REF!,'Rent Roll'!#REF!="Current",'Rent Roll'!#REF!&gt;BE$11),'Rent Roll'!#REF!,SUMIFS('Rent Roll'!$M$4:$M$24,'Rent Roll'!$J$4:$J$24,$A18,'Rent Roll'!$H$4:$H$24,"&lt;="&amp;BE$11,'Rent Roll'!$I$4:$I$24,"&gt;"&amp;BE$11)),0)</f>
        <v>0</v>
      </c>
      <c r="BF18" s="62">
        <f>IFERROR(IF(AND($A18='Rent Roll'!#REF!,'Rent Roll'!#REF!="Current",'Rent Roll'!#REF!&gt;BF$11),'Rent Roll'!#REF!,SUMIFS('Rent Roll'!$M$4:$M$24,'Rent Roll'!$J$4:$J$24,$A18,'Rent Roll'!$H$4:$H$24,"&lt;="&amp;BF$11,'Rent Roll'!$I$4:$I$24,"&gt;"&amp;BF$11)),0)</f>
        <v>0</v>
      </c>
      <c r="BG18" s="62">
        <f>IFERROR(IF(AND($A18='Rent Roll'!#REF!,'Rent Roll'!#REF!="Current",'Rent Roll'!#REF!&gt;BG$11),'Rent Roll'!#REF!,SUMIFS('Rent Roll'!$M$4:$M$24,'Rent Roll'!$J$4:$J$24,$A18,'Rent Roll'!$H$4:$H$24,"&lt;="&amp;BG$11,'Rent Roll'!$I$4:$I$24,"&gt;"&amp;BG$11)),0)</f>
        <v>0</v>
      </c>
      <c r="BH18" s="62">
        <f>IFERROR(IF(AND($A18='Rent Roll'!#REF!,'Rent Roll'!#REF!="Current",'Rent Roll'!#REF!&gt;BH$11),'Rent Roll'!#REF!,SUMIFS('Rent Roll'!$M$4:$M$24,'Rent Roll'!$J$4:$J$24,$A18,'Rent Roll'!$H$4:$H$24,"&lt;="&amp;BH$11,'Rent Roll'!$I$4:$I$24,"&gt;"&amp;BH$11)),0)</f>
        <v>0</v>
      </c>
      <c r="BI18" s="62">
        <f>IFERROR(IF(AND($A18='Rent Roll'!#REF!,'Rent Roll'!#REF!="Current",'Rent Roll'!#REF!&gt;BI$11),'Rent Roll'!#REF!,SUMIFS('Rent Roll'!$M$4:$M$24,'Rent Roll'!$J$4:$J$24,$A18,'Rent Roll'!$H$4:$H$24,"&lt;="&amp;BI$11,'Rent Roll'!$I$4:$I$24,"&gt;"&amp;BI$11)),0)</f>
        <v>0</v>
      </c>
      <c r="BJ18" s="62">
        <f>IFERROR(IF(AND($A18='Rent Roll'!#REF!,'Rent Roll'!#REF!="Current",'Rent Roll'!#REF!&gt;BJ$11),'Rent Roll'!#REF!,SUMIFS('Rent Roll'!$M$4:$M$24,'Rent Roll'!$J$4:$J$24,$A18,'Rent Roll'!$H$4:$H$24,"&lt;="&amp;BJ$11,'Rent Roll'!$I$4:$I$24,"&gt;"&amp;BJ$11)),0)</f>
        <v>0</v>
      </c>
      <c r="BK18" s="62">
        <f>IFERROR(IF(AND($A18='Rent Roll'!#REF!,'Rent Roll'!#REF!="Current",'Rent Roll'!#REF!&gt;BK$11),'Rent Roll'!#REF!,SUMIFS('Rent Roll'!$M$4:$M$24,'Rent Roll'!$J$4:$J$24,$A18,'Rent Roll'!$H$4:$H$24,"&lt;="&amp;BK$11,'Rent Roll'!$I$4:$I$24,"&gt;"&amp;BK$11)),0)</f>
        <v>0</v>
      </c>
      <c r="BL18" s="559">
        <f>IFERROR(IF(AND($A18='Rent Roll'!#REF!,'Rent Roll'!#REF!="Current",'Rent Roll'!#REF!&gt;BL$11),'Rent Roll'!#REF!,SUMIFS('Rent Roll'!$M$4:$M$24,'Rent Roll'!$J$4:$J$24,$A18,'Rent Roll'!$H$4:$H$24,"&lt;="&amp;BL$11,'Rent Roll'!$I$4:$I$24,"&gt;"&amp;BL$11)),0)</f>
        <v>0</v>
      </c>
      <c r="BM18" s="62">
        <f>IFERROR(IF(AND($A18='Rent Roll'!#REF!,'Rent Roll'!#REF!="Current",'Rent Roll'!#REF!&gt;BM$11),'Rent Roll'!#REF!,SUMIFS('Rent Roll'!$M$4:$M$24,'Rent Roll'!$J$4:$J$24,$A18,'Rent Roll'!$H$4:$H$24,"&lt;="&amp;BM$11,'Rent Roll'!$I$4:$I$24,"&gt;"&amp;BM$11)),0)</f>
        <v>0</v>
      </c>
      <c r="BN18" s="62">
        <f>IFERROR(IF(AND($A18='Rent Roll'!#REF!,'Rent Roll'!#REF!="Current",'Rent Roll'!#REF!&gt;BN$11),'Rent Roll'!#REF!,SUMIFS('Rent Roll'!$M$4:$M$24,'Rent Roll'!$J$4:$J$24,$A18,'Rent Roll'!$H$4:$H$24,"&lt;="&amp;BN$11,'Rent Roll'!$I$4:$I$24,"&gt;"&amp;BN$11)),0)</f>
        <v>0</v>
      </c>
      <c r="BO18" s="62">
        <f>IFERROR(IF(AND($A18='Rent Roll'!#REF!,'Rent Roll'!#REF!="Current",'Rent Roll'!#REF!&gt;BO$11),'Rent Roll'!#REF!,SUMIFS('Rent Roll'!$M$4:$M$24,'Rent Roll'!$J$4:$J$24,$A18,'Rent Roll'!$H$4:$H$24,"&lt;="&amp;BO$11,'Rent Roll'!$I$4:$I$24,"&gt;"&amp;BO$11)),0)</f>
        <v>0</v>
      </c>
      <c r="BP18" s="62">
        <f>IFERROR(IF(AND($A18='Rent Roll'!#REF!,'Rent Roll'!#REF!="Current",'Rent Roll'!#REF!&gt;BP$11),'Rent Roll'!#REF!,SUMIFS('Rent Roll'!$M$4:$M$24,'Rent Roll'!$J$4:$J$24,$A18,'Rent Roll'!$H$4:$H$24,"&lt;="&amp;BP$11,'Rent Roll'!$I$4:$I$24,"&gt;"&amp;BP$11)),0)</f>
        <v>0</v>
      </c>
      <c r="BQ18" s="62">
        <f>IFERROR(IF(AND($A18='Rent Roll'!#REF!,'Rent Roll'!#REF!="Current",'Rent Roll'!#REF!&gt;BQ$11),'Rent Roll'!#REF!,SUMIFS('Rent Roll'!$M$4:$M$24,'Rent Roll'!$J$4:$J$24,$A18,'Rent Roll'!$H$4:$H$24,"&lt;="&amp;BQ$11,'Rent Roll'!$I$4:$I$24,"&gt;"&amp;BQ$11)),0)</f>
        <v>0</v>
      </c>
      <c r="BR18" s="62">
        <f>IFERROR(IF(AND($A18='Rent Roll'!#REF!,'Rent Roll'!#REF!="Current",'Rent Roll'!#REF!&gt;BR$11),'Rent Roll'!#REF!,SUMIFS('Rent Roll'!$M$4:$M$24,'Rent Roll'!$J$4:$J$24,$A18,'Rent Roll'!$H$4:$H$24,"&lt;="&amp;BR$11,'Rent Roll'!$I$4:$I$24,"&gt;"&amp;BR$11)),0)</f>
        <v>0</v>
      </c>
      <c r="BS18" s="62">
        <f>IFERROR(IF(AND($A18='Rent Roll'!#REF!,'Rent Roll'!#REF!="Current",'Rent Roll'!#REF!&gt;BS$11),'Rent Roll'!#REF!,SUMIFS('Rent Roll'!$M$4:$M$24,'Rent Roll'!$J$4:$J$24,$A18,'Rent Roll'!$H$4:$H$24,"&lt;="&amp;BS$11,'Rent Roll'!$I$4:$I$24,"&gt;"&amp;BS$11)),0)</f>
        <v>0</v>
      </c>
      <c r="BT18" s="62">
        <f>IFERROR(IF(AND($A18='Rent Roll'!#REF!,'Rent Roll'!#REF!="Current",'Rent Roll'!#REF!&gt;BT$11),'Rent Roll'!#REF!,SUMIFS('Rent Roll'!$M$4:$M$24,'Rent Roll'!$J$4:$J$24,$A18,'Rent Roll'!$H$4:$H$24,"&lt;="&amp;BT$11,'Rent Roll'!$I$4:$I$24,"&gt;"&amp;BT$11)),0)</f>
        <v>0</v>
      </c>
      <c r="BU18" s="62">
        <f>IFERROR(IF(AND($A18='Rent Roll'!#REF!,'Rent Roll'!#REF!="Current",'Rent Roll'!#REF!&gt;BU$11),'Rent Roll'!#REF!,SUMIFS('Rent Roll'!$M$4:$M$24,'Rent Roll'!$J$4:$J$24,$A18,'Rent Roll'!$H$4:$H$24,"&lt;="&amp;BU$11,'Rent Roll'!$I$4:$I$24,"&gt;"&amp;BU$11)),0)</f>
        <v>0</v>
      </c>
      <c r="BV18" s="62">
        <f>IFERROR(IF(AND($A18='Rent Roll'!#REF!,'Rent Roll'!#REF!="Current",'Rent Roll'!#REF!&gt;BV$11),'Rent Roll'!#REF!,SUMIFS('Rent Roll'!$M$4:$M$24,'Rent Roll'!$J$4:$J$24,$A18,'Rent Roll'!$H$4:$H$24,"&lt;="&amp;BV$11,'Rent Roll'!$I$4:$I$24,"&gt;"&amp;BV$11)),0)</f>
        <v>0</v>
      </c>
      <c r="BW18" s="62">
        <f>IFERROR(IF(AND($A18='Rent Roll'!#REF!,'Rent Roll'!#REF!="Current",'Rent Roll'!#REF!&gt;BW$11),'Rent Roll'!#REF!,SUMIFS('Rent Roll'!$M$4:$M$24,'Rent Roll'!$J$4:$J$24,$A18,'Rent Roll'!$H$4:$H$24,"&lt;="&amp;BW$11,'Rent Roll'!$I$4:$I$24,"&gt;"&amp;BW$11)),0)</f>
        <v>0</v>
      </c>
      <c r="BX18" s="559">
        <f>IFERROR(IF(AND($A18='Rent Roll'!#REF!,'Rent Roll'!#REF!="Current",'Rent Roll'!#REF!&gt;BX$11),'Rent Roll'!#REF!,SUMIFS('Rent Roll'!$M$4:$M$24,'Rent Roll'!$J$4:$J$24,$A18,'Rent Roll'!$H$4:$H$24,"&lt;="&amp;BX$11,'Rent Roll'!$I$4:$I$24,"&gt;"&amp;BX$11)),0)</f>
        <v>0</v>
      </c>
      <c r="BY18" s="62">
        <f>IFERROR(IF(AND($A18='Rent Roll'!#REF!,'Rent Roll'!#REF!="Current",'Rent Roll'!#REF!&gt;BY$11),'Rent Roll'!#REF!,SUMIFS('Rent Roll'!$M$4:$M$24,'Rent Roll'!$J$4:$J$24,$A18,'Rent Roll'!$H$4:$H$24,"&lt;="&amp;BY$11,'Rent Roll'!$I$4:$I$24,"&gt;"&amp;BY$11)),0)</f>
        <v>0</v>
      </c>
      <c r="BZ18" s="62">
        <f>IFERROR(IF(AND($A18='Rent Roll'!#REF!,'Rent Roll'!#REF!="Current",'Rent Roll'!#REF!&gt;BZ$11),'Rent Roll'!#REF!,SUMIFS('Rent Roll'!$M$4:$M$24,'Rent Roll'!$J$4:$J$24,$A18,'Rent Roll'!$H$4:$H$24,"&lt;="&amp;BZ$11,'Rent Roll'!$I$4:$I$24,"&gt;"&amp;BZ$11)),0)</f>
        <v>0</v>
      </c>
      <c r="CA18" s="62">
        <f>IFERROR(IF(AND($A18='Rent Roll'!#REF!,'Rent Roll'!#REF!="Current",'Rent Roll'!#REF!&gt;CA$11),'Rent Roll'!#REF!,SUMIFS('Rent Roll'!$M$4:$M$24,'Rent Roll'!$J$4:$J$24,$A18,'Rent Roll'!$H$4:$H$24,"&lt;="&amp;CA$11,'Rent Roll'!$I$4:$I$24,"&gt;"&amp;CA$11)),0)</f>
        <v>0</v>
      </c>
      <c r="CB18" s="62">
        <f>IFERROR(IF(AND($A18='Rent Roll'!#REF!,'Rent Roll'!#REF!="Current",'Rent Roll'!#REF!&gt;CB$11),'Rent Roll'!#REF!,SUMIFS('Rent Roll'!$M$4:$M$24,'Rent Roll'!$J$4:$J$24,$A18,'Rent Roll'!$H$4:$H$24,"&lt;="&amp;CB$11,'Rent Roll'!$I$4:$I$24,"&gt;"&amp;CB$11)),0)</f>
        <v>0</v>
      </c>
      <c r="CC18" s="62">
        <f>IFERROR(IF(AND($A18='Rent Roll'!#REF!,'Rent Roll'!#REF!="Current",'Rent Roll'!#REF!&gt;CC$11),'Rent Roll'!#REF!,SUMIFS('Rent Roll'!$M$4:$M$24,'Rent Roll'!$J$4:$J$24,$A18,'Rent Roll'!$H$4:$H$24,"&lt;="&amp;CC$11,'Rent Roll'!$I$4:$I$24,"&gt;"&amp;CC$11)),0)</f>
        <v>0</v>
      </c>
      <c r="CD18" s="62">
        <f>IFERROR(IF(AND($A18='Rent Roll'!#REF!,'Rent Roll'!#REF!="Current",'Rent Roll'!#REF!&gt;CD$11),'Rent Roll'!#REF!,SUMIFS('Rent Roll'!$M$4:$M$24,'Rent Roll'!$J$4:$J$24,$A18,'Rent Roll'!$H$4:$H$24,"&lt;="&amp;CD$11,'Rent Roll'!$I$4:$I$24,"&gt;"&amp;CD$11)),0)</f>
        <v>0</v>
      </c>
      <c r="CE18" s="62">
        <f>IFERROR(IF(AND($A18='Rent Roll'!#REF!,'Rent Roll'!#REF!="Current",'Rent Roll'!#REF!&gt;CE$11),'Rent Roll'!#REF!,SUMIFS('Rent Roll'!$M$4:$M$24,'Rent Roll'!$J$4:$J$24,$A18,'Rent Roll'!$H$4:$H$24,"&lt;="&amp;CE$11,'Rent Roll'!$I$4:$I$24,"&gt;"&amp;CE$11)),0)</f>
        <v>0</v>
      </c>
      <c r="CF18" s="62">
        <f>IFERROR(IF(AND($A18='Rent Roll'!#REF!,'Rent Roll'!#REF!="Current",'Rent Roll'!#REF!&gt;CF$11),'Rent Roll'!#REF!,SUMIFS('Rent Roll'!$M$4:$M$24,'Rent Roll'!$J$4:$J$24,$A18,'Rent Roll'!$H$4:$H$24,"&lt;="&amp;CF$11,'Rent Roll'!$I$4:$I$24,"&gt;"&amp;CF$11)),0)</f>
        <v>0</v>
      </c>
      <c r="CG18" s="62">
        <f>IFERROR(IF(AND($A18='Rent Roll'!#REF!,'Rent Roll'!#REF!="Current",'Rent Roll'!#REF!&gt;CG$11),'Rent Roll'!#REF!,SUMIFS('Rent Roll'!$M$4:$M$24,'Rent Roll'!$J$4:$J$24,$A18,'Rent Roll'!$H$4:$H$24,"&lt;="&amp;CG$11,'Rent Roll'!$I$4:$I$24,"&gt;"&amp;CG$11)),0)</f>
        <v>0</v>
      </c>
      <c r="CH18" s="62">
        <f>IFERROR(IF(AND($A18='Rent Roll'!#REF!,'Rent Roll'!#REF!="Current",'Rent Roll'!#REF!&gt;CH$11),'Rent Roll'!#REF!,SUMIFS('Rent Roll'!$M$4:$M$24,'Rent Roll'!$J$4:$J$24,$A18,'Rent Roll'!$H$4:$H$24,"&lt;="&amp;CH$11,'Rent Roll'!$I$4:$I$24,"&gt;"&amp;CH$11)),0)</f>
        <v>0</v>
      </c>
      <c r="CI18" s="62">
        <f>IFERROR(IF(AND($A18='Rent Roll'!#REF!,'Rent Roll'!#REF!="Current",'Rent Roll'!#REF!&gt;CI$11),'Rent Roll'!#REF!,SUMIFS('Rent Roll'!$M$4:$M$24,'Rent Roll'!$J$4:$J$24,$A18,'Rent Roll'!$H$4:$H$24,"&lt;="&amp;CI$11,'Rent Roll'!$I$4:$I$24,"&gt;"&amp;CI$11)),0)</f>
        <v>0</v>
      </c>
      <c r="CJ18" s="559">
        <f>IFERROR(IF(AND($A18='Rent Roll'!#REF!,'Rent Roll'!#REF!="Current",'Rent Roll'!#REF!&gt;CJ$11),'Rent Roll'!#REF!,SUMIFS('Rent Roll'!$M$4:$M$24,'Rent Roll'!$J$4:$J$24,$A18,'Rent Roll'!$H$4:$H$24,"&lt;="&amp;CJ$11,'Rent Roll'!$I$4:$I$24,"&gt;"&amp;CJ$11)),0)</f>
        <v>0</v>
      </c>
      <c r="CK18" s="62">
        <f>IFERROR(IF(AND($A18='Rent Roll'!#REF!,'Rent Roll'!#REF!="Current",'Rent Roll'!#REF!&gt;CK$11),'Rent Roll'!#REF!,SUMIFS('Rent Roll'!$M$4:$M$24,'Rent Roll'!$J$4:$J$24,$A18,'Rent Roll'!$H$4:$H$24,"&lt;="&amp;CK$11,'Rent Roll'!$I$4:$I$24,"&gt;"&amp;CK$11)),0)</f>
        <v>0</v>
      </c>
      <c r="CL18" s="62">
        <f>IFERROR(IF(AND($A18='Rent Roll'!#REF!,'Rent Roll'!#REF!="Current",'Rent Roll'!#REF!&gt;CL$11),'Rent Roll'!#REF!,SUMIFS('Rent Roll'!$M$4:$M$24,'Rent Roll'!$J$4:$J$24,$A18,'Rent Roll'!$H$4:$H$24,"&lt;="&amp;CL$11,'Rent Roll'!$I$4:$I$24,"&gt;"&amp;CL$11)),0)</f>
        <v>0</v>
      </c>
      <c r="CM18" s="62">
        <f>IFERROR(IF(AND($A18='Rent Roll'!#REF!,'Rent Roll'!#REF!="Current",'Rent Roll'!#REF!&gt;CM$11),'Rent Roll'!#REF!,SUMIFS('Rent Roll'!$M$4:$M$24,'Rent Roll'!$J$4:$J$24,$A18,'Rent Roll'!$H$4:$H$24,"&lt;="&amp;CM$11,'Rent Roll'!$I$4:$I$24,"&gt;"&amp;CM$11)),0)</f>
        <v>0</v>
      </c>
      <c r="CN18" s="62">
        <f>IFERROR(IF(AND($A18='Rent Roll'!#REF!,'Rent Roll'!#REF!="Current",'Rent Roll'!#REF!&gt;CN$11),'Rent Roll'!#REF!,SUMIFS('Rent Roll'!$M$4:$M$24,'Rent Roll'!$J$4:$J$24,$A18,'Rent Roll'!$H$4:$H$24,"&lt;="&amp;CN$11,'Rent Roll'!$I$4:$I$24,"&gt;"&amp;CN$11)),0)</f>
        <v>0</v>
      </c>
      <c r="CO18" s="62">
        <f>IFERROR(IF(AND($A18='Rent Roll'!#REF!,'Rent Roll'!#REF!="Current",'Rent Roll'!#REF!&gt;CO$11),'Rent Roll'!#REF!,SUMIFS('Rent Roll'!$M$4:$M$24,'Rent Roll'!$J$4:$J$24,$A18,'Rent Roll'!$H$4:$H$24,"&lt;="&amp;CO$11,'Rent Roll'!$I$4:$I$24,"&gt;"&amp;CO$11)),0)</f>
        <v>0</v>
      </c>
      <c r="CP18" s="62">
        <f>IFERROR(IF(AND($A18='Rent Roll'!#REF!,'Rent Roll'!#REF!="Current",'Rent Roll'!#REF!&gt;CP$11),'Rent Roll'!#REF!,SUMIFS('Rent Roll'!$M$4:$M$24,'Rent Roll'!$J$4:$J$24,$A18,'Rent Roll'!$H$4:$H$24,"&lt;="&amp;CP$11,'Rent Roll'!$I$4:$I$24,"&gt;"&amp;CP$11)),0)</f>
        <v>0</v>
      </c>
      <c r="CQ18" s="62">
        <f>IFERROR(IF(AND($A18='Rent Roll'!#REF!,'Rent Roll'!#REF!="Current",'Rent Roll'!#REF!&gt;CQ$11),'Rent Roll'!#REF!,SUMIFS('Rent Roll'!$M$4:$M$24,'Rent Roll'!$J$4:$J$24,$A18,'Rent Roll'!$H$4:$H$24,"&lt;="&amp;CQ$11,'Rent Roll'!$I$4:$I$24,"&gt;"&amp;CQ$11)),0)</f>
        <v>0</v>
      </c>
      <c r="CR18" s="62">
        <f>IFERROR(IF(AND($A18='Rent Roll'!#REF!,'Rent Roll'!#REF!="Current",'Rent Roll'!#REF!&gt;CR$11),'Rent Roll'!#REF!,SUMIFS('Rent Roll'!$M$4:$M$24,'Rent Roll'!$J$4:$J$24,$A18,'Rent Roll'!$H$4:$H$24,"&lt;="&amp;CR$11,'Rent Roll'!$I$4:$I$24,"&gt;"&amp;CR$11)),0)</f>
        <v>0</v>
      </c>
      <c r="CS18" s="62">
        <f>IFERROR(IF(AND($A18='Rent Roll'!#REF!,'Rent Roll'!#REF!="Current",'Rent Roll'!#REF!&gt;CS$11),'Rent Roll'!#REF!,SUMIFS('Rent Roll'!$M$4:$M$24,'Rent Roll'!$J$4:$J$24,$A18,'Rent Roll'!$H$4:$H$24,"&lt;="&amp;CS$11,'Rent Roll'!$I$4:$I$24,"&gt;"&amp;CS$11)),0)</f>
        <v>0</v>
      </c>
      <c r="CT18" s="62">
        <f>IFERROR(IF(AND($A18='Rent Roll'!#REF!,'Rent Roll'!#REF!="Current",'Rent Roll'!#REF!&gt;CT$11),'Rent Roll'!#REF!,SUMIFS('Rent Roll'!$M$4:$M$24,'Rent Roll'!$J$4:$J$24,$A18,'Rent Roll'!$H$4:$H$24,"&lt;="&amp;CT$11,'Rent Roll'!$I$4:$I$24,"&gt;"&amp;CT$11)),0)</f>
        <v>0</v>
      </c>
      <c r="CU18" s="62">
        <f>IFERROR(IF(AND($A18='Rent Roll'!#REF!,'Rent Roll'!#REF!="Current",'Rent Roll'!#REF!&gt;CU$11),'Rent Roll'!#REF!,SUMIFS('Rent Roll'!$M$4:$M$24,'Rent Roll'!$J$4:$J$24,$A18,'Rent Roll'!$H$4:$H$24,"&lt;="&amp;CU$11,'Rent Roll'!$I$4:$I$24,"&gt;"&amp;CU$11)),0)</f>
        <v>0</v>
      </c>
      <c r="CV18" s="559">
        <f>IFERROR(IF(AND($A18='Rent Roll'!#REF!,'Rent Roll'!#REF!="Current",'Rent Roll'!#REF!&gt;CV$11),'Rent Roll'!#REF!,SUMIFS('Rent Roll'!$M$4:$M$24,'Rent Roll'!$J$4:$J$24,$A18,'Rent Roll'!$H$4:$H$24,"&lt;="&amp;CV$11,'Rent Roll'!$I$4:$I$24,"&gt;"&amp;CV$11)),0)</f>
        <v>0</v>
      </c>
      <c r="CW18" s="62">
        <f>IFERROR(IF(AND($A18='Rent Roll'!#REF!,'Rent Roll'!#REF!="Current",'Rent Roll'!#REF!&gt;CW$11),'Rent Roll'!#REF!,SUMIFS('Rent Roll'!$M$4:$M$24,'Rent Roll'!$J$4:$J$24,$A18,'Rent Roll'!$H$4:$H$24,"&lt;="&amp;CW$11,'Rent Roll'!$I$4:$I$24,"&gt;"&amp;CW$11)),0)</f>
        <v>0</v>
      </c>
      <c r="CX18" s="62">
        <f>IFERROR(IF(AND($A18='Rent Roll'!#REF!,'Rent Roll'!#REF!="Current",'Rent Roll'!#REF!&gt;CX$11),'Rent Roll'!#REF!,SUMIFS('Rent Roll'!$M$4:$M$24,'Rent Roll'!$J$4:$J$24,$A18,'Rent Roll'!$H$4:$H$24,"&lt;="&amp;CX$11,'Rent Roll'!$I$4:$I$24,"&gt;"&amp;CX$11)),0)</f>
        <v>0</v>
      </c>
      <c r="CY18" s="62">
        <f>IFERROR(IF(AND($A18='Rent Roll'!#REF!,'Rent Roll'!#REF!="Current",'Rent Roll'!#REF!&gt;CY$11),'Rent Roll'!#REF!,SUMIFS('Rent Roll'!$M$4:$M$24,'Rent Roll'!$J$4:$J$24,$A18,'Rent Roll'!$H$4:$H$24,"&lt;="&amp;CY$11,'Rent Roll'!$I$4:$I$24,"&gt;"&amp;CY$11)),0)</f>
        <v>0</v>
      </c>
      <c r="CZ18" s="62">
        <f>IFERROR(IF(AND($A18='Rent Roll'!#REF!,'Rent Roll'!#REF!="Current",'Rent Roll'!#REF!&gt;CZ$11),'Rent Roll'!#REF!,SUMIFS('Rent Roll'!$M$4:$M$24,'Rent Roll'!$J$4:$J$24,$A18,'Rent Roll'!$H$4:$H$24,"&lt;="&amp;CZ$11,'Rent Roll'!$I$4:$I$24,"&gt;"&amp;CZ$11)),0)</f>
        <v>0</v>
      </c>
      <c r="DA18" s="62">
        <f>IFERROR(IF(AND($A18='Rent Roll'!#REF!,'Rent Roll'!#REF!="Current",'Rent Roll'!#REF!&gt;DA$11),'Rent Roll'!#REF!,SUMIFS('Rent Roll'!$M$4:$M$24,'Rent Roll'!$J$4:$J$24,$A18,'Rent Roll'!$H$4:$H$24,"&lt;="&amp;DA$11,'Rent Roll'!$I$4:$I$24,"&gt;"&amp;DA$11)),0)</f>
        <v>0</v>
      </c>
      <c r="DB18" s="62">
        <f>IFERROR(IF(AND($A18='Rent Roll'!#REF!,'Rent Roll'!#REF!="Current",'Rent Roll'!#REF!&gt;DB$11),'Rent Roll'!#REF!,SUMIFS('Rent Roll'!$M$4:$M$24,'Rent Roll'!$J$4:$J$24,$A18,'Rent Roll'!$H$4:$H$24,"&lt;="&amp;DB$11,'Rent Roll'!$I$4:$I$24,"&gt;"&amp;DB$11)),0)</f>
        <v>0</v>
      </c>
      <c r="DC18" s="62">
        <f>IFERROR(IF(AND($A18='Rent Roll'!#REF!,'Rent Roll'!#REF!="Current",'Rent Roll'!#REF!&gt;DC$11),'Rent Roll'!#REF!,SUMIFS('Rent Roll'!$M$4:$M$24,'Rent Roll'!$J$4:$J$24,$A18,'Rent Roll'!$H$4:$H$24,"&lt;="&amp;DC$11,'Rent Roll'!$I$4:$I$24,"&gt;"&amp;DC$11)),0)</f>
        <v>0</v>
      </c>
      <c r="DD18" s="62">
        <f>IFERROR(IF(AND($A18='Rent Roll'!#REF!,'Rent Roll'!#REF!="Current",'Rent Roll'!#REF!&gt;DD$11),'Rent Roll'!#REF!,SUMIFS('Rent Roll'!$M$4:$M$24,'Rent Roll'!$J$4:$J$24,$A18,'Rent Roll'!$H$4:$H$24,"&lt;="&amp;DD$11,'Rent Roll'!$I$4:$I$24,"&gt;"&amp;DD$11)),0)</f>
        <v>0</v>
      </c>
      <c r="DE18" s="62">
        <f>IFERROR(IF(AND($A18='Rent Roll'!#REF!,'Rent Roll'!#REF!="Current",'Rent Roll'!#REF!&gt;DE$11),'Rent Roll'!#REF!,SUMIFS('Rent Roll'!$M$4:$M$24,'Rent Roll'!$J$4:$J$24,$A18,'Rent Roll'!$H$4:$H$24,"&lt;="&amp;DE$11,'Rent Roll'!$I$4:$I$24,"&gt;"&amp;DE$11)),0)</f>
        <v>0</v>
      </c>
      <c r="DF18" s="62">
        <f>IFERROR(IF(AND($A18='Rent Roll'!#REF!,'Rent Roll'!#REF!="Current",'Rent Roll'!#REF!&gt;DF$11),'Rent Roll'!#REF!,SUMIFS('Rent Roll'!$M$4:$M$24,'Rent Roll'!$J$4:$J$24,$A18,'Rent Roll'!$H$4:$H$24,"&lt;="&amp;DF$11,'Rent Roll'!$I$4:$I$24,"&gt;"&amp;DF$11)),0)</f>
        <v>0</v>
      </c>
      <c r="DG18" s="62">
        <f>IFERROR(IF(AND($A18='Rent Roll'!#REF!,'Rent Roll'!#REF!="Current",'Rent Roll'!#REF!&gt;DG$11),'Rent Roll'!#REF!,SUMIFS('Rent Roll'!$M$4:$M$24,'Rent Roll'!$J$4:$J$24,$A18,'Rent Roll'!$H$4:$H$24,"&lt;="&amp;DG$11,'Rent Roll'!$I$4:$I$24,"&gt;"&amp;DG$11)),0)</f>
        <v>0</v>
      </c>
      <c r="DH18" s="559">
        <f>IFERROR(IF(AND($A18='Rent Roll'!#REF!,'Rent Roll'!#REF!="Current",'Rent Roll'!#REF!&gt;DH$11),'Rent Roll'!#REF!,SUMIFS('Rent Roll'!$M$4:$M$24,'Rent Roll'!$J$4:$J$24,$A18,'Rent Roll'!$H$4:$H$24,"&lt;="&amp;DH$11,'Rent Roll'!$I$4:$I$24,"&gt;"&amp;DH$11)),0)</f>
        <v>0</v>
      </c>
      <c r="DI18" s="62">
        <f>IFERROR(IF(AND($A18='Rent Roll'!#REF!,'Rent Roll'!#REF!="Current",'Rent Roll'!#REF!&gt;DI$11),'Rent Roll'!#REF!,SUMIFS('Rent Roll'!$M$4:$M$24,'Rent Roll'!$J$4:$J$24,$A18,'Rent Roll'!$H$4:$H$24,"&lt;="&amp;DI$11,'Rent Roll'!$I$4:$I$24,"&gt;"&amp;DI$11)),0)</f>
        <v>0</v>
      </c>
      <c r="DJ18" s="62">
        <f>IFERROR(IF(AND($A18='Rent Roll'!#REF!,'Rent Roll'!#REF!="Current",'Rent Roll'!#REF!&gt;DJ$11),'Rent Roll'!#REF!,SUMIFS('Rent Roll'!$M$4:$M$24,'Rent Roll'!$J$4:$J$24,$A18,'Rent Roll'!$H$4:$H$24,"&lt;="&amp;DJ$11,'Rent Roll'!$I$4:$I$24,"&gt;"&amp;DJ$11)),0)</f>
        <v>0</v>
      </c>
      <c r="DK18" s="62">
        <f>IFERROR(IF(AND($A18='Rent Roll'!#REF!,'Rent Roll'!#REF!="Current",'Rent Roll'!#REF!&gt;DK$11),'Rent Roll'!#REF!,SUMIFS('Rent Roll'!$M$4:$M$24,'Rent Roll'!$J$4:$J$24,$A18,'Rent Roll'!$H$4:$H$24,"&lt;="&amp;DK$11,'Rent Roll'!$I$4:$I$24,"&gt;"&amp;DK$11)),0)</f>
        <v>0</v>
      </c>
      <c r="DL18" s="62">
        <f>IFERROR(IF(AND($A18='Rent Roll'!#REF!,'Rent Roll'!#REF!="Current",'Rent Roll'!#REF!&gt;DL$11),'Rent Roll'!#REF!,SUMIFS('Rent Roll'!$M$4:$M$24,'Rent Roll'!$J$4:$J$24,$A18,'Rent Roll'!$H$4:$H$24,"&lt;="&amp;DL$11,'Rent Roll'!$I$4:$I$24,"&gt;"&amp;DL$11)),0)</f>
        <v>0</v>
      </c>
      <c r="DM18" s="62">
        <f>IFERROR(IF(AND($A18='Rent Roll'!#REF!,'Rent Roll'!#REF!="Current",'Rent Roll'!#REF!&gt;DM$11),'Rent Roll'!#REF!,SUMIFS('Rent Roll'!$M$4:$M$24,'Rent Roll'!$J$4:$J$24,$A18,'Rent Roll'!$H$4:$H$24,"&lt;="&amp;DM$11,'Rent Roll'!$I$4:$I$24,"&gt;"&amp;DM$11)),0)</f>
        <v>0</v>
      </c>
      <c r="DN18" s="62">
        <f>IFERROR(IF(AND($A18='Rent Roll'!#REF!,'Rent Roll'!#REF!="Current",'Rent Roll'!#REF!&gt;DN$11),'Rent Roll'!#REF!,SUMIFS('Rent Roll'!$M$4:$M$24,'Rent Roll'!$J$4:$J$24,$A18,'Rent Roll'!$H$4:$H$24,"&lt;="&amp;DN$11,'Rent Roll'!$I$4:$I$24,"&gt;"&amp;DN$11)),0)</f>
        <v>0</v>
      </c>
      <c r="DO18" s="62">
        <f>IFERROR(IF(AND($A18='Rent Roll'!#REF!,'Rent Roll'!#REF!="Current",'Rent Roll'!#REF!&gt;DO$11),'Rent Roll'!#REF!,SUMIFS('Rent Roll'!$M$4:$M$24,'Rent Roll'!$J$4:$J$24,$A18,'Rent Roll'!$H$4:$H$24,"&lt;="&amp;DO$11,'Rent Roll'!$I$4:$I$24,"&gt;"&amp;DO$11)),0)</f>
        <v>0</v>
      </c>
      <c r="DP18" s="62">
        <f>IFERROR(IF(AND($A18='Rent Roll'!#REF!,'Rent Roll'!#REF!="Current",'Rent Roll'!#REF!&gt;DP$11),'Rent Roll'!#REF!,SUMIFS('Rent Roll'!$M$4:$M$24,'Rent Roll'!$J$4:$J$24,$A18,'Rent Roll'!$H$4:$H$24,"&lt;="&amp;DP$11,'Rent Roll'!$I$4:$I$24,"&gt;"&amp;DP$11)),0)</f>
        <v>0</v>
      </c>
      <c r="DQ18" s="62">
        <f>IFERROR(IF(AND($A18='Rent Roll'!#REF!,'Rent Roll'!#REF!="Current",'Rent Roll'!#REF!&gt;DQ$11),'Rent Roll'!#REF!,SUMIFS('Rent Roll'!$M$4:$M$24,'Rent Roll'!$J$4:$J$24,$A18,'Rent Roll'!$H$4:$H$24,"&lt;="&amp;DQ$11,'Rent Roll'!$I$4:$I$24,"&gt;"&amp;DQ$11)),0)</f>
        <v>0</v>
      </c>
      <c r="DR18" s="62">
        <f>IFERROR(IF(AND($A18='Rent Roll'!#REF!,'Rent Roll'!#REF!="Current",'Rent Roll'!#REF!&gt;DR$11),'Rent Roll'!#REF!,SUMIFS('Rent Roll'!$M$4:$M$24,'Rent Roll'!$J$4:$J$24,$A18,'Rent Roll'!$H$4:$H$24,"&lt;="&amp;DR$11,'Rent Roll'!$I$4:$I$24,"&gt;"&amp;DR$11)),0)</f>
        <v>0</v>
      </c>
      <c r="DS18" s="62">
        <f>IFERROR(IF(AND($A18='Rent Roll'!#REF!,'Rent Roll'!#REF!="Current",'Rent Roll'!#REF!&gt;DS$11),'Rent Roll'!#REF!,SUMIFS('Rent Roll'!$M$4:$M$24,'Rent Roll'!$J$4:$J$24,$A18,'Rent Roll'!$H$4:$H$24,"&lt;="&amp;DS$11,'Rent Roll'!$I$4:$I$24,"&gt;"&amp;DS$11)),0)</f>
        <v>0</v>
      </c>
      <c r="DT18" s="559">
        <f>IFERROR(IF(AND($A18='Rent Roll'!#REF!,'Rent Roll'!#REF!="Current",'Rent Roll'!#REF!&gt;DT$11),'Rent Roll'!#REF!,SUMIFS('Rent Roll'!$M$4:$M$24,'Rent Roll'!$J$4:$J$24,$A18,'Rent Roll'!$H$4:$H$24,"&lt;="&amp;DT$11,'Rent Roll'!$I$4:$I$24,"&gt;"&amp;DT$11)),0)</f>
        <v>0</v>
      </c>
      <c r="DU18" s="62">
        <f>IFERROR(IF(AND($A18='Rent Roll'!#REF!,'Rent Roll'!#REF!="Current",'Rent Roll'!#REF!&gt;DU$11),'Rent Roll'!#REF!,SUMIFS('Rent Roll'!$M$4:$M$24,'Rent Roll'!$J$4:$J$24,$A18,'Rent Roll'!$H$4:$H$24,"&lt;="&amp;DU$11,'Rent Roll'!$I$4:$I$24,"&gt;"&amp;DU$11)),0)</f>
        <v>0</v>
      </c>
      <c r="DV18" s="62">
        <f>IFERROR(IF(AND($A18='Rent Roll'!#REF!,'Rent Roll'!#REF!="Current",'Rent Roll'!#REF!&gt;DV$11),'Rent Roll'!#REF!,SUMIFS('Rent Roll'!$M$4:$M$24,'Rent Roll'!$J$4:$J$24,$A18,'Rent Roll'!$H$4:$H$24,"&lt;="&amp;DV$11,'Rent Roll'!$I$4:$I$24,"&gt;"&amp;DV$11)),0)</f>
        <v>0</v>
      </c>
      <c r="DW18" s="62">
        <f>IFERROR(IF(AND($A18='Rent Roll'!#REF!,'Rent Roll'!#REF!="Current",'Rent Roll'!#REF!&gt;DW$11),'Rent Roll'!#REF!,SUMIFS('Rent Roll'!$M$4:$M$24,'Rent Roll'!$J$4:$J$24,$A18,'Rent Roll'!$H$4:$H$24,"&lt;="&amp;DW$11,'Rent Roll'!$I$4:$I$24,"&gt;"&amp;DW$11)),0)</f>
        <v>0</v>
      </c>
      <c r="DX18" s="62">
        <f>IFERROR(IF(AND($A18='Rent Roll'!#REF!,'Rent Roll'!#REF!="Current",'Rent Roll'!#REF!&gt;DX$11),'Rent Roll'!#REF!,SUMIFS('Rent Roll'!$M$4:$M$24,'Rent Roll'!$J$4:$J$24,$A18,'Rent Roll'!$H$4:$H$24,"&lt;="&amp;DX$11,'Rent Roll'!$I$4:$I$24,"&gt;"&amp;DX$11)),0)</f>
        <v>0</v>
      </c>
      <c r="DY18" s="62">
        <f>IFERROR(IF(AND($A18='Rent Roll'!#REF!,'Rent Roll'!#REF!="Current",'Rent Roll'!#REF!&gt;DY$11),'Rent Roll'!#REF!,SUMIFS('Rent Roll'!$M$4:$M$24,'Rent Roll'!$J$4:$J$24,$A18,'Rent Roll'!$H$4:$H$24,"&lt;="&amp;DY$11,'Rent Roll'!$I$4:$I$24,"&gt;"&amp;DY$11)),0)</f>
        <v>0</v>
      </c>
      <c r="DZ18" s="62">
        <f>IFERROR(IF(AND($A18='Rent Roll'!#REF!,'Rent Roll'!#REF!="Current",'Rent Roll'!#REF!&gt;DZ$11),'Rent Roll'!#REF!,SUMIFS('Rent Roll'!$M$4:$M$24,'Rent Roll'!$J$4:$J$24,$A18,'Rent Roll'!$H$4:$H$24,"&lt;="&amp;DZ$11,'Rent Roll'!$I$4:$I$24,"&gt;"&amp;DZ$11)),0)</f>
        <v>0</v>
      </c>
      <c r="EA18" s="62">
        <f>IFERROR(IF(AND($A18='Rent Roll'!#REF!,'Rent Roll'!#REF!="Current",'Rent Roll'!#REF!&gt;EA$11),'Rent Roll'!#REF!,SUMIFS('Rent Roll'!$M$4:$M$24,'Rent Roll'!$J$4:$J$24,$A18,'Rent Roll'!$H$4:$H$24,"&lt;="&amp;EA$11,'Rent Roll'!$I$4:$I$24,"&gt;"&amp;EA$11)),0)</f>
        <v>0</v>
      </c>
      <c r="EB18" s="62">
        <f>IFERROR(IF(AND($A18='Rent Roll'!#REF!,'Rent Roll'!#REF!="Current",'Rent Roll'!#REF!&gt;EB$11),'Rent Roll'!#REF!,SUMIFS('Rent Roll'!$M$4:$M$24,'Rent Roll'!$J$4:$J$24,$A18,'Rent Roll'!$H$4:$H$24,"&lt;="&amp;EB$11,'Rent Roll'!$I$4:$I$24,"&gt;"&amp;EB$11)),0)</f>
        <v>0</v>
      </c>
      <c r="EC18" s="62">
        <f>IFERROR(IF(AND($A18='Rent Roll'!#REF!,'Rent Roll'!#REF!="Current",'Rent Roll'!#REF!&gt;EC$11),'Rent Roll'!#REF!,SUMIFS('Rent Roll'!$M$4:$M$24,'Rent Roll'!$J$4:$J$24,$A18,'Rent Roll'!$H$4:$H$24,"&lt;="&amp;EC$11,'Rent Roll'!$I$4:$I$24,"&gt;"&amp;EC$11)),0)</f>
        <v>0</v>
      </c>
      <c r="ED18" s="62">
        <f>IFERROR(IF(AND($A18='Rent Roll'!#REF!,'Rent Roll'!#REF!="Current",'Rent Roll'!#REF!&gt;ED$11),'Rent Roll'!#REF!,SUMIFS('Rent Roll'!$M$4:$M$24,'Rent Roll'!$J$4:$J$24,$A18,'Rent Roll'!$H$4:$H$24,"&lt;="&amp;ED$11,'Rent Roll'!$I$4:$I$24,"&gt;"&amp;ED$11)),0)</f>
        <v>0</v>
      </c>
      <c r="EE18" s="62">
        <f>IFERROR(IF(AND($A18='Rent Roll'!#REF!,'Rent Roll'!#REF!="Current",'Rent Roll'!#REF!&gt;EE$11),'Rent Roll'!#REF!,SUMIFS('Rent Roll'!$M$4:$M$24,'Rent Roll'!$J$4:$J$24,$A18,'Rent Roll'!$H$4:$H$24,"&lt;="&amp;EE$11,'Rent Roll'!$I$4:$I$24,"&gt;"&amp;EE$11)),0)</f>
        <v>0</v>
      </c>
    </row>
    <row r="19" spans="1:135" x14ac:dyDescent="0.25">
      <c r="A19" s="148" t="e">
        <f>'Rent Roll'!#REF!</f>
        <v>#REF!</v>
      </c>
      <c r="B19" s="398" t="e">
        <f>'Rent Roll'!#REF!</f>
        <v>#REF!</v>
      </c>
      <c r="C19" s="399" t="e">
        <f>'Rent Roll'!#REF!</f>
        <v>#REF!</v>
      </c>
      <c r="D19" s="62">
        <f>IFERROR(IF(AND($A19='Rent Roll'!#REF!,'Rent Roll'!#REF!="Current",'Rent Roll'!#REF!&gt;D$11),'Rent Roll'!#REF!,SUMIFS('Rent Roll'!$M$4:$M$24,'Rent Roll'!$J$4:$J$24,$A19,'Rent Roll'!$H$4:$H$24,"&lt;="&amp;D$11,'Rent Roll'!$I$4:$I$24,"&gt;"&amp;D$11)),0)</f>
        <v>0</v>
      </c>
      <c r="E19" s="62">
        <f>IFERROR(IF(AND($A19='Rent Roll'!#REF!,'Rent Roll'!#REF!="Current",'Rent Roll'!#REF!&gt;E$11),'Rent Roll'!#REF!,SUMIFS('Rent Roll'!$M$4:$M$24,'Rent Roll'!$J$4:$J$24,$A19,'Rent Roll'!$H$4:$H$24,"&lt;="&amp;E$11,'Rent Roll'!$I$4:$I$24,"&gt;"&amp;E$11)),0)</f>
        <v>0</v>
      </c>
      <c r="F19" s="62">
        <f>IFERROR(IF(AND($A19='Rent Roll'!#REF!,'Rent Roll'!#REF!="Current",'Rent Roll'!#REF!&gt;F$11),'Rent Roll'!#REF!,SUMIFS('Rent Roll'!$M$4:$M$24,'Rent Roll'!$J$4:$J$24,$A19,'Rent Roll'!$H$4:$H$24,"&lt;="&amp;F$11,'Rent Roll'!$I$4:$I$24,"&gt;"&amp;F$11)),0)</f>
        <v>0</v>
      </c>
      <c r="G19" s="62">
        <f>IFERROR(IF(AND($A19='Rent Roll'!#REF!,'Rent Roll'!#REF!="Current",'Rent Roll'!#REF!&gt;G$11),'Rent Roll'!#REF!,SUMIFS('Rent Roll'!$M$4:$M$24,'Rent Roll'!$J$4:$J$24,$A19,'Rent Roll'!$H$4:$H$24,"&lt;="&amp;G$11,'Rent Roll'!$I$4:$I$24,"&gt;"&amp;G$11)),0)</f>
        <v>0</v>
      </c>
      <c r="H19" s="62">
        <f>IFERROR(IF(AND($A19='Rent Roll'!#REF!,'Rent Roll'!#REF!="Current",'Rent Roll'!#REF!&gt;H$11),'Rent Roll'!#REF!,SUMIFS('Rent Roll'!$M$4:$M$24,'Rent Roll'!$J$4:$J$24,$A19,'Rent Roll'!$H$4:$H$24,"&lt;="&amp;H$11,'Rent Roll'!$I$4:$I$24,"&gt;"&amp;H$11)),0)</f>
        <v>0</v>
      </c>
      <c r="I19" s="62">
        <f>IFERROR(IF(AND($A19='Rent Roll'!#REF!,'Rent Roll'!#REF!="Current",'Rent Roll'!#REF!&gt;I$11),'Rent Roll'!#REF!,SUMIFS('Rent Roll'!$M$4:$M$24,'Rent Roll'!$J$4:$J$24,$A19,'Rent Roll'!$H$4:$H$24,"&lt;="&amp;I$11,'Rent Roll'!$I$4:$I$24,"&gt;"&amp;I$11)),0)</f>
        <v>0</v>
      </c>
      <c r="J19" s="62">
        <f>IFERROR(IF(AND($A19='Rent Roll'!#REF!,'Rent Roll'!#REF!="Current",'Rent Roll'!#REF!&gt;J$11),'Rent Roll'!#REF!,SUMIFS('Rent Roll'!$M$4:$M$24,'Rent Roll'!$J$4:$J$24,$A19,'Rent Roll'!$H$4:$H$24,"&lt;="&amp;J$11,'Rent Roll'!$I$4:$I$24,"&gt;"&amp;J$11)),0)</f>
        <v>0</v>
      </c>
      <c r="K19" s="62">
        <f>IFERROR(IF(AND($A19='Rent Roll'!#REF!,'Rent Roll'!#REF!="Current",'Rent Roll'!#REF!&gt;K$11),'Rent Roll'!#REF!,SUMIFS('Rent Roll'!$M$4:$M$24,'Rent Roll'!$J$4:$J$24,$A19,'Rent Roll'!$H$4:$H$24,"&lt;="&amp;K$11,'Rent Roll'!$I$4:$I$24,"&gt;"&amp;K$11)),0)</f>
        <v>0</v>
      </c>
      <c r="L19" s="62">
        <f>IFERROR(IF(AND($A19='Rent Roll'!#REF!,'Rent Roll'!#REF!="Current",'Rent Roll'!#REF!&gt;L$11),'Rent Roll'!#REF!,SUMIFS('Rent Roll'!$M$4:$M$24,'Rent Roll'!$J$4:$J$24,$A19,'Rent Roll'!$H$4:$H$24,"&lt;="&amp;L$11,'Rent Roll'!$I$4:$I$24,"&gt;"&amp;L$11)),0)</f>
        <v>0</v>
      </c>
      <c r="M19" s="62">
        <f>IFERROR(IF(AND($A19='Rent Roll'!#REF!,'Rent Roll'!#REF!="Current",'Rent Roll'!#REF!&gt;M$11),'Rent Roll'!#REF!,SUMIFS('Rent Roll'!$M$4:$M$24,'Rent Roll'!$J$4:$J$24,$A19,'Rent Roll'!$H$4:$H$24,"&lt;="&amp;M$11,'Rent Roll'!$I$4:$I$24,"&gt;"&amp;M$11)),0)</f>
        <v>0</v>
      </c>
      <c r="N19" s="62">
        <f>IFERROR(IF(AND($A19='Rent Roll'!#REF!,'Rent Roll'!#REF!="Current",'Rent Roll'!#REF!&gt;N$11),'Rent Roll'!#REF!,SUMIFS('Rent Roll'!$M$4:$M$24,'Rent Roll'!$J$4:$J$24,$A19,'Rent Roll'!$H$4:$H$24,"&lt;="&amp;N$11,'Rent Roll'!$I$4:$I$24,"&gt;"&amp;N$11)),0)</f>
        <v>0</v>
      </c>
      <c r="O19" s="62">
        <f>IFERROR(IF(AND($A19='Rent Roll'!#REF!,'Rent Roll'!#REF!="Current",'Rent Roll'!#REF!&gt;O$11),'Rent Roll'!#REF!,SUMIFS('Rent Roll'!$M$4:$M$24,'Rent Roll'!$J$4:$J$24,$A19,'Rent Roll'!$H$4:$H$24,"&lt;="&amp;O$11,'Rent Roll'!$I$4:$I$24,"&gt;"&amp;O$11)),0)</f>
        <v>0</v>
      </c>
      <c r="P19" s="559">
        <f>IFERROR(IF(AND($A19='Rent Roll'!#REF!,'Rent Roll'!#REF!="Current",'Rent Roll'!#REF!&gt;P$11),'Rent Roll'!#REF!,SUMIFS('Rent Roll'!$M$4:$M$24,'Rent Roll'!$J$4:$J$24,$A19,'Rent Roll'!$H$4:$H$24,"&lt;="&amp;P$11,'Rent Roll'!$I$4:$I$24,"&gt;"&amp;P$11)),0)</f>
        <v>0</v>
      </c>
      <c r="Q19" s="62">
        <f>IFERROR(IF(AND($A19='Rent Roll'!#REF!,'Rent Roll'!#REF!="Current",'Rent Roll'!#REF!&gt;Q$11),'Rent Roll'!#REF!,SUMIFS('Rent Roll'!$M$4:$M$24,'Rent Roll'!$J$4:$J$24,$A19,'Rent Roll'!$H$4:$H$24,"&lt;="&amp;Q$11,'Rent Roll'!$I$4:$I$24,"&gt;"&amp;Q$11)),0)</f>
        <v>0</v>
      </c>
      <c r="R19" s="62">
        <f>IFERROR(IF(AND($A19='Rent Roll'!#REF!,'Rent Roll'!#REF!="Current",'Rent Roll'!#REF!&gt;R$11),'Rent Roll'!#REF!,SUMIFS('Rent Roll'!$M$4:$M$24,'Rent Roll'!$J$4:$J$24,$A19,'Rent Roll'!$H$4:$H$24,"&lt;="&amp;R$11,'Rent Roll'!$I$4:$I$24,"&gt;"&amp;R$11)),0)</f>
        <v>0</v>
      </c>
      <c r="S19" s="62">
        <f>IFERROR(IF(AND($A19='Rent Roll'!#REF!,'Rent Roll'!#REF!="Current",'Rent Roll'!#REF!&gt;S$11),'Rent Roll'!#REF!,SUMIFS('Rent Roll'!$M$4:$M$24,'Rent Roll'!$J$4:$J$24,$A19,'Rent Roll'!$H$4:$H$24,"&lt;="&amp;S$11,'Rent Roll'!$I$4:$I$24,"&gt;"&amp;S$11)),0)</f>
        <v>0</v>
      </c>
      <c r="T19" s="62">
        <f>IFERROR(IF(AND($A19='Rent Roll'!#REF!,'Rent Roll'!#REF!="Current",'Rent Roll'!#REF!&gt;T$11),'Rent Roll'!#REF!,SUMIFS('Rent Roll'!$M$4:$M$24,'Rent Roll'!$J$4:$J$24,$A19,'Rent Roll'!$H$4:$H$24,"&lt;="&amp;T$11,'Rent Roll'!$I$4:$I$24,"&gt;"&amp;T$11)),0)</f>
        <v>0</v>
      </c>
      <c r="U19" s="62">
        <f>IFERROR(IF(AND($A19='Rent Roll'!#REF!,'Rent Roll'!#REF!="Current",'Rent Roll'!#REF!&gt;U$11),'Rent Roll'!#REF!,SUMIFS('Rent Roll'!$M$4:$M$24,'Rent Roll'!$J$4:$J$24,$A19,'Rent Roll'!$H$4:$H$24,"&lt;="&amp;U$11,'Rent Roll'!$I$4:$I$24,"&gt;"&amp;U$11)),0)</f>
        <v>0</v>
      </c>
      <c r="V19" s="62">
        <f>IFERROR(IF(AND($A19='Rent Roll'!#REF!,'Rent Roll'!#REF!="Current",'Rent Roll'!#REF!&gt;V$11),'Rent Roll'!#REF!,SUMIFS('Rent Roll'!$M$4:$M$24,'Rent Roll'!$J$4:$J$24,$A19,'Rent Roll'!$H$4:$H$24,"&lt;="&amp;V$11,'Rent Roll'!$I$4:$I$24,"&gt;"&amp;V$11)),0)</f>
        <v>0</v>
      </c>
      <c r="W19" s="62">
        <f>IFERROR(IF(AND($A19='Rent Roll'!#REF!,'Rent Roll'!#REF!="Current",'Rent Roll'!#REF!&gt;W$11),'Rent Roll'!#REF!,SUMIFS('Rent Roll'!$M$4:$M$24,'Rent Roll'!$J$4:$J$24,$A19,'Rent Roll'!$H$4:$H$24,"&lt;="&amp;W$11,'Rent Roll'!$I$4:$I$24,"&gt;"&amp;W$11)),0)</f>
        <v>0</v>
      </c>
      <c r="X19" s="62">
        <f>IFERROR(IF(AND($A19='Rent Roll'!#REF!,'Rent Roll'!#REF!="Current",'Rent Roll'!#REF!&gt;X$11),'Rent Roll'!#REF!,SUMIFS('Rent Roll'!$M$4:$M$24,'Rent Roll'!$J$4:$J$24,$A19,'Rent Roll'!$H$4:$H$24,"&lt;="&amp;X$11,'Rent Roll'!$I$4:$I$24,"&gt;"&amp;X$11)),0)</f>
        <v>0</v>
      </c>
      <c r="Y19" s="62">
        <f>IFERROR(IF(AND($A19='Rent Roll'!#REF!,'Rent Roll'!#REF!="Current",'Rent Roll'!#REF!&gt;Y$11),'Rent Roll'!#REF!,SUMIFS('Rent Roll'!$M$4:$M$24,'Rent Roll'!$J$4:$J$24,$A19,'Rent Roll'!$H$4:$H$24,"&lt;="&amp;Y$11,'Rent Roll'!$I$4:$I$24,"&gt;"&amp;Y$11)),0)</f>
        <v>0</v>
      </c>
      <c r="Z19" s="62">
        <f>IFERROR(IF(AND($A19='Rent Roll'!#REF!,'Rent Roll'!#REF!="Current",'Rent Roll'!#REF!&gt;Z$11),'Rent Roll'!#REF!,SUMIFS('Rent Roll'!$M$4:$M$24,'Rent Roll'!$J$4:$J$24,$A19,'Rent Roll'!$H$4:$H$24,"&lt;="&amp;Z$11,'Rent Roll'!$I$4:$I$24,"&gt;"&amp;Z$11)),0)</f>
        <v>0</v>
      </c>
      <c r="AA19" s="62">
        <f>IFERROR(IF(AND($A19='Rent Roll'!#REF!,'Rent Roll'!#REF!="Current",'Rent Roll'!#REF!&gt;AA$11),'Rent Roll'!#REF!,SUMIFS('Rent Roll'!$M$4:$M$24,'Rent Roll'!$J$4:$J$24,$A19,'Rent Roll'!$H$4:$H$24,"&lt;="&amp;AA$11,'Rent Roll'!$I$4:$I$24,"&gt;"&amp;AA$11)),0)</f>
        <v>0</v>
      </c>
      <c r="AB19" s="559">
        <f>IFERROR(IF(AND($A19='Rent Roll'!#REF!,'Rent Roll'!#REF!="Current",'Rent Roll'!#REF!&gt;AB$11),'Rent Roll'!#REF!,SUMIFS('Rent Roll'!$M$4:$M$24,'Rent Roll'!$J$4:$J$24,$A19,'Rent Roll'!$H$4:$H$24,"&lt;="&amp;AB$11,'Rent Roll'!$I$4:$I$24,"&gt;"&amp;AB$11)),0)</f>
        <v>0</v>
      </c>
      <c r="AC19" s="62">
        <f>IFERROR(IF(AND($A19='Rent Roll'!#REF!,'Rent Roll'!#REF!="Current",'Rent Roll'!#REF!&gt;AC$11),'Rent Roll'!#REF!,SUMIFS('Rent Roll'!$M$4:$M$24,'Rent Roll'!$J$4:$J$24,$A19,'Rent Roll'!$H$4:$H$24,"&lt;="&amp;AC$11,'Rent Roll'!$I$4:$I$24,"&gt;"&amp;AC$11)),0)</f>
        <v>0</v>
      </c>
      <c r="AD19" s="62">
        <f>IFERROR(IF(AND($A19='Rent Roll'!#REF!,'Rent Roll'!#REF!="Current",'Rent Roll'!#REF!&gt;AD$11),'Rent Roll'!#REF!,SUMIFS('Rent Roll'!$M$4:$M$24,'Rent Roll'!$J$4:$J$24,$A19,'Rent Roll'!$H$4:$H$24,"&lt;="&amp;AD$11,'Rent Roll'!$I$4:$I$24,"&gt;"&amp;AD$11)),0)</f>
        <v>0</v>
      </c>
      <c r="AE19" s="62">
        <f>IFERROR(IF(AND($A19='Rent Roll'!#REF!,'Rent Roll'!#REF!="Current",'Rent Roll'!#REF!&gt;AE$11),'Rent Roll'!#REF!,SUMIFS('Rent Roll'!$M$4:$M$24,'Rent Roll'!$J$4:$J$24,$A19,'Rent Roll'!$H$4:$H$24,"&lt;="&amp;AE$11,'Rent Roll'!$I$4:$I$24,"&gt;"&amp;AE$11)),0)</f>
        <v>0</v>
      </c>
      <c r="AF19" s="62">
        <f>IFERROR(IF(AND($A19='Rent Roll'!#REF!,'Rent Roll'!#REF!="Current",'Rent Roll'!#REF!&gt;AF$11),'Rent Roll'!#REF!,SUMIFS('Rent Roll'!$M$4:$M$24,'Rent Roll'!$J$4:$J$24,$A19,'Rent Roll'!$H$4:$H$24,"&lt;="&amp;AF$11,'Rent Roll'!$I$4:$I$24,"&gt;"&amp;AF$11)),0)</f>
        <v>0</v>
      </c>
      <c r="AG19" s="62">
        <f>IFERROR(IF(AND($A19='Rent Roll'!#REF!,'Rent Roll'!#REF!="Current",'Rent Roll'!#REF!&gt;AG$11),'Rent Roll'!#REF!,SUMIFS('Rent Roll'!$M$4:$M$24,'Rent Roll'!$J$4:$J$24,$A19,'Rent Roll'!$H$4:$H$24,"&lt;="&amp;AG$11,'Rent Roll'!$I$4:$I$24,"&gt;"&amp;AG$11)),0)</f>
        <v>0</v>
      </c>
      <c r="AH19" s="62">
        <f>IFERROR(IF(AND($A19='Rent Roll'!#REF!,'Rent Roll'!#REF!="Current",'Rent Roll'!#REF!&gt;AH$11),'Rent Roll'!#REF!,SUMIFS('Rent Roll'!$M$4:$M$24,'Rent Roll'!$J$4:$J$24,$A19,'Rent Roll'!$H$4:$H$24,"&lt;="&amp;AH$11,'Rent Roll'!$I$4:$I$24,"&gt;"&amp;AH$11)),0)</f>
        <v>0</v>
      </c>
      <c r="AI19" s="62">
        <f>IFERROR(IF(AND($A19='Rent Roll'!#REF!,'Rent Roll'!#REF!="Current",'Rent Roll'!#REF!&gt;AI$11),'Rent Roll'!#REF!,SUMIFS('Rent Roll'!$M$4:$M$24,'Rent Roll'!$J$4:$J$24,$A19,'Rent Roll'!$H$4:$H$24,"&lt;="&amp;AI$11,'Rent Roll'!$I$4:$I$24,"&gt;"&amp;AI$11)),0)</f>
        <v>0</v>
      </c>
      <c r="AJ19" s="62">
        <f>IFERROR(IF(AND($A19='Rent Roll'!#REF!,'Rent Roll'!#REF!="Current",'Rent Roll'!#REF!&gt;AJ$11),'Rent Roll'!#REF!,SUMIFS('Rent Roll'!$M$4:$M$24,'Rent Roll'!$J$4:$J$24,$A19,'Rent Roll'!$H$4:$H$24,"&lt;="&amp;AJ$11,'Rent Roll'!$I$4:$I$24,"&gt;"&amp;AJ$11)),0)</f>
        <v>0</v>
      </c>
      <c r="AK19" s="62">
        <f>IFERROR(IF(AND($A19='Rent Roll'!#REF!,'Rent Roll'!#REF!="Current",'Rent Roll'!#REF!&gt;AK$11),'Rent Roll'!#REF!,SUMIFS('Rent Roll'!$M$4:$M$24,'Rent Roll'!$J$4:$J$24,$A19,'Rent Roll'!$H$4:$H$24,"&lt;="&amp;AK$11,'Rent Roll'!$I$4:$I$24,"&gt;"&amp;AK$11)),0)</f>
        <v>0</v>
      </c>
      <c r="AL19" s="62">
        <f>IFERROR(IF(AND($A19='Rent Roll'!#REF!,'Rent Roll'!#REF!="Current",'Rent Roll'!#REF!&gt;AL$11),'Rent Roll'!#REF!,SUMIFS('Rent Roll'!$M$4:$M$24,'Rent Roll'!$J$4:$J$24,$A19,'Rent Roll'!$H$4:$H$24,"&lt;="&amp;AL$11,'Rent Roll'!$I$4:$I$24,"&gt;"&amp;AL$11)),0)</f>
        <v>0</v>
      </c>
      <c r="AM19" s="62">
        <f>IFERROR(IF(AND($A19='Rent Roll'!#REF!,'Rent Roll'!#REF!="Current",'Rent Roll'!#REF!&gt;AM$11),'Rent Roll'!#REF!,SUMIFS('Rent Roll'!$M$4:$M$24,'Rent Roll'!$J$4:$J$24,$A19,'Rent Roll'!$H$4:$H$24,"&lt;="&amp;AM$11,'Rent Roll'!$I$4:$I$24,"&gt;"&amp;AM$11)),0)</f>
        <v>0</v>
      </c>
      <c r="AN19" s="559">
        <f>IFERROR(IF(AND($A19='Rent Roll'!#REF!,'Rent Roll'!#REF!="Current",'Rent Roll'!#REF!&gt;AN$11),'Rent Roll'!#REF!,SUMIFS('Rent Roll'!$M$4:$M$24,'Rent Roll'!$J$4:$J$24,$A19,'Rent Roll'!$H$4:$H$24,"&lt;="&amp;AN$11,'Rent Roll'!$I$4:$I$24,"&gt;"&amp;AN$11)),0)</f>
        <v>0</v>
      </c>
      <c r="AO19" s="62">
        <f>IFERROR(IF(AND($A19='Rent Roll'!#REF!,'Rent Roll'!#REF!="Current",'Rent Roll'!#REF!&gt;AO$11),'Rent Roll'!#REF!,SUMIFS('Rent Roll'!$M$4:$M$24,'Rent Roll'!$J$4:$J$24,$A19,'Rent Roll'!$H$4:$H$24,"&lt;="&amp;AO$11,'Rent Roll'!$I$4:$I$24,"&gt;"&amp;AO$11)),0)</f>
        <v>0</v>
      </c>
      <c r="AP19" s="62">
        <f>IFERROR(IF(AND($A19='Rent Roll'!#REF!,'Rent Roll'!#REF!="Current",'Rent Roll'!#REF!&gt;AP$11),'Rent Roll'!#REF!,SUMIFS('Rent Roll'!$M$4:$M$24,'Rent Roll'!$J$4:$J$24,$A19,'Rent Roll'!$H$4:$H$24,"&lt;="&amp;AP$11,'Rent Roll'!$I$4:$I$24,"&gt;"&amp;AP$11)),0)</f>
        <v>0</v>
      </c>
      <c r="AQ19" s="62">
        <f>IFERROR(IF(AND($A19='Rent Roll'!#REF!,'Rent Roll'!#REF!="Current",'Rent Roll'!#REF!&gt;AQ$11),'Rent Roll'!#REF!,SUMIFS('Rent Roll'!$M$4:$M$24,'Rent Roll'!$J$4:$J$24,$A19,'Rent Roll'!$H$4:$H$24,"&lt;="&amp;AQ$11,'Rent Roll'!$I$4:$I$24,"&gt;"&amp;AQ$11)),0)</f>
        <v>0</v>
      </c>
      <c r="AR19" s="62">
        <f>IFERROR(IF(AND($A19='Rent Roll'!#REF!,'Rent Roll'!#REF!="Current",'Rent Roll'!#REF!&gt;AR$11),'Rent Roll'!#REF!,SUMIFS('Rent Roll'!$M$4:$M$24,'Rent Roll'!$J$4:$J$24,$A19,'Rent Roll'!$H$4:$H$24,"&lt;="&amp;AR$11,'Rent Roll'!$I$4:$I$24,"&gt;"&amp;AR$11)),0)</f>
        <v>0</v>
      </c>
      <c r="AS19" s="62">
        <f>IFERROR(IF(AND($A19='Rent Roll'!#REF!,'Rent Roll'!#REF!="Current",'Rent Roll'!#REF!&gt;AS$11),'Rent Roll'!#REF!,SUMIFS('Rent Roll'!$M$4:$M$24,'Rent Roll'!$J$4:$J$24,$A19,'Rent Roll'!$H$4:$H$24,"&lt;="&amp;AS$11,'Rent Roll'!$I$4:$I$24,"&gt;"&amp;AS$11)),0)</f>
        <v>0</v>
      </c>
      <c r="AT19" s="62">
        <f>IFERROR(IF(AND($A19='Rent Roll'!#REF!,'Rent Roll'!#REF!="Current",'Rent Roll'!#REF!&gt;AT$11),'Rent Roll'!#REF!,SUMIFS('Rent Roll'!$M$4:$M$24,'Rent Roll'!$J$4:$J$24,$A19,'Rent Roll'!$H$4:$H$24,"&lt;="&amp;AT$11,'Rent Roll'!$I$4:$I$24,"&gt;"&amp;AT$11)),0)</f>
        <v>0</v>
      </c>
      <c r="AU19" s="62">
        <f>IFERROR(IF(AND($A19='Rent Roll'!#REF!,'Rent Roll'!#REF!="Current",'Rent Roll'!#REF!&gt;AU$11),'Rent Roll'!#REF!,SUMIFS('Rent Roll'!$M$4:$M$24,'Rent Roll'!$J$4:$J$24,$A19,'Rent Roll'!$H$4:$H$24,"&lt;="&amp;AU$11,'Rent Roll'!$I$4:$I$24,"&gt;"&amp;AU$11)),0)</f>
        <v>0</v>
      </c>
      <c r="AV19" s="62">
        <f>IFERROR(IF(AND($A19='Rent Roll'!#REF!,'Rent Roll'!#REF!="Current",'Rent Roll'!#REF!&gt;AV$11),'Rent Roll'!#REF!,SUMIFS('Rent Roll'!$M$4:$M$24,'Rent Roll'!$J$4:$J$24,$A19,'Rent Roll'!$H$4:$H$24,"&lt;="&amp;AV$11,'Rent Roll'!$I$4:$I$24,"&gt;"&amp;AV$11)),0)</f>
        <v>0</v>
      </c>
      <c r="AW19" s="62">
        <f>IFERROR(IF(AND($A19='Rent Roll'!#REF!,'Rent Roll'!#REF!="Current",'Rent Roll'!#REF!&gt;AW$11),'Rent Roll'!#REF!,SUMIFS('Rent Roll'!$M$4:$M$24,'Rent Roll'!$J$4:$J$24,$A19,'Rent Roll'!$H$4:$H$24,"&lt;="&amp;AW$11,'Rent Roll'!$I$4:$I$24,"&gt;"&amp;AW$11)),0)</f>
        <v>0</v>
      </c>
      <c r="AX19" s="62">
        <f>IFERROR(IF(AND($A19='Rent Roll'!#REF!,'Rent Roll'!#REF!="Current",'Rent Roll'!#REF!&gt;AX$11),'Rent Roll'!#REF!,SUMIFS('Rent Roll'!$M$4:$M$24,'Rent Roll'!$J$4:$J$24,$A19,'Rent Roll'!$H$4:$H$24,"&lt;="&amp;AX$11,'Rent Roll'!$I$4:$I$24,"&gt;"&amp;AX$11)),0)</f>
        <v>0</v>
      </c>
      <c r="AY19" s="62">
        <f>IFERROR(IF(AND($A19='Rent Roll'!#REF!,'Rent Roll'!#REF!="Current",'Rent Roll'!#REF!&gt;AY$11),'Rent Roll'!#REF!,SUMIFS('Rent Roll'!$M$4:$M$24,'Rent Roll'!$J$4:$J$24,$A19,'Rent Roll'!$H$4:$H$24,"&lt;="&amp;AY$11,'Rent Roll'!$I$4:$I$24,"&gt;"&amp;AY$11)),0)</f>
        <v>0</v>
      </c>
      <c r="AZ19" s="559">
        <f>IFERROR(IF(AND($A19='Rent Roll'!#REF!,'Rent Roll'!#REF!="Current",'Rent Roll'!#REF!&gt;AZ$11),'Rent Roll'!#REF!,SUMIFS('Rent Roll'!$M$4:$M$24,'Rent Roll'!$J$4:$J$24,$A19,'Rent Roll'!$H$4:$H$24,"&lt;="&amp;AZ$11,'Rent Roll'!$I$4:$I$24,"&gt;"&amp;AZ$11)),0)</f>
        <v>0</v>
      </c>
      <c r="BA19" s="62">
        <f>IFERROR(IF(AND($A19='Rent Roll'!#REF!,'Rent Roll'!#REF!="Current",'Rent Roll'!#REF!&gt;BA$11),'Rent Roll'!#REF!,SUMIFS('Rent Roll'!$M$4:$M$24,'Rent Roll'!$J$4:$J$24,$A19,'Rent Roll'!$H$4:$H$24,"&lt;="&amp;BA$11,'Rent Roll'!$I$4:$I$24,"&gt;"&amp;BA$11)),0)</f>
        <v>0</v>
      </c>
      <c r="BB19" s="62">
        <f>IFERROR(IF(AND($A19='Rent Roll'!#REF!,'Rent Roll'!#REF!="Current",'Rent Roll'!#REF!&gt;BB$11),'Rent Roll'!#REF!,SUMIFS('Rent Roll'!$M$4:$M$24,'Rent Roll'!$J$4:$J$24,$A19,'Rent Roll'!$H$4:$H$24,"&lt;="&amp;BB$11,'Rent Roll'!$I$4:$I$24,"&gt;"&amp;BB$11)),0)</f>
        <v>0</v>
      </c>
      <c r="BC19" s="62">
        <f>IFERROR(IF(AND($A19='Rent Roll'!#REF!,'Rent Roll'!#REF!="Current",'Rent Roll'!#REF!&gt;BC$11),'Rent Roll'!#REF!,SUMIFS('Rent Roll'!$M$4:$M$24,'Rent Roll'!$J$4:$J$24,$A19,'Rent Roll'!$H$4:$H$24,"&lt;="&amp;BC$11,'Rent Roll'!$I$4:$I$24,"&gt;"&amp;BC$11)),0)</f>
        <v>0</v>
      </c>
      <c r="BD19" s="62">
        <f>IFERROR(IF(AND($A19='Rent Roll'!#REF!,'Rent Roll'!#REF!="Current",'Rent Roll'!#REF!&gt;BD$11),'Rent Roll'!#REF!,SUMIFS('Rent Roll'!$M$4:$M$24,'Rent Roll'!$J$4:$J$24,$A19,'Rent Roll'!$H$4:$H$24,"&lt;="&amp;BD$11,'Rent Roll'!$I$4:$I$24,"&gt;"&amp;BD$11)),0)</f>
        <v>0</v>
      </c>
      <c r="BE19" s="62">
        <f>IFERROR(IF(AND($A19='Rent Roll'!#REF!,'Rent Roll'!#REF!="Current",'Rent Roll'!#REF!&gt;BE$11),'Rent Roll'!#REF!,SUMIFS('Rent Roll'!$M$4:$M$24,'Rent Roll'!$J$4:$J$24,$A19,'Rent Roll'!$H$4:$H$24,"&lt;="&amp;BE$11,'Rent Roll'!$I$4:$I$24,"&gt;"&amp;BE$11)),0)</f>
        <v>0</v>
      </c>
      <c r="BF19" s="62">
        <f>IFERROR(IF(AND($A19='Rent Roll'!#REF!,'Rent Roll'!#REF!="Current",'Rent Roll'!#REF!&gt;BF$11),'Rent Roll'!#REF!,SUMIFS('Rent Roll'!$M$4:$M$24,'Rent Roll'!$J$4:$J$24,$A19,'Rent Roll'!$H$4:$H$24,"&lt;="&amp;BF$11,'Rent Roll'!$I$4:$I$24,"&gt;"&amp;BF$11)),0)</f>
        <v>0</v>
      </c>
      <c r="BG19" s="62">
        <f>IFERROR(IF(AND($A19='Rent Roll'!#REF!,'Rent Roll'!#REF!="Current",'Rent Roll'!#REF!&gt;BG$11),'Rent Roll'!#REF!,SUMIFS('Rent Roll'!$M$4:$M$24,'Rent Roll'!$J$4:$J$24,$A19,'Rent Roll'!$H$4:$H$24,"&lt;="&amp;BG$11,'Rent Roll'!$I$4:$I$24,"&gt;"&amp;BG$11)),0)</f>
        <v>0</v>
      </c>
      <c r="BH19" s="62">
        <f>IFERROR(IF(AND($A19='Rent Roll'!#REF!,'Rent Roll'!#REF!="Current",'Rent Roll'!#REF!&gt;BH$11),'Rent Roll'!#REF!,SUMIFS('Rent Roll'!$M$4:$M$24,'Rent Roll'!$J$4:$J$24,$A19,'Rent Roll'!$H$4:$H$24,"&lt;="&amp;BH$11,'Rent Roll'!$I$4:$I$24,"&gt;"&amp;BH$11)),0)</f>
        <v>0</v>
      </c>
      <c r="BI19" s="62">
        <f>IFERROR(IF(AND($A19='Rent Roll'!#REF!,'Rent Roll'!#REF!="Current",'Rent Roll'!#REF!&gt;BI$11),'Rent Roll'!#REF!,SUMIFS('Rent Roll'!$M$4:$M$24,'Rent Roll'!$J$4:$J$24,$A19,'Rent Roll'!$H$4:$H$24,"&lt;="&amp;BI$11,'Rent Roll'!$I$4:$I$24,"&gt;"&amp;BI$11)),0)</f>
        <v>0</v>
      </c>
      <c r="BJ19" s="62">
        <f>IFERROR(IF(AND($A19='Rent Roll'!#REF!,'Rent Roll'!#REF!="Current",'Rent Roll'!#REF!&gt;BJ$11),'Rent Roll'!#REF!,SUMIFS('Rent Roll'!$M$4:$M$24,'Rent Roll'!$J$4:$J$24,$A19,'Rent Roll'!$H$4:$H$24,"&lt;="&amp;BJ$11,'Rent Roll'!$I$4:$I$24,"&gt;"&amp;BJ$11)),0)</f>
        <v>0</v>
      </c>
      <c r="BK19" s="62">
        <f>IFERROR(IF(AND($A19='Rent Roll'!#REF!,'Rent Roll'!#REF!="Current",'Rent Roll'!#REF!&gt;BK$11),'Rent Roll'!#REF!,SUMIFS('Rent Roll'!$M$4:$M$24,'Rent Roll'!$J$4:$J$24,$A19,'Rent Roll'!$H$4:$H$24,"&lt;="&amp;BK$11,'Rent Roll'!$I$4:$I$24,"&gt;"&amp;BK$11)),0)</f>
        <v>0</v>
      </c>
      <c r="BL19" s="559">
        <f>IFERROR(IF(AND($A19='Rent Roll'!#REF!,'Rent Roll'!#REF!="Current",'Rent Roll'!#REF!&gt;BL$11),'Rent Roll'!#REF!,SUMIFS('Rent Roll'!$M$4:$M$24,'Rent Roll'!$J$4:$J$24,$A19,'Rent Roll'!$H$4:$H$24,"&lt;="&amp;BL$11,'Rent Roll'!$I$4:$I$24,"&gt;"&amp;BL$11)),0)</f>
        <v>0</v>
      </c>
      <c r="BM19" s="62">
        <f>IFERROR(IF(AND($A19='Rent Roll'!#REF!,'Rent Roll'!#REF!="Current",'Rent Roll'!#REF!&gt;BM$11),'Rent Roll'!#REF!,SUMIFS('Rent Roll'!$M$4:$M$24,'Rent Roll'!$J$4:$J$24,$A19,'Rent Roll'!$H$4:$H$24,"&lt;="&amp;BM$11,'Rent Roll'!$I$4:$I$24,"&gt;"&amp;BM$11)),0)</f>
        <v>0</v>
      </c>
      <c r="BN19" s="62">
        <f>IFERROR(IF(AND($A19='Rent Roll'!#REF!,'Rent Roll'!#REF!="Current",'Rent Roll'!#REF!&gt;BN$11),'Rent Roll'!#REF!,SUMIFS('Rent Roll'!$M$4:$M$24,'Rent Roll'!$J$4:$J$24,$A19,'Rent Roll'!$H$4:$H$24,"&lt;="&amp;BN$11,'Rent Roll'!$I$4:$I$24,"&gt;"&amp;BN$11)),0)</f>
        <v>0</v>
      </c>
      <c r="BO19" s="62">
        <f>IFERROR(IF(AND($A19='Rent Roll'!#REF!,'Rent Roll'!#REF!="Current",'Rent Roll'!#REF!&gt;BO$11),'Rent Roll'!#REF!,SUMIFS('Rent Roll'!$M$4:$M$24,'Rent Roll'!$J$4:$J$24,$A19,'Rent Roll'!$H$4:$H$24,"&lt;="&amp;BO$11,'Rent Roll'!$I$4:$I$24,"&gt;"&amp;BO$11)),0)</f>
        <v>0</v>
      </c>
      <c r="BP19" s="62">
        <f>IFERROR(IF(AND($A19='Rent Roll'!#REF!,'Rent Roll'!#REF!="Current",'Rent Roll'!#REF!&gt;BP$11),'Rent Roll'!#REF!,SUMIFS('Rent Roll'!$M$4:$M$24,'Rent Roll'!$J$4:$J$24,$A19,'Rent Roll'!$H$4:$H$24,"&lt;="&amp;BP$11,'Rent Roll'!$I$4:$I$24,"&gt;"&amp;BP$11)),0)</f>
        <v>0</v>
      </c>
      <c r="BQ19" s="62">
        <f>IFERROR(IF(AND($A19='Rent Roll'!#REF!,'Rent Roll'!#REF!="Current",'Rent Roll'!#REF!&gt;BQ$11),'Rent Roll'!#REF!,SUMIFS('Rent Roll'!$M$4:$M$24,'Rent Roll'!$J$4:$J$24,$A19,'Rent Roll'!$H$4:$H$24,"&lt;="&amp;BQ$11,'Rent Roll'!$I$4:$I$24,"&gt;"&amp;BQ$11)),0)</f>
        <v>0</v>
      </c>
      <c r="BR19" s="62">
        <f>IFERROR(IF(AND($A19='Rent Roll'!#REF!,'Rent Roll'!#REF!="Current",'Rent Roll'!#REF!&gt;BR$11),'Rent Roll'!#REF!,SUMIFS('Rent Roll'!$M$4:$M$24,'Rent Roll'!$J$4:$J$24,$A19,'Rent Roll'!$H$4:$H$24,"&lt;="&amp;BR$11,'Rent Roll'!$I$4:$I$24,"&gt;"&amp;BR$11)),0)</f>
        <v>0</v>
      </c>
      <c r="BS19" s="62">
        <f>IFERROR(IF(AND($A19='Rent Roll'!#REF!,'Rent Roll'!#REF!="Current",'Rent Roll'!#REF!&gt;BS$11),'Rent Roll'!#REF!,SUMIFS('Rent Roll'!$M$4:$M$24,'Rent Roll'!$J$4:$J$24,$A19,'Rent Roll'!$H$4:$H$24,"&lt;="&amp;BS$11,'Rent Roll'!$I$4:$I$24,"&gt;"&amp;BS$11)),0)</f>
        <v>0</v>
      </c>
      <c r="BT19" s="62">
        <f>IFERROR(IF(AND($A19='Rent Roll'!#REF!,'Rent Roll'!#REF!="Current",'Rent Roll'!#REF!&gt;BT$11),'Rent Roll'!#REF!,SUMIFS('Rent Roll'!$M$4:$M$24,'Rent Roll'!$J$4:$J$24,$A19,'Rent Roll'!$H$4:$H$24,"&lt;="&amp;BT$11,'Rent Roll'!$I$4:$I$24,"&gt;"&amp;BT$11)),0)</f>
        <v>0</v>
      </c>
      <c r="BU19" s="62">
        <f>IFERROR(IF(AND($A19='Rent Roll'!#REF!,'Rent Roll'!#REF!="Current",'Rent Roll'!#REF!&gt;BU$11),'Rent Roll'!#REF!,SUMIFS('Rent Roll'!$M$4:$M$24,'Rent Roll'!$J$4:$J$24,$A19,'Rent Roll'!$H$4:$H$24,"&lt;="&amp;BU$11,'Rent Roll'!$I$4:$I$24,"&gt;"&amp;BU$11)),0)</f>
        <v>0</v>
      </c>
      <c r="BV19" s="62">
        <f>IFERROR(IF(AND($A19='Rent Roll'!#REF!,'Rent Roll'!#REF!="Current",'Rent Roll'!#REF!&gt;BV$11),'Rent Roll'!#REF!,SUMIFS('Rent Roll'!$M$4:$M$24,'Rent Roll'!$J$4:$J$24,$A19,'Rent Roll'!$H$4:$H$24,"&lt;="&amp;BV$11,'Rent Roll'!$I$4:$I$24,"&gt;"&amp;BV$11)),0)</f>
        <v>0</v>
      </c>
      <c r="BW19" s="62">
        <f>IFERROR(IF(AND($A19='Rent Roll'!#REF!,'Rent Roll'!#REF!="Current",'Rent Roll'!#REF!&gt;BW$11),'Rent Roll'!#REF!,SUMIFS('Rent Roll'!$M$4:$M$24,'Rent Roll'!$J$4:$J$24,$A19,'Rent Roll'!$H$4:$H$24,"&lt;="&amp;BW$11,'Rent Roll'!$I$4:$I$24,"&gt;"&amp;BW$11)),0)</f>
        <v>0</v>
      </c>
      <c r="BX19" s="559">
        <f>IFERROR(IF(AND($A19='Rent Roll'!#REF!,'Rent Roll'!#REF!="Current",'Rent Roll'!#REF!&gt;BX$11),'Rent Roll'!#REF!,SUMIFS('Rent Roll'!$M$4:$M$24,'Rent Roll'!$J$4:$J$24,$A19,'Rent Roll'!$H$4:$H$24,"&lt;="&amp;BX$11,'Rent Roll'!$I$4:$I$24,"&gt;"&amp;BX$11)),0)</f>
        <v>0</v>
      </c>
      <c r="BY19" s="62">
        <f>IFERROR(IF(AND($A19='Rent Roll'!#REF!,'Rent Roll'!#REF!="Current",'Rent Roll'!#REF!&gt;BY$11),'Rent Roll'!#REF!,SUMIFS('Rent Roll'!$M$4:$M$24,'Rent Roll'!$J$4:$J$24,$A19,'Rent Roll'!$H$4:$H$24,"&lt;="&amp;BY$11,'Rent Roll'!$I$4:$I$24,"&gt;"&amp;BY$11)),0)</f>
        <v>0</v>
      </c>
      <c r="BZ19" s="62">
        <f>IFERROR(IF(AND($A19='Rent Roll'!#REF!,'Rent Roll'!#REF!="Current",'Rent Roll'!#REF!&gt;BZ$11),'Rent Roll'!#REF!,SUMIFS('Rent Roll'!$M$4:$M$24,'Rent Roll'!$J$4:$J$24,$A19,'Rent Roll'!$H$4:$H$24,"&lt;="&amp;BZ$11,'Rent Roll'!$I$4:$I$24,"&gt;"&amp;BZ$11)),0)</f>
        <v>0</v>
      </c>
      <c r="CA19" s="62">
        <f>IFERROR(IF(AND($A19='Rent Roll'!#REF!,'Rent Roll'!#REF!="Current",'Rent Roll'!#REF!&gt;CA$11),'Rent Roll'!#REF!,SUMIFS('Rent Roll'!$M$4:$M$24,'Rent Roll'!$J$4:$J$24,$A19,'Rent Roll'!$H$4:$H$24,"&lt;="&amp;CA$11,'Rent Roll'!$I$4:$I$24,"&gt;"&amp;CA$11)),0)</f>
        <v>0</v>
      </c>
      <c r="CB19" s="62">
        <f>IFERROR(IF(AND($A19='Rent Roll'!#REF!,'Rent Roll'!#REF!="Current",'Rent Roll'!#REF!&gt;CB$11),'Rent Roll'!#REF!,SUMIFS('Rent Roll'!$M$4:$M$24,'Rent Roll'!$J$4:$J$24,$A19,'Rent Roll'!$H$4:$H$24,"&lt;="&amp;CB$11,'Rent Roll'!$I$4:$I$24,"&gt;"&amp;CB$11)),0)</f>
        <v>0</v>
      </c>
      <c r="CC19" s="62">
        <f>IFERROR(IF(AND($A19='Rent Roll'!#REF!,'Rent Roll'!#REF!="Current",'Rent Roll'!#REF!&gt;CC$11),'Rent Roll'!#REF!,SUMIFS('Rent Roll'!$M$4:$M$24,'Rent Roll'!$J$4:$J$24,$A19,'Rent Roll'!$H$4:$H$24,"&lt;="&amp;CC$11,'Rent Roll'!$I$4:$I$24,"&gt;"&amp;CC$11)),0)</f>
        <v>0</v>
      </c>
      <c r="CD19" s="62">
        <f>IFERROR(IF(AND($A19='Rent Roll'!#REF!,'Rent Roll'!#REF!="Current",'Rent Roll'!#REF!&gt;CD$11),'Rent Roll'!#REF!,SUMIFS('Rent Roll'!$M$4:$M$24,'Rent Roll'!$J$4:$J$24,$A19,'Rent Roll'!$H$4:$H$24,"&lt;="&amp;CD$11,'Rent Roll'!$I$4:$I$24,"&gt;"&amp;CD$11)),0)</f>
        <v>0</v>
      </c>
      <c r="CE19" s="62">
        <f>IFERROR(IF(AND($A19='Rent Roll'!#REF!,'Rent Roll'!#REF!="Current",'Rent Roll'!#REF!&gt;CE$11),'Rent Roll'!#REF!,SUMIFS('Rent Roll'!$M$4:$M$24,'Rent Roll'!$J$4:$J$24,$A19,'Rent Roll'!$H$4:$H$24,"&lt;="&amp;CE$11,'Rent Roll'!$I$4:$I$24,"&gt;"&amp;CE$11)),0)</f>
        <v>0</v>
      </c>
      <c r="CF19" s="62">
        <f>IFERROR(IF(AND($A19='Rent Roll'!#REF!,'Rent Roll'!#REF!="Current",'Rent Roll'!#REF!&gt;CF$11),'Rent Roll'!#REF!,SUMIFS('Rent Roll'!$M$4:$M$24,'Rent Roll'!$J$4:$J$24,$A19,'Rent Roll'!$H$4:$H$24,"&lt;="&amp;CF$11,'Rent Roll'!$I$4:$I$24,"&gt;"&amp;CF$11)),0)</f>
        <v>0</v>
      </c>
      <c r="CG19" s="62">
        <f>IFERROR(IF(AND($A19='Rent Roll'!#REF!,'Rent Roll'!#REF!="Current",'Rent Roll'!#REF!&gt;CG$11),'Rent Roll'!#REF!,SUMIFS('Rent Roll'!$M$4:$M$24,'Rent Roll'!$J$4:$J$24,$A19,'Rent Roll'!$H$4:$H$24,"&lt;="&amp;CG$11,'Rent Roll'!$I$4:$I$24,"&gt;"&amp;CG$11)),0)</f>
        <v>0</v>
      </c>
      <c r="CH19" s="62">
        <f>IFERROR(IF(AND($A19='Rent Roll'!#REF!,'Rent Roll'!#REF!="Current",'Rent Roll'!#REF!&gt;CH$11),'Rent Roll'!#REF!,SUMIFS('Rent Roll'!$M$4:$M$24,'Rent Roll'!$J$4:$J$24,$A19,'Rent Roll'!$H$4:$H$24,"&lt;="&amp;CH$11,'Rent Roll'!$I$4:$I$24,"&gt;"&amp;CH$11)),0)</f>
        <v>0</v>
      </c>
      <c r="CI19" s="62">
        <f>IFERROR(IF(AND($A19='Rent Roll'!#REF!,'Rent Roll'!#REF!="Current",'Rent Roll'!#REF!&gt;CI$11),'Rent Roll'!#REF!,SUMIFS('Rent Roll'!$M$4:$M$24,'Rent Roll'!$J$4:$J$24,$A19,'Rent Roll'!$H$4:$H$24,"&lt;="&amp;CI$11,'Rent Roll'!$I$4:$I$24,"&gt;"&amp;CI$11)),0)</f>
        <v>0</v>
      </c>
      <c r="CJ19" s="559">
        <f>IFERROR(IF(AND($A19='Rent Roll'!#REF!,'Rent Roll'!#REF!="Current",'Rent Roll'!#REF!&gt;CJ$11),'Rent Roll'!#REF!,SUMIFS('Rent Roll'!$M$4:$M$24,'Rent Roll'!$J$4:$J$24,$A19,'Rent Roll'!$H$4:$H$24,"&lt;="&amp;CJ$11,'Rent Roll'!$I$4:$I$24,"&gt;"&amp;CJ$11)),0)</f>
        <v>0</v>
      </c>
      <c r="CK19" s="62">
        <f>IFERROR(IF(AND($A19='Rent Roll'!#REF!,'Rent Roll'!#REF!="Current",'Rent Roll'!#REF!&gt;CK$11),'Rent Roll'!#REF!,SUMIFS('Rent Roll'!$M$4:$M$24,'Rent Roll'!$J$4:$J$24,$A19,'Rent Roll'!$H$4:$H$24,"&lt;="&amp;CK$11,'Rent Roll'!$I$4:$I$24,"&gt;"&amp;CK$11)),0)</f>
        <v>0</v>
      </c>
      <c r="CL19" s="62">
        <f>IFERROR(IF(AND($A19='Rent Roll'!#REF!,'Rent Roll'!#REF!="Current",'Rent Roll'!#REF!&gt;CL$11),'Rent Roll'!#REF!,SUMIFS('Rent Roll'!$M$4:$M$24,'Rent Roll'!$J$4:$J$24,$A19,'Rent Roll'!$H$4:$H$24,"&lt;="&amp;CL$11,'Rent Roll'!$I$4:$I$24,"&gt;"&amp;CL$11)),0)</f>
        <v>0</v>
      </c>
      <c r="CM19" s="62">
        <f>IFERROR(IF(AND($A19='Rent Roll'!#REF!,'Rent Roll'!#REF!="Current",'Rent Roll'!#REF!&gt;CM$11),'Rent Roll'!#REF!,SUMIFS('Rent Roll'!$M$4:$M$24,'Rent Roll'!$J$4:$J$24,$A19,'Rent Roll'!$H$4:$H$24,"&lt;="&amp;CM$11,'Rent Roll'!$I$4:$I$24,"&gt;"&amp;CM$11)),0)</f>
        <v>0</v>
      </c>
      <c r="CN19" s="62">
        <f>IFERROR(IF(AND($A19='Rent Roll'!#REF!,'Rent Roll'!#REF!="Current",'Rent Roll'!#REF!&gt;CN$11),'Rent Roll'!#REF!,SUMIFS('Rent Roll'!$M$4:$M$24,'Rent Roll'!$J$4:$J$24,$A19,'Rent Roll'!$H$4:$H$24,"&lt;="&amp;CN$11,'Rent Roll'!$I$4:$I$24,"&gt;"&amp;CN$11)),0)</f>
        <v>0</v>
      </c>
      <c r="CO19" s="62">
        <f>IFERROR(IF(AND($A19='Rent Roll'!#REF!,'Rent Roll'!#REF!="Current",'Rent Roll'!#REF!&gt;CO$11),'Rent Roll'!#REF!,SUMIFS('Rent Roll'!$M$4:$M$24,'Rent Roll'!$J$4:$J$24,$A19,'Rent Roll'!$H$4:$H$24,"&lt;="&amp;CO$11,'Rent Roll'!$I$4:$I$24,"&gt;"&amp;CO$11)),0)</f>
        <v>0</v>
      </c>
      <c r="CP19" s="62">
        <f>IFERROR(IF(AND($A19='Rent Roll'!#REF!,'Rent Roll'!#REF!="Current",'Rent Roll'!#REF!&gt;CP$11),'Rent Roll'!#REF!,SUMIFS('Rent Roll'!$M$4:$M$24,'Rent Roll'!$J$4:$J$24,$A19,'Rent Roll'!$H$4:$H$24,"&lt;="&amp;CP$11,'Rent Roll'!$I$4:$I$24,"&gt;"&amp;CP$11)),0)</f>
        <v>0</v>
      </c>
      <c r="CQ19" s="62">
        <f>IFERROR(IF(AND($A19='Rent Roll'!#REF!,'Rent Roll'!#REF!="Current",'Rent Roll'!#REF!&gt;CQ$11),'Rent Roll'!#REF!,SUMIFS('Rent Roll'!$M$4:$M$24,'Rent Roll'!$J$4:$J$24,$A19,'Rent Roll'!$H$4:$H$24,"&lt;="&amp;CQ$11,'Rent Roll'!$I$4:$I$24,"&gt;"&amp;CQ$11)),0)</f>
        <v>0</v>
      </c>
      <c r="CR19" s="62">
        <f>IFERROR(IF(AND($A19='Rent Roll'!#REF!,'Rent Roll'!#REF!="Current",'Rent Roll'!#REF!&gt;CR$11),'Rent Roll'!#REF!,SUMIFS('Rent Roll'!$M$4:$M$24,'Rent Roll'!$J$4:$J$24,$A19,'Rent Roll'!$H$4:$H$24,"&lt;="&amp;CR$11,'Rent Roll'!$I$4:$I$24,"&gt;"&amp;CR$11)),0)</f>
        <v>0</v>
      </c>
      <c r="CS19" s="62">
        <f>IFERROR(IF(AND($A19='Rent Roll'!#REF!,'Rent Roll'!#REF!="Current",'Rent Roll'!#REF!&gt;CS$11),'Rent Roll'!#REF!,SUMIFS('Rent Roll'!$M$4:$M$24,'Rent Roll'!$J$4:$J$24,$A19,'Rent Roll'!$H$4:$H$24,"&lt;="&amp;CS$11,'Rent Roll'!$I$4:$I$24,"&gt;"&amp;CS$11)),0)</f>
        <v>0</v>
      </c>
      <c r="CT19" s="62">
        <f>IFERROR(IF(AND($A19='Rent Roll'!#REF!,'Rent Roll'!#REF!="Current",'Rent Roll'!#REF!&gt;CT$11),'Rent Roll'!#REF!,SUMIFS('Rent Roll'!$M$4:$M$24,'Rent Roll'!$J$4:$J$24,$A19,'Rent Roll'!$H$4:$H$24,"&lt;="&amp;CT$11,'Rent Roll'!$I$4:$I$24,"&gt;"&amp;CT$11)),0)</f>
        <v>0</v>
      </c>
      <c r="CU19" s="62">
        <f>IFERROR(IF(AND($A19='Rent Roll'!#REF!,'Rent Roll'!#REF!="Current",'Rent Roll'!#REF!&gt;CU$11),'Rent Roll'!#REF!,SUMIFS('Rent Roll'!$M$4:$M$24,'Rent Roll'!$J$4:$J$24,$A19,'Rent Roll'!$H$4:$H$24,"&lt;="&amp;CU$11,'Rent Roll'!$I$4:$I$24,"&gt;"&amp;CU$11)),0)</f>
        <v>0</v>
      </c>
      <c r="CV19" s="559">
        <f>IFERROR(IF(AND($A19='Rent Roll'!#REF!,'Rent Roll'!#REF!="Current",'Rent Roll'!#REF!&gt;CV$11),'Rent Roll'!#REF!,SUMIFS('Rent Roll'!$M$4:$M$24,'Rent Roll'!$J$4:$J$24,$A19,'Rent Roll'!$H$4:$H$24,"&lt;="&amp;CV$11,'Rent Roll'!$I$4:$I$24,"&gt;"&amp;CV$11)),0)</f>
        <v>0</v>
      </c>
      <c r="CW19" s="62">
        <f>IFERROR(IF(AND($A19='Rent Roll'!#REF!,'Rent Roll'!#REF!="Current",'Rent Roll'!#REF!&gt;CW$11),'Rent Roll'!#REF!,SUMIFS('Rent Roll'!$M$4:$M$24,'Rent Roll'!$J$4:$J$24,$A19,'Rent Roll'!$H$4:$H$24,"&lt;="&amp;CW$11,'Rent Roll'!$I$4:$I$24,"&gt;"&amp;CW$11)),0)</f>
        <v>0</v>
      </c>
      <c r="CX19" s="62">
        <f>IFERROR(IF(AND($A19='Rent Roll'!#REF!,'Rent Roll'!#REF!="Current",'Rent Roll'!#REF!&gt;CX$11),'Rent Roll'!#REF!,SUMIFS('Rent Roll'!$M$4:$M$24,'Rent Roll'!$J$4:$J$24,$A19,'Rent Roll'!$H$4:$H$24,"&lt;="&amp;CX$11,'Rent Roll'!$I$4:$I$24,"&gt;"&amp;CX$11)),0)</f>
        <v>0</v>
      </c>
      <c r="CY19" s="62">
        <f>IFERROR(IF(AND($A19='Rent Roll'!#REF!,'Rent Roll'!#REF!="Current",'Rent Roll'!#REF!&gt;CY$11),'Rent Roll'!#REF!,SUMIFS('Rent Roll'!$M$4:$M$24,'Rent Roll'!$J$4:$J$24,$A19,'Rent Roll'!$H$4:$H$24,"&lt;="&amp;CY$11,'Rent Roll'!$I$4:$I$24,"&gt;"&amp;CY$11)),0)</f>
        <v>0</v>
      </c>
      <c r="CZ19" s="62">
        <f>IFERROR(IF(AND($A19='Rent Roll'!#REF!,'Rent Roll'!#REF!="Current",'Rent Roll'!#REF!&gt;CZ$11),'Rent Roll'!#REF!,SUMIFS('Rent Roll'!$M$4:$M$24,'Rent Roll'!$J$4:$J$24,$A19,'Rent Roll'!$H$4:$H$24,"&lt;="&amp;CZ$11,'Rent Roll'!$I$4:$I$24,"&gt;"&amp;CZ$11)),0)</f>
        <v>0</v>
      </c>
      <c r="DA19" s="62">
        <f>IFERROR(IF(AND($A19='Rent Roll'!#REF!,'Rent Roll'!#REF!="Current",'Rent Roll'!#REF!&gt;DA$11),'Rent Roll'!#REF!,SUMIFS('Rent Roll'!$M$4:$M$24,'Rent Roll'!$J$4:$J$24,$A19,'Rent Roll'!$H$4:$H$24,"&lt;="&amp;DA$11,'Rent Roll'!$I$4:$I$24,"&gt;"&amp;DA$11)),0)</f>
        <v>0</v>
      </c>
      <c r="DB19" s="62">
        <f>IFERROR(IF(AND($A19='Rent Roll'!#REF!,'Rent Roll'!#REF!="Current",'Rent Roll'!#REF!&gt;DB$11),'Rent Roll'!#REF!,SUMIFS('Rent Roll'!$M$4:$M$24,'Rent Roll'!$J$4:$J$24,$A19,'Rent Roll'!$H$4:$H$24,"&lt;="&amp;DB$11,'Rent Roll'!$I$4:$I$24,"&gt;"&amp;DB$11)),0)</f>
        <v>0</v>
      </c>
      <c r="DC19" s="62">
        <f>IFERROR(IF(AND($A19='Rent Roll'!#REF!,'Rent Roll'!#REF!="Current",'Rent Roll'!#REF!&gt;DC$11),'Rent Roll'!#REF!,SUMIFS('Rent Roll'!$M$4:$M$24,'Rent Roll'!$J$4:$J$24,$A19,'Rent Roll'!$H$4:$H$24,"&lt;="&amp;DC$11,'Rent Roll'!$I$4:$I$24,"&gt;"&amp;DC$11)),0)</f>
        <v>0</v>
      </c>
      <c r="DD19" s="62">
        <f>IFERROR(IF(AND($A19='Rent Roll'!#REF!,'Rent Roll'!#REF!="Current",'Rent Roll'!#REF!&gt;DD$11),'Rent Roll'!#REF!,SUMIFS('Rent Roll'!$M$4:$M$24,'Rent Roll'!$J$4:$J$24,$A19,'Rent Roll'!$H$4:$H$24,"&lt;="&amp;DD$11,'Rent Roll'!$I$4:$I$24,"&gt;"&amp;DD$11)),0)</f>
        <v>0</v>
      </c>
      <c r="DE19" s="62">
        <f>IFERROR(IF(AND($A19='Rent Roll'!#REF!,'Rent Roll'!#REF!="Current",'Rent Roll'!#REF!&gt;DE$11),'Rent Roll'!#REF!,SUMIFS('Rent Roll'!$M$4:$M$24,'Rent Roll'!$J$4:$J$24,$A19,'Rent Roll'!$H$4:$H$24,"&lt;="&amp;DE$11,'Rent Roll'!$I$4:$I$24,"&gt;"&amp;DE$11)),0)</f>
        <v>0</v>
      </c>
      <c r="DF19" s="62">
        <f>IFERROR(IF(AND($A19='Rent Roll'!#REF!,'Rent Roll'!#REF!="Current",'Rent Roll'!#REF!&gt;DF$11),'Rent Roll'!#REF!,SUMIFS('Rent Roll'!$M$4:$M$24,'Rent Roll'!$J$4:$J$24,$A19,'Rent Roll'!$H$4:$H$24,"&lt;="&amp;DF$11,'Rent Roll'!$I$4:$I$24,"&gt;"&amp;DF$11)),0)</f>
        <v>0</v>
      </c>
      <c r="DG19" s="62">
        <f>IFERROR(IF(AND($A19='Rent Roll'!#REF!,'Rent Roll'!#REF!="Current",'Rent Roll'!#REF!&gt;DG$11),'Rent Roll'!#REF!,SUMIFS('Rent Roll'!$M$4:$M$24,'Rent Roll'!$J$4:$J$24,$A19,'Rent Roll'!$H$4:$H$24,"&lt;="&amp;DG$11,'Rent Roll'!$I$4:$I$24,"&gt;"&amp;DG$11)),0)</f>
        <v>0</v>
      </c>
      <c r="DH19" s="559">
        <f>IFERROR(IF(AND($A19='Rent Roll'!#REF!,'Rent Roll'!#REF!="Current",'Rent Roll'!#REF!&gt;DH$11),'Rent Roll'!#REF!,SUMIFS('Rent Roll'!$M$4:$M$24,'Rent Roll'!$J$4:$J$24,$A19,'Rent Roll'!$H$4:$H$24,"&lt;="&amp;DH$11,'Rent Roll'!$I$4:$I$24,"&gt;"&amp;DH$11)),0)</f>
        <v>0</v>
      </c>
      <c r="DI19" s="62">
        <f>IFERROR(IF(AND($A19='Rent Roll'!#REF!,'Rent Roll'!#REF!="Current",'Rent Roll'!#REF!&gt;DI$11),'Rent Roll'!#REF!,SUMIFS('Rent Roll'!$M$4:$M$24,'Rent Roll'!$J$4:$J$24,$A19,'Rent Roll'!$H$4:$H$24,"&lt;="&amp;DI$11,'Rent Roll'!$I$4:$I$24,"&gt;"&amp;DI$11)),0)</f>
        <v>0</v>
      </c>
      <c r="DJ19" s="62">
        <f>IFERROR(IF(AND($A19='Rent Roll'!#REF!,'Rent Roll'!#REF!="Current",'Rent Roll'!#REF!&gt;DJ$11),'Rent Roll'!#REF!,SUMIFS('Rent Roll'!$M$4:$M$24,'Rent Roll'!$J$4:$J$24,$A19,'Rent Roll'!$H$4:$H$24,"&lt;="&amp;DJ$11,'Rent Roll'!$I$4:$I$24,"&gt;"&amp;DJ$11)),0)</f>
        <v>0</v>
      </c>
      <c r="DK19" s="62">
        <f>IFERROR(IF(AND($A19='Rent Roll'!#REF!,'Rent Roll'!#REF!="Current",'Rent Roll'!#REF!&gt;DK$11),'Rent Roll'!#REF!,SUMIFS('Rent Roll'!$M$4:$M$24,'Rent Roll'!$J$4:$J$24,$A19,'Rent Roll'!$H$4:$H$24,"&lt;="&amp;DK$11,'Rent Roll'!$I$4:$I$24,"&gt;"&amp;DK$11)),0)</f>
        <v>0</v>
      </c>
      <c r="DL19" s="62">
        <f>IFERROR(IF(AND($A19='Rent Roll'!#REF!,'Rent Roll'!#REF!="Current",'Rent Roll'!#REF!&gt;DL$11),'Rent Roll'!#REF!,SUMIFS('Rent Roll'!$M$4:$M$24,'Rent Roll'!$J$4:$J$24,$A19,'Rent Roll'!$H$4:$H$24,"&lt;="&amp;DL$11,'Rent Roll'!$I$4:$I$24,"&gt;"&amp;DL$11)),0)</f>
        <v>0</v>
      </c>
      <c r="DM19" s="62">
        <f>IFERROR(IF(AND($A19='Rent Roll'!#REF!,'Rent Roll'!#REF!="Current",'Rent Roll'!#REF!&gt;DM$11),'Rent Roll'!#REF!,SUMIFS('Rent Roll'!$M$4:$M$24,'Rent Roll'!$J$4:$J$24,$A19,'Rent Roll'!$H$4:$H$24,"&lt;="&amp;DM$11,'Rent Roll'!$I$4:$I$24,"&gt;"&amp;DM$11)),0)</f>
        <v>0</v>
      </c>
      <c r="DN19" s="62">
        <f>IFERROR(IF(AND($A19='Rent Roll'!#REF!,'Rent Roll'!#REF!="Current",'Rent Roll'!#REF!&gt;DN$11),'Rent Roll'!#REF!,SUMIFS('Rent Roll'!$M$4:$M$24,'Rent Roll'!$J$4:$J$24,$A19,'Rent Roll'!$H$4:$H$24,"&lt;="&amp;DN$11,'Rent Roll'!$I$4:$I$24,"&gt;"&amp;DN$11)),0)</f>
        <v>0</v>
      </c>
      <c r="DO19" s="62">
        <f>IFERROR(IF(AND($A19='Rent Roll'!#REF!,'Rent Roll'!#REF!="Current",'Rent Roll'!#REF!&gt;DO$11),'Rent Roll'!#REF!,SUMIFS('Rent Roll'!$M$4:$M$24,'Rent Roll'!$J$4:$J$24,$A19,'Rent Roll'!$H$4:$H$24,"&lt;="&amp;DO$11,'Rent Roll'!$I$4:$I$24,"&gt;"&amp;DO$11)),0)</f>
        <v>0</v>
      </c>
      <c r="DP19" s="62">
        <f>IFERROR(IF(AND($A19='Rent Roll'!#REF!,'Rent Roll'!#REF!="Current",'Rent Roll'!#REF!&gt;DP$11),'Rent Roll'!#REF!,SUMIFS('Rent Roll'!$M$4:$M$24,'Rent Roll'!$J$4:$J$24,$A19,'Rent Roll'!$H$4:$H$24,"&lt;="&amp;DP$11,'Rent Roll'!$I$4:$I$24,"&gt;"&amp;DP$11)),0)</f>
        <v>0</v>
      </c>
      <c r="DQ19" s="62">
        <f>IFERROR(IF(AND($A19='Rent Roll'!#REF!,'Rent Roll'!#REF!="Current",'Rent Roll'!#REF!&gt;DQ$11),'Rent Roll'!#REF!,SUMIFS('Rent Roll'!$M$4:$M$24,'Rent Roll'!$J$4:$J$24,$A19,'Rent Roll'!$H$4:$H$24,"&lt;="&amp;DQ$11,'Rent Roll'!$I$4:$I$24,"&gt;"&amp;DQ$11)),0)</f>
        <v>0</v>
      </c>
      <c r="DR19" s="62">
        <f>IFERROR(IF(AND($A19='Rent Roll'!#REF!,'Rent Roll'!#REF!="Current",'Rent Roll'!#REF!&gt;DR$11),'Rent Roll'!#REF!,SUMIFS('Rent Roll'!$M$4:$M$24,'Rent Roll'!$J$4:$J$24,$A19,'Rent Roll'!$H$4:$H$24,"&lt;="&amp;DR$11,'Rent Roll'!$I$4:$I$24,"&gt;"&amp;DR$11)),0)</f>
        <v>0</v>
      </c>
      <c r="DS19" s="62">
        <f>IFERROR(IF(AND($A19='Rent Roll'!#REF!,'Rent Roll'!#REF!="Current",'Rent Roll'!#REF!&gt;DS$11),'Rent Roll'!#REF!,SUMIFS('Rent Roll'!$M$4:$M$24,'Rent Roll'!$J$4:$J$24,$A19,'Rent Roll'!$H$4:$H$24,"&lt;="&amp;DS$11,'Rent Roll'!$I$4:$I$24,"&gt;"&amp;DS$11)),0)</f>
        <v>0</v>
      </c>
      <c r="DT19" s="559">
        <f>IFERROR(IF(AND($A19='Rent Roll'!#REF!,'Rent Roll'!#REF!="Current",'Rent Roll'!#REF!&gt;DT$11),'Rent Roll'!#REF!,SUMIFS('Rent Roll'!$M$4:$M$24,'Rent Roll'!$J$4:$J$24,$A19,'Rent Roll'!$H$4:$H$24,"&lt;="&amp;DT$11,'Rent Roll'!$I$4:$I$24,"&gt;"&amp;DT$11)),0)</f>
        <v>0</v>
      </c>
      <c r="DU19" s="62">
        <f>IFERROR(IF(AND($A19='Rent Roll'!#REF!,'Rent Roll'!#REF!="Current",'Rent Roll'!#REF!&gt;DU$11),'Rent Roll'!#REF!,SUMIFS('Rent Roll'!$M$4:$M$24,'Rent Roll'!$J$4:$J$24,$A19,'Rent Roll'!$H$4:$H$24,"&lt;="&amp;DU$11,'Rent Roll'!$I$4:$I$24,"&gt;"&amp;DU$11)),0)</f>
        <v>0</v>
      </c>
      <c r="DV19" s="62">
        <f>IFERROR(IF(AND($A19='Rent Roll'!#REF!,'Rent Roll'!#REF!="Current",'Rent Roll'!#REF!&gt;DV$11),'Rent Roll'!#REF!,SUMIFS('Rent Roll'!$M$4:$M$24,'Rent Roll'!$J$4:$J$24,$A19,'Rent Roll'!$H$4:$H$24,"&lt;="&amp;DV$11,'Rent Roll'!$I$4:$I$24,"&gt;"&amp;DV$11)),0)</f>
        <v>0</v>
      </c>
      <c r="DW19" s="62">
        <f>IFERROR(IF(AND($A19='Rent Roll'!#REF!,'Rent Roll'!#REF!="Current",'Rent Roll'!#REF!&gt;DW$11),'Rent Roll'!#REF!,SUMIFS('Rent Roll'!$M$4:$M$24,'Rent Roll'!$J$4:$J$24,$A19,'Rent Roll'!$H$4:$H$24,"&lt;="&amp;DW$11,'Rent Roll'!$I$4:$I$24,"&gt;"&amp;DW$11)),0)</f>
        <v>0</v>
      </c>
      <c r="DX19" s="62">
        <f>IFERROR(IF(AND($A19='Rent Roll'!#REF!,'Rent Roll'!#REF!="Current",'Rent Roll'!#REF!&gt;DX$11),'Rent Roll'!#REF!,SUMIFS('Rent Roll'!$M$4:$M$24,'Rent Roll'!$J$4:$J$24,$A19,'Rent Roll'!$H$4:$H$24,"&lt;="&amp;DX$11,'Rent Roll'!$I$4:$I$24,"&gt;"&amp;DX$11)),0)</f>
        <v>0</v>
      </c>
      <c r="DY19" s="62">
        <f>IFERROR(IF(AND($A19='Rent Roll'!#REF!,'Rent Roll'!#REF!="Current",'Rent Roll'!#REF!&gt;DY$11),'Rent Roll'!#REF!,SUMIFS('Rent Roll'!$M$4:$M$24,'Rent Roll'!$J$4:$J$24,$A19,'Rent Roll'!$H$4:$H$24,"&lt;="&amp;DY$11,'Rent Roll'!$I$4:$I$24,"&gt;"&amp;DY$11)),0)</f>
        <v>0</v>
      </c>
      <c r="DZ19" s="62">
        <f>IFERROR(IF(AND($A19='Rent Roll'!#REF!,'Rent Roll'!#REF!="Current",'Rent Roll'!#REF!&gt;DZ$11),'Rent Roll'!#REF!,SUMIFS('Rent Roll'!$M$4:$M$24,'Rent Roll'!$J$4:$J$24,$A19,'Rent Roll'!$H$4:$H$24,"&lt;="&amp;DZ$11,'Rent Roll'!$I$4:$I$24,"&gt;"&amp;DZ$11)),0)</f>
        <v>0</v>
      </c>
      <c r="EA19" s="62">
        <f>IFERROR(IF(AND($A19='Rent Roll'!#REF!,'Rent Roll'!#REF!="Current",'Rent Roll'!#REF!&gt;EA$11),'Rent Roll'!#REF!,SUMIFS('Rent Roll'!$M$4:$M$24,'Rent Roll'!$J$4:$J$24,$A19,'Rent Roll'!$H$4:$H$24,"&lt;="&amp;EA$11,'Rent Roll'!$I$4:$I$24,"&gt;"&amp;EA$11)),0)</f>
        <v>0</v>
      </c>
      <c r="EB19" s="62">
        <f>IFERROR(IF(AND($A19='Rent Roll'!#REF!,'Rent Roll'!#REF!="Current",'Rent Roll'!#REF!&gt;EB$11),'Rent Roll'!#REF!,SUMIFS('Rent Roll'!$M$4:$M$24,'Rent Roll'!$J$4:$J$24,$A19,'Rent Roll'!$H$4:$H$24,"&lt;="&amp;EB$11,'Rent Roll'!$I$4:$I$24,"&gt;"&amp;EB$11)),0)</f>
        <v>0</v>
      </c>
      <c r="EC19" s="62">
        <f>IFERROR(IF(AND($A19='Rent Roll'!#REF!,'Rent Roll'!#REF!="Current",'Rent Roll'!#REF!&gt;EC$11),'Rent Roll'!#REF!,SUMIFS('Rent Roll'!$M$4:$M$24,'Rent Roll'!$J$4:$J$24,$A19,'Rent Roll'!$H$4:$H$24,"&lt;="&amp;EC$11,'Rent Roll'!$I$4:$I$24,"&gt;"&amp;EC$11)),0)</f>
        <v>0</v>
      </c>
      <c r="ED19" s="62">
        <f>IFERROR(IF(AND($A19='Rent Roll'!#REF!,'Rent Roll'!#REF!="Current",'Rent Roll'!#REF!&gt;ED$11),'Rent Roll'!#REF!,SUMIFS('Rent Roll'!$M$4:$M$24,'Rent Roll'!$J$4:$J$24,$A19,'Rent Roll'!$H$4:$H$24,"&lt;="&amp;ED$11,'Rent Roll'!$I$4:$I$24,"&gt;"&amp;ED$11)),0)</f>
        <v>0</v>
      </c>
      <c r="EE19" s="62">
        <f>IFERROR(IF(AND($A19='Rent Roll'!#REF!,'Rent Roll'!#REF!="Current",'Rent Roll'!#REF!&gt;EE$11),'Rent Roll'!#REF!,SUMIFS('Rent Roll'!$M$4:$M$24,'Rent Roll'!$J$4:$J$24,$A19,'Rent Roll'!$H$4:$H$24,"&lt;="&amp;EE$11,'Rent Roll'!$I$4:$I$24,"&gt;"&amp;EE$11)),0)</f>
        <v>0</v>
      </c>
    </row>
    <row r="20" spans="1:135" x14ac:dyDescent="0.25">
      <c r="A20" s="148" t="e">
        <f>'Rent Roll'!#REF!</f>
        <v>#REF!</v>
      </c>
      <c r="B20" s="398" t="e">
        <f>'Rent Roll'!#REF!</f>
        <v>#REF!</v>
      </c>
      <c r="C20" s="399" t="e">
        <f>'Rent Roll'!#REF!</f>
        <v>#REF!</v>
      </c>
      <c r="D20" s="62">
        <f>IFERROR(IF(AND($A20='Rent Roll'!#REF!,'Rent Roll'!#REF!="Current",'Rent Roll'!#REF!&gt;D$11),'Rent Roll'!#REF!,SUMIFS('Rent Roll'!$M$4:$M$24,'Rent Roll'!$J$4:$J$24,$A20,'Rent Roll'!$H$4:$H$24,"&lt;="&amp;D$11,'Rent Roll'!$I$4:$I$24,"&gt;"&amp;D$11)),0)</f>
        <v>0</v>
      </c>
      <c r="E20" s="62">
        <f>IFERROR(IF(AND($A20='Rent Roll'!#REF!,'Rent Roll'!#REF!="Current",'Rent Roll'!#REF!&gt;E$11),'Rent Roll'!#REF!,SUMIFS('Rent Roll'!$M$4:$M$24,'Rent Roll'!$J$4:$J$24,$A20,'Rent Roll'!$H$4:$H$24,"&lt;="&amp;E$11,'Rent Roll'!$I$4:$I$24,"&gt;"&amp;E$11)),0)</f>
        <v>0</v>
      </c>
      <c r="F20" s="62">
        <f>IFERROR(IF(AND($A20='Rent Roll'!#REF!,'Rent Roll'!#REF!="Current",'Rent Roll'!#REF!&gt;F$11),'Rent Roll'!#REF!,SUMIFS('Rent Roll'!$M$4:$M$24,'Rent Roll'!$J$4:$J$24,$A20,'Rent Roll'!$H$4:$H$24,"&lt;="&amp;F$11,'Rent Roll'!$I$4:$I$24,"&gt;"&amp;F$11)),0)</f>
        <v>0</v>
      </c>
      <c r="G20" s="62">
        <f>IFERROR(IF(AND($A20='Rent Roll'!#REF!,'Rent Roll'!#REF!="Current",'Rent Roll'!#REF!&gt;G$11),'Rent Roll'!#REF!,SUMIFS('Rent Roll'!$M$4:$M$24,'Rent Roll'!$J$4:$J$24,$A20,'Rent Roll'!$H$4:$H$24,"&lt;="&amp;G$11,'Rent Roll'!$I$4:$I$24,"&gt;"&amp;G$11)),0)</f>
        <v>0</v>
      </c>
      <c r="H20" s="62">
        <f>IFERROR(IF(AND($A20='Rent Roll'!#REF!,'Rent Roll'!#REF!="Current",'Rent Roll'!#REF!&gt;H$11),'Rent Roll'!#REF!,SUMIFS('Rent Roll'!$M$4:$M$24,'Rent Roll'!$J$4:$J$24,$A20,'Rent Roll'!$H$4:$H$24,"&lt;="&amp;H$11,'Rent Roll'!$I$4:$I$24,"&gt;"&amp;H$11)),0)</f>
        <v>0</v>
      </c>
      <c r="I20" s="62">
        <f>IFERROR(IF(AND($A20='Rent Roll'!#REF!,'Rent Roll'!#REF!="Current",'Rent Roll'!#REF!&gt;I$11),'Rent Roll'!#REF!,SUMIFS('Rent Roll'!$M$4:$M$24,'Rent Roll'!$J$4:$J$24,$A20,'Rent Roll'!$H$4:$H$24,"&lt;="&amp;I$11,'Rent Roll'!$I$4:$I$24,"&gt;"&amp;I$11)),0)</f>
        <v>0</v>
      </c>
      <c r="J20" s="62">
        <f>IFERROR(IF(AND($A20='Rent Roll'!#REF!,'Rent Roll'!#REF!="Current",'Rent Roll'!#REF!&gt;J$11),'Rent Roll'!#REF!,SUMIFS('Rent Roll'!$M$4:$M$24,'Rent Roll'!$J$4:$J$24,$A20,'Rent Roll'!$H$4:$H$24,"&lt;="&amp;J$11,'Rent Roll'!$I$4:$I$24,"&gt;"&amp;J$11)),0)</f>
        <v>0</v>
      </c>
      <c r="K20" s="62">
        <f>IFERROR(IF(AND($A20='Rent Roll'!#REF!,'Rent Roll'!#REF!="Current",'Rent Roll'!#REF!&gt;K$11),'Rent Roll'!#REF!,SUMIFS('Rent Roll'!$M$4:$M$24,'Rent Roll'!$J$4:$J$24,$A20,'Rent Roll'!$H$4:$H$24,"&lt;="&amp;K$11,'Rent Roll'!$I$4:$I$24,"&gt;"&amp;K$11)),0)</f>
        <v>0</v>
      </c>
      <c r="L20" s="62">
        <f>IFERROR(IF(AND($A20='Rent Roll'!#REF!,'Rent Roll'!#REF!="Current",'Rent Roll'!#REF!&gt;L$11),'Rent Roll'!#REF!,SUMIFS('Rent Roll'!$M$4:$M$24,'Rent Roll'!$J$4:$J$24,$A20,'Rent Roll'!$H$4:$H$24,"&lt;="&amp;L$11,'Rent Roll'!$I$4:$I$24,"&gt;"&amp;L$11)),0)</f>
        <v>0</v>
      </c>
      <c r="M20" s="62">
        <f>IFERROR(IF(AND($A20='Rent Roll'!#REF!,'Rent Roll'!#REF!="Current",'Rent Roll'!#REF!&gt;M$11),'Rent Roll'!#REF!,SUMIFS('Rent Roll'!$M$4:$M$24,'Rent Roll'!$J$4:$J$24,$A20,'Rent Roll'!$H$4:$H$24,"&lt;="&amp;M$11,'Rent Roll'!$I$4:$I$24,"&gt;"&amp;M$11)),0)</f>
        <v>0</v>
      </c>
      <c r="N20" s="62">
        <f>IFERROR(IF(AND($A20='Rent Roll'!#REF!,'Rent Roll'!#REF!="Current",'Rent Roll'!#REF!&gt;N$11),'Rent Roll'!#REF!,SUMIFS('Rent Roll'!$M$4:$M$24,'Rent Roll'!$J$4:$J$24,$A20,'Rent Roll'!$H$4:$H$24,"&lt;="&amp;N$11,'Rent Roll'!$I$4:$I$24,"&gt;"&amp;N$11)),0)</f>
        <v>0</v>
      </c>
      <c r="O20" s="62">
        <f>IFERROR(IF(AND($A20='Rent Roll'!#REF!,'Rent Roll'!#REF!="Current",'Rent Roll'!#REF!&gt;O$11),'Rent Roll'!#REF!,SUMIFS('Rent Roll'!$M$4:$M$24,'Rent Roll'!$J$4:$J$24,$A20,'Rent Roll'!$H$4:$H$24,"&lt;="&amp;O$11,'Rent Roll'!$I$4:$I$24,"&gt;"&amp;O$11)),0)</f>
        <v>0</v>
      </c>
      <c r="P20" s="559">
        <f>IFERROR(IF(AND($A20='Rent Roll'!#REF!,'Rent Roll'!#REF!="Current",'Rent Roll'!#REF!&gt;P$11),'Rent Roll'!#REF!,SUMIFS('Rent Roll'!$M$4:$M$24,'Rent Roll'!$J$4:$J$24,$A20,'Rent Roll'!$H$4:$H$24,"&lt;="&amp;P$11,'Rent Roll'!$I$4:$I$24,"&gt;"&amp;P$11)),0)</f>
        <v>0</v>
      </c>
      <c r="Q20" s="62">
        <f>IFERROR(IF(AND($A20='Rent Roll'!#REF!,'Rent Roll'!#REF!="Current",'Rent Roll'!#REF!&gt;Q$11),'Rent Roll'!#REF!,SUMIFS('Rent Roll'!$M$4:$M$24,'Rent Roll'!$J$4:$J$24,$A20,'Rent Roll'!$H$4:$H$24,"&lt;="&amp;Q$11,'Rent Roll'!$I$4:$I$24,"&gt;"&amp;Q$11)),0)</f>
        <v>0</v>
      </c>
      <c r="R20" s="62">
        <f>IFERROR(IF(AND($A20='Rent Roll'!#REF!,'Rent Roll'!#REF!="Current",'Rent Roll'!#REF!&gt;R$11),'Rent Roll'!#REF!,SUMIFS('Rent Roll'!$M$4:$M$24,'Rent Roll'!$J$4:$J$24,$A20,'Rent Roll'!$H$4:$H$24,"&lt;="&amp;R$11,'Rent Roll'!$I$4:$I$24,"&gt;"&amp;R$11)),0)</f>
        <v>0</v>
      </c>
      <c r="S20" s="62">
        <f>IFERROR(IF(AND($A20='Rent Roll'!#REF!,'Rent Roll'!#REF!="Current",'Rent Roll'!#REF!&gt;S$11),'Rent Roll'!#REF!,SUMIFS('Rent Roll'!$M$4:$M$24,'Rent Roll'!$J$4:$J$24,$A20,'Rent Roll'!$H$4:$H$24,"&lt;="&amp;S$11,'Rent Roll'!$I$4:$I$24,"&gt;"&amp;S$11)),0)</f>
        <v>0</v>
      </c>
      <c r="T20" s="62">
        <f>IFERROR(IF(AND($A20='Rent Roll'!#REF!,'Rent Roll'!#REF!="Current",'Rent Roll'!#REF!&gt;T$11),'Rent Roll'!#REF!,SUMIFS('Rent Roll'!$M$4:$M$24,'Rent Roll'!$J$4:$J$24,$A20,'Rent Roll'!$H$4:$H$24,"&lt;="&amp;T$11,'Rent Roll'!$I$4:$I$24,"&gt;"&amp;T$11)),0)</f>
        <v>0</v>
      </c>
      <c r="U20" s="62">
        <f>IFERROR(IF(AND($A20='Rent Roll'!#REF!,'Rent Roll'!#REF!="Current",'Rent Roll'!#REF!&gt;U$11),'Rent Roll'!#REF!,SUMIFS('Rent Roll'!$M$4:$M$24,'Rent Roll'!$J$4:$J$24,$A20,'Rent Roll'!$H$4:$H$24,"&lt;="&amp;U$11,'Rent Roll'!$I$4:$I$24,"&gt;"&amp;U$11)),0)</f>
        <v>0</v>
      </c>
      <c r="V20" s="62">
        <f>IFERROR(IF(AND($A20='Rent Roll'!#REF!,'Rent Roll'!#REF!="Current",'Rent Roll'!#REF!&gt;V$11),'Rent Roll'!#REF!,SUMIFS('Rent Roll'!$M$4:$M$24,'Rent Roll'!$J$4:$J$24,$A20,'Rent Roll'!$H$4:$H$24,"&lt;="&amp;V$11,'Rent Roll'!$I$4:$I$24,"&gt;"&amp;V$11)),0)</f>
        <v>0</v>
      </c>
      <c r="W20" s="62">
        <f>IFERROR(IF(AND($A20='Rent Roll'!#REF!,'Rent Roll'!#REF!="Current",'Rent Roll'!#REF!&gt;W$11),'Rent Roll'!#REF!,SUMIFS('Rent Roll'!$M$4:$M$24,'Rent Roll'!$J$4:$J$24,$A20,'Rent Roll'!$H$4:$H$24,"&lt;="&amp;W$11,'Rent Roll'!$I$4:$I$24,"&gt;"&amp;W$11)),0)</f>
        <v>0</v>
      </c>
      <c r="X20" s="62">
        <f>IFERROR(IF(AND($A20='Rent Roll'!#REF!,'Rent Roll'!#REF!="Current",'Rent Roll'!#REF!&gt;X$11),'Rent Roll'!#REF!,SUMIFS('Rent Roll'!$M$4:$M$24,'Rent Roll'!$J$4:$J$24,$A20,'Rent Roll'!$H$4:$H$24,"&lt;="&amp;X$11,'Rent Roll'!$I$4:$I$24,"&gt;"&amp;X$11)),0)</f>
        <v>0</v>
      </c>
      <c r="Y20" s="62">
        <f>IFERROR(IF(AND($A20='Rent Roll'!#REF!,'Rent Roll'!#REF!="Current",'Rent Roll'!#REF!&gt;Y$11),'Rent Roll'!#REF!,SUMIFS('Rent Roll'!$M$4:$M$24,'Rent Roll'!$J$4:$J$24,$A20,'Rent Roll'!$H$4:$H$24,"&lt;="&amp;Y$11,'Rent Roll'!$I$4:$I$24,"&gt;"&amp;Y$11)),0)</f>
        <v>0</v>
      </c>
      <c r="Z20" s="62">
        <f>IFERROR(IF(AND($A20='Rent Roll'!#REF!,'Rent Roll'!#REF!="Current",'Rent Roll'!#REF!&gt;Z$11),'Rent Roll'!#REF!,SUMIFS('Rent Roll'!$M$4:$M$24,'Rent Roll'!$J$4:$J$24,$A20,'Rent Roll'!$H$4:$H$24,"&lt;="&amp;Z$11,'Rent Roll'!$I$4:$I$24,"&gt;"&amp;Z$11)),0)</f>
        <v>0</v>
      </c>
      <c r="AA20" s="62">
        <f>IFERROR(IF(AND($A20='Rent Roll'!#REF!,'Rent Roll'!#REF!="Current",'Rent Roll'!#REF!&gt;AA$11),'Rent Roll'!#REF!,SUMIFS('Rent Roll'!$M$4:$M$24,'Rent Roll'!$J$4:$J$24,$A20,'Rent Roll'!$H$4:$H$24,"&lt;="&amp;AA$11,'Rent Roll'!$I$4:$I$24,"&gt;"&amp;AA$11)),0)</f>
        <v>0</v>
      </c>
      <c r="AB20" s="559">
        <f>IFERROR(IF(AND($A20='Rent Roll'!#REF!,'Rent Roll'!#REF!="Current",'Rent Roll'!#REF!&gt;AB$11),'Rent Roll'!#REF!,SUMIFS('Rent Roll'!$M$4:$M$24,'Rent Roll'!$J$4:$J$24,$A20,'Rent Roll'!$H$4:$H$24,"&lt;="&amp;AB$11,'Rent Roll'!$I$4:$I$24,"&gt;"&amp;AB$11)),0)</f>
        <v>0</v>
      </c>
      <c r="AC20" s="62">
        <f>IFERROR(IF(AND($A20='Rent Roll'!#REF!,'Rent Roll'!#REF!="Current",'Rent Roll'!#REF!&gt;AC$11),'Rent Roll'!#REF!,SUMIFS('Rent Roll'!$M$4:$M$24,'Rent Roll'!$J$4:$J$24,$A20,'Rent Roll'!$H$4:$H$24,"&lt;="&amp;AC$11,'Rent Roll'!$I$4:$I$24,"&gt;"&amp;AC$11)),0)</f>
        <v>0</v>
      </c>
      <c r="AD20" s="62">
        <f>IFERROR(IF(AND($A20='Rent Roll'!#REF!,'Rent Roll'!#REF!="Current",'Rent Roll'!#REF!&gt;AD$11),'Rent Roll'!#REF!,SUMIFS('Rent Roll'!$M$4:$M$24,'Rent Roll'!$J$4:$J$24,$A20,'Rent Roll'!$H$4:$H$24,"&lt;="&amp;AD$11,'Rent Roll'!$I$4:$I$24,"&gt;"&amp;AD$11)),0)</f>
        <v>0</v>
      </c>
      <c r="AE20" s="62">
        <f>IFERROR(IF(AND($A20='Rent Roll'!#REF!,'Rent Roll'!#REF!="Current",'Rent Roll'!#REF!&gt;AE$11),'Rent Roll'!#REF!,SUMIFS('Rent Roll'!$M$4:$M$24,'Rent Roll'!$J$4:$J$24,$A20,'Rent Roll'!$H$4:$H$24,"&lt;="&amp;AE$11,'Rent Roll'!$I$4:$I$24,"&gt;"&amp;AE$11)),0)</f>
        <v>0</v>
      </c>
      <c r="AF20" s="62">
        <f>IFERROR(IF(AND($A20='Rent Roll'!#REF!,'Rent Roll'!#REF!="Current",'Rent Roll'!#REF!&gt;AF$11),'Rent Roll'!#REF!,SUMIFS('Rent Roll'!$M$4:$M$24,'Rent Roll'!$J$4:$J$24,$A20,'Rent Roll'!$H$4:$H$24,"&lt;="&amp;AF$11,'Rent Roll'!$I$4:$I$24,"&gt;"&amp;AF$11)),0)</f>
        <v>0</v>
      </c>
      <c r="AG20" s="62">
        <f>IFERROR(IF(AND($A20='Rent Roll'!#REF!,'Rent Roll'!#REF!="Current",'Rent Roll'!#REF!&gt;AG$11),'Rent Roll'!#REF!,SUMIFS('Rent Roll'!$M$4:$M$24,'Rent Roll'!$J$4:$J$24,$A20,'Rent Roll'!$H$4:$H$24,"&lt;="&amp;AG$11,'Rent Roll'!$I$4:$I$24,"&gt;"&amp;AG$11)),0)</f>
        <v>0</v>
      </c>
      <c r="AH20" s="62">
        <f>IFERROR(IF(AND($A20='Rent Roll'!#REF!,'Rent Roll'!#REF!="Current",'Rent Roll'!#REF!&gt;AH$11),'Rent Roll'!#REF!,SUMIFS('Rent Roll'!$M$4:$M$24,'Rent Roll'!$J$4:$J$24,$A20,'Rent Roll'!$H$4:$H$24,"&lt;="&amp;AH$11,'Rent Roll'!$I$4:$I$24,"&gt;"&amp;AH$11)),0)</f>
        <v>0</v>
      </c>
      <c r="AI20" s="62">
        <f>IFERROR(IF(AND($A20='Rent Roll'!#REF!,'Rent Roll'!#REF!="Current",'Rent Roll'!#REF!&gt;AI$11),'Rent Roll'!#REF!,SUMIFS('Rent Roll'!$M$4:$M$24,'Rent Roll'!$J$4:$J$24,$A20,'Rent Roll'!$H$4:$H$24,"&lt;="&amp;AI$11,'Rent Roll'!$I$4:$I$24,"&gt;"&amp;AI$11)),0)</f>
        <v>0</v>
      </c>
      <c r="AJ20" s="62">
        <f>IFERROR(IF(AND($A20='Rent Roll'!#REF!,'Rent Roll'!#REF!="Current",'Rent Roll'!#REF!&gt;AJ$11),'Rent Roll'!#REF!,SUMIFS('Rent Roll'!$M$4:$M$24,'Rent Roll'!$J$4:$J$24,$A20,'Rent Roll'!$H$4:$H$24,"&lt;="&amp;AJ$11,'Rent Roll'!$I$4:$I$24,"&gt;"&amp;AJ$11)),0)</f>
        <v>0</v>
      </c>
      <c r="AK20" s="62">
        <f>IFERROR(IF(AND($A20='Rent Roll'!#REF!,'Rent Roll'!#REF!="Current",'Rent Roll'!#REF!&gt;AK$11),'Rent Roll'!#REF!,SUMIFS('Rent Roll'!$M$4:$M$24,'Rent Roll'!$J$4:$J$24,$A20,'Rent Roll'!$H$4:$H$24,"&lt;="&amp;AK$11,'Rent Roll'!$I$4:$I$24,"&gt;"&amp;AK$11)),0)</f>
        <v>0</v>
      </c>
      <c r="AL20" s="62">
        <f>IFERROR(IF(AND($A20='Rent Roll'!#REF!,'Rent Roll'!#REF!="Current",'Rent Roll'!#REF!&gt;AL$11),'Rent Roll'!#REF!,SUMIFS('Rent Roll'!$M$4:$M$24,'Rent Roll'!$J$4:$J$24,$A20,'Rent Roll'!$H$4:$H$24,"&lt;="&amp;AL$11,'Rent Roll'!$I$4:$I$24,"&gt;"&amp;AL$11)),0)</f>
        <v>0</v>
      </c>
      <c r="AM20" s="62">
        <f>IFERROR(IF(AND($A20='Rent Roll'!#REF!,'Rent Roll'!#REF!="Current",'Rent Roll'!#REF!&gt;AM$11),'Rent Roll'!#REF!,SUMIFS('Rent Roll'!$M$4:$M$24,'Rent Roll'!$J$4:$J$24,$A20,'Rent Roll'!$H$4:$H$24,"&lt;="&amp;AM$11,'Rent Roll'!$I$4:$I$24,"&gt;"&amp;AM$11)),0)</f>
        <v>0</v>
      </c>
      <c r="AN20" s="559">
        <f>IFERROR(IF(AND($A20='Rent Roll'!#REF!,'Rent Roll'!#REF!="Current",'Rent Roll'!#REF!&gt;AN$11),'Rent Roll'!#REF!,SUMIFS('Rent Roll'!$M$4:$M$24,'Rent Roll'!$J$4:$J$24,$A20,'Rent Roll'!$H$4:$H$24,"&lt;="&amp;AN$11,'Rent Roll'!$I$4:$I$24,"&gt;"&amp;AN$11)),0)</f>
        <v>0</v>
      </c>
      <c r="AO20" s="62">
        <f>IFERROR(IF(AND($A20='Rent Roll'!#REF!,'Rent Roll'!#REF!="Current",'Rent Roll'!#REF!&gt;AO$11),'Rent Roll'!#REF!,SUMIFS('Rent Roll'!$M$4:$M$24,'Rent Roll'!$J$4:$J$24,$A20,'Rent Roll'!$H$4:$H$24,"&lt;="&amp;AO$11,'Rent Roll'!$I$4:$I$24,"&gt;"&amp;AO$11)),0)</f>
        <v>0</v>
      </c>
      <c r="AP20" s="62">
        <f>IFERROR(IF(AND($A20='Rent Roll'!#REF!,'Rent Roll'!#REF!="Current",'Rent Roll'!#REF!&gt;AP$11),'Rent Roll'!#REF!,SUMIFS('Rent Roll'!$M$4:$M$24,'Rent Roll'!$J$4:$J$24,$A20,'Rent Roll'!$H$4:$H$24,"&lt;="&amp;AP$11,'Rent Roll'!$I$4:$I$24,"&gt;"&amp;AP$11)),0)</f>
        <v>0</v>
      </c>
      <c r="AQ20" s="62">
        <f>IFERROR(IF(AND($A20='Rent Roll'!#REF!,'Rent Roll'!#REF!="Current",'Rent Roll'!#REF!&gt;AQ$11),'Rent Roll'!#REF!,SUMIFS('Rent Roll'!$M$4:$M$24,'Rent Roll'!$J$4:$J$24,$A20,'Rent Roll'!$H$4:$H$24,"&lt;="&amp;AQ$11,'Rent Roll'!$I$4:$I$24,"&gt;"&amp;AQ$11)),0)</f>
        <v>0</v>
      </c>
      <c r="AR20" s="62">
        <f>IFERROR(IF(AND($A20='Rent Roll'!#REF!,'Rent Roll'!#REF!="Current",'Rent Roll'!#REF!&gt;AR$11),'Rent Roll'!#REF!,SUMIFS('Rent Roll'!$M$4:$M$24,'Rent Roll'!$J$4:$J$24,$A20,'Rent Roll'!$H$4:$H$24,"&lt;="&amp;AR$11,'Rent Roll'!$I$4:$I$24,"&gt;"&amp;AR$11)),0)</f>
        <v>0</v>
      </c>
      <c r="AS20" s="62">
        <f>IFERROR(IF(AND($A20='Rent Roll'!#REF!,'Rent Roll'!#REF!="Current",'Rent Roll'!#REF!&gt;AS$11),'Rent Roll'!#REF!,SUMIFS('Rent Roll'!$M$4:$M$24,'Rent Roll'!$J$4:$J$24,$A20,'Rent Roll'!$H$4:$H$24,"&lt;="&amp;AS$11,'Rent Roll'!$I$4:$I$24,"&gt;"&amp;AS$11)),0)</f>
        <v>0</v>
      </c>
      <c r="AT20" s="62">
        <f>IFERROR(IF(AND($A20='Rent Roll'!#REF!,'Rent Roll'!#REF!="Current",'Rent Roll'!#REF!&gt;AT$11),'Rent Roll'!#REF!,SUMIFS('Rent Roll'!$M$4:$M$24,'Rent Roll'!$J$4:$J$24,$A20,'Rent Roll'!$H$4:$H$24,"&lt;="&amp;AT$11,'Rent Roll'!$I$4:$I$24,"&gt;"&amp;AT$11)),0)</f>
        <v>0</v>
      </c>
      <c r="AU20" s="62">
        <f>IFERROR(IF(AND($A20='Rent Roll'!#REF!,'Rent Roll'!#REF!="Current",'Rent Roll'!#REF!&gt;AU$11),'Rent Roll'!#REF!,SUMIFS('Rent Roll'!$M$4:$M$24,'Rent Roll'!$J$4:$J$24,$A20,'Rent Roll'!$H$4:$H$24,"&lt;="&amp;AU$11,'Rent Roll'!$I$4:$I$24,"&gt;"&amp;AU$11)),0)</f>
        <v>0</v>
      </c>
      <c r="AV20" s="62">
        <f>IFERROR(IF(AND($A20='Rent Roll'!#REF!,'Rent Roll'!#REF!="Current",'Rent Roll'!#REF!&gt;AV$11),'Rent Roll'!#REF!,SUMIFS('Rent Roll'!$M$4:$M$24,'Rent Roll'!$J$4:$J$24,$A20,'Rent Roll'!$H$4:$H$24,"&lt;="&amp;AV$11,'Rent Roll'!$I$4:$I$24,"&gt;"&amp;AV$11)),0)</f>
        <v>0</v>
      </c>
      <c r="AW20" s="62">
        <f>IFERROR(IF(AND($A20='Rent Roll'!#REF!,'Rent Roll'!#REF!="Current",'Rent Roll'!#REF!&gt;AW$11),'Rent Roll'!#REF!,SUMIFS('Rent Roll'!$M$4:$M$24,'Rent Roll'!$J$4:$J$24,$A20,'Rent Roll'!$H$4:$H$24,"&lt;="&amp;AW$11,'Rent Roll'!$I$4:$I$24,"&gt;"&amp;AW$11)),0)</f>
        <v>0</v>
      </c>
      <c r="AX20" s="62">
        <f>IFERROR(IF(AND($A20='Rent Roll'!#REF!,'Rent Roll'!#REF!="Current",'Rent Roll'!#REF!&gt;AX$11),'Rent Roll'!#REF!,SUMIFS('Rent Roll'!$M$4:$M$24,'Rent Roll'!$J$4:$J$24,$A20,'Rent Roll'!$H$4:$H$24,"&lt;="&amp;AX$11,'Rent Roll'!$I$4:$I$24,"&gt;"&amp;AX$11)),0)</f>
        <v>0</v>
      </c>
      <c r="AY20" s="62">
        <f>IFERROR(IF(AND($A20='Rent Roll'!#REF!,'Rent Roll'!#REF!="Current",'Rent Roll'!#REF!&gt;AY$11),'Rent Roll'!#REF!,SUMIFS('Rent Roll'!$M$4:$M$24,'Rent Roll'!$J$4:$J$24,$A20,'Rent Roll'!$H$4:$H$24,"&lt;="&amp;AY$11,'Rent Roll'!$I$4:$I$24,"&gt;"&amp;AY$11)),0)</f>
        <v>0</v>
      </c>
      <c r="AZ20" s="559">
        <f>IFERROR(IF(AND($A20='Rent Roll'!#REF!,'Rent Roll'!#REF!="Current",'Rent Roll'!#REF!&gt;AZ$11),'Rent Roll'!#REF!,SUMIFS('Rent Roll'!$M$4:$M$24,'Rent Roll'!$J$4:$J$24,$A20,'Rent Roll'!$H$4:$H$24,"&lt;="&amp;AZ$11,'Rent Roll'!$I$4:$I$24,"&gt;"&amp;AZ$11)),0)</f>
        <v>0</v>
      </c>
      <c r="BA20" s="62">
        <f>IFERROR(IF(AND($A20='Rent Roll'!#REF!,'Rent Roll'!#REF!="Current",'Rent Roll'!#REF!&gt;BA$11),'Rent Roll'!#REF!,SUMIFS('Rent Roll'!$M$4:$M$24,'Rent Roll'!$J$4:$J$24,$A20,'Rent Roll'!$H$4:$H$24,"&lt;="&amp;BA$11,'Rent Roll'!$I$4:$I$24,"&gt;"&amp;BA$11)),0)</f>
        <v>0</v>
      </c>
      <c r="BB20" s="62">
        <f>IFERROR(IF(AND($A20='Rent Roll'!#REF!,'Rent Roll'!#REF!="Current",'Rent Roll'!#REF!&gt;BB$11),'Rent Roll'!#REF!,SUMIFS('Rent Roll'!$M$4:$M$24,'Rent Roll'!$J$4:$J$24,$A20,'Rent Roll'!$H$4:$H$24,"&lt;="&amp;BB$11,'Rent Roll'!$I$4:$I$24,"&gt;"&amp;BB$11)),0)</f>
        <v>0</v>
      </c>
      <c r="BC20" s="62">
        <f>IFERROR(IF(AND($A20='Rent Roll'!#REF!,'Rent Roll'!#REF!="Current",'Rent Roll'!#REF!&gt;BC$11),'Rent Roll'!#REF!,SUMIFS('Rent Roll'!$M$4:$M$24,'Rent Roll'!$J$4:$J$24,$A20,'Rent Roll'!$H$4:$H$24,"&lt;="&amp;BC$11,'Rent Roll'!$I$4:$I$24,"&gt;"&amp;BC$11)),0)</f>
        <v>0</v>
      </c>
      <c r="BD20" s="62">
        <f>IFERROR(IF(AND($A20='Rent Roll'!#REF!,'Rent Roll'!#REF!="Current",'Rent Roll'!#REF!&gt;BD$11),'Rent Roll'!#REF!,SUMIFS('Rent Roll'!$M$4:$M$24,'Rent Roll'!$J$4:$J$24,$A20,'Rent Roll'!$H$4:$H$24,"&lt;="&amp;BD$11,'Rent Roll'!$I$4:$I$24,"&gt;"&amp;BD$11)),0)</f>
        <v>0</v>
      </c>
      <c r="BE20" s="62">
        <f>IFERROR(IF(AND($A20='Rent Roll'!#REF!,'Rent Roll'!#REF!="Current",'Rent Roll'!#REF!&gt;BE$11),'Rent Roll'!#REF!,SUMIFS('Rent Roll'!$M$4:$M$24,'Rent Roll'!$J$4:$J$24,$A20,'Rent Roll'!$H$4:$H$24,"&lt;="&amp;BE$11,'Rent Roll'!$I$4:$I$24,"&gt;"&amp;BE$11)),0)</f>
        <v>0</v>
      </c>
      <c r="BF20" s="62">
        <f>IFERROR(IF(AND($A20='Rent Roll'!#REF!,'Rent Roll'!#REF!="Current",'Rent Roll'!#REF!&gt;BF$11),'Rent Roll'!#REF!,SUMIFS('Rent Roll'!$M$4:$M$24,'Rent Roll'!$J$4:$J$24,$A20,'Rent Roll'!$H$4:$H$24,"&lt;="&amp;BF$11,'Rent Roll'!$I$4:$I$24,"&gt;"&amp;BF$11)),0)</f>
        <v>0</v>
      </c>
      <c r="BG20" s="62">
        <f>IFERROR(IF(AND($A20='Rent Roll'!#REF!,'Rent Roll'!#REF!="Current",'Rent Roll'!#REF!&gt;BG$11),'Rent Roll'!#REF!,SUMIFS('Rent Roll'!$M$4:$M$24,'Rent Roll'!$J$4:$J$24,$A20,'Rent Roll'!$H$4:$H$24,"&lt;="&amp;BG$11,'Rent Roll'!$I$4:$I$24,"&gt;"&amp;BG$11)),0)</f>
        <v>0</v>
      </c>
      <c r="BH20" s="62">
        <f>IFERROR(IF(AND($A20='Rent Roll'!#REF!,'Rent Roll'!#REF!="Current",'Rent Roll'!#REF!&gt;BH$11),'Rent Roll'!#REF!,SUMIFS('Rent Roll'!$M$4:$M$24,'Rent Roll'!$J$4:$J$24,$A20,'Rent Roll'!$H$4:$H$24,"&lt;="&amp;BH$11,'Rent Roll'!$I$4:$I$24,"&gt;"&amp;BH$11)),0)</f>
        <v>0</v>
      </c>
      <c r="BI20" s="62">
        <f>IFERROR(IF(AND($A20='Rent Roll'!#REF!,'Rent Roll'!#REF!="Current",'Rent Roll'!#REF!&gt;BI$11),'Rent Roll'!#REF!,SUMIFS('Rent Roll'!$M$4:$M$24,'Rent Roll'!$J$4:$J$24,$A20,'Rent Roll'!$H$4:$H$24,"&lt;="&amp;BI$11,'Rent Roll'!$I$4:$I$24,"&gt;"&amp;BI$11)),0)</f>
        <v>0</v>
      </c>
      <c r="BJ20" s="62">
        <f>IFERROR(IF(AND($A20='Rent Roll'!#REF!,'Rent Roll'!#REF!="Current",'Rent Roll'!#REF!&gt;BJ$11),'Rent Roll'!#REF!,SUMIFS('Rent Roll'!$M$4:$M$24,'Rent Roll'!$J$4:$J$24,$A20,'Rent Roll'!$H$4:$H$24,"&lt;="&amp;BJ$11,'Rent Roll'!$I$4:$I$24,"&gt;"&amp;BJ$11)),0)</f>
        <v>0</v>
      </c>
      <c r="BK20" s="62">
        <f>IFERROR(IF(AND($A20='Rent Roll'!#REF!,'Rent Roll'!#REF!="Current",'Rent Roll'!#REF!&gt;BK$11),'Rent Roll'!#REF!,SUMIFS('Rent Roll'!$M$4:$M$24,'Rent Roll'!$J$4:$J$24,$A20,'Rent Roll'!$H$4:$H$24,"&lt;="&amp;BK$11,'Rent Roll'!$I$4:$I$24,"&gt;"&amp;BK$11)),0)</f>
        <v>0</v>
      </c>
      <c r="BL20" s="559">
        <f>IFERROR(IF(AND($A20='Rent Roll'!#REF!,'Rent Roll'!#REF!="Current",'Rent Roll'!#REF!&gt;BL$11),'Rent Roll'!#REF!,SUMIFS('Rent Roll'!$M$4:$M$24,'Rent Roll'!$J$4:$J$24,$A20,'Rent Roll'!$H$4:$H$24,"&lt;="&amp;BL$11,'Rent Roll'!$I$4:$I$24,"&gt;"&amp;BL$11)),0)</f>
        <v>0</v>
      </c>
      <c r="BM20" s="62">
        <f>IFERROR(IF(AND($A20='Rent Roll'!#REF!,'Rent Roll'!#REF!="Current",'Rent Roll'!#REF!&gt;BM$11),'Rent Roll'!#REF!,SUMIFS('Rent Roll'!$M$4:$M$24,'Rent Roll'!$J$4:$J$24,$A20,'Rent Roll'!$H$4:$H$24,"&lt;="&amp;BM$11,'Rent Roll'!$I$4:$I$24,"&gt;"&amp;BM$11)),0)</f>
        <v>0</v>
      </c>
      <c r="BN20" s="62">
        <f>IFERROR(IF(AND($A20='Rent Roll'!#REF!,'Rent Roll'!#REF!="Current",'Rent Roll'!#REF!&gt;BN$11),'Rent Roll'!#REF!,SUMIFS('Rent Roll'!$M$4:$M$24,'Rent Roll'!$J$4:$J$24,$A20,'Rent Roll'!$H$4:$H$24,"&lt;="&amp;BN$11,'Rent Roll'!$I$4:$I$24,"&gt;"&amp;BN$11)),0)</f>
        <v>0</v>
      </c>
      <c r="BO20" s="62">
        <f>IFERROR(IF(AND($A20='Rent Roll'!#REF!,'Rent Roll'!#REF!="Current",'Rent Roll'!#REF!&gt;BO$11),'Rent Roll'!#REF!,SUMIFS('Rent Roll'!$M$4:$M$24,'Rent Roll'!$J$4:$J$24,$A20,'Rent Roll'!$H$4:$H$24,"&lt;="&amp;BO$11,'Rent Roll'!$I$4:$I$24,"&gt;"&amp;BO$11)),0)</f>
        <v>0</v>
      </c>
      <c r="BP20" s="62">
        <f>IFERROR(IF(AND($A20='Rent Roll'!#REF!,'Rent Roll'!#REF!="Current",'Rent Roll'!#REF!&gt;BP$11),'Rent Roll'!#REF!,SUMIFS('Rent Roll'!$M$4:$M$24,'Rent Roll'!$J$4:$J$24,$A20,'Rent Roll'!$H$4:$H$24,"&lt;="&amp;BP$11,'Rent Roll'!$I$4:$I$24,"&gt;"&amp;BP$11)),0)</f>
        <v>0</v>
      </c>
      <c r="BQ20" s="62">
        <f>IFERROR(IF(AND($A20='Rent Roll'!#REF!,'Rent Roll'!#REF!="Current",'Rent Roll'!#REF!&gt;BQ$11),'Rent Roll'!#REF!,SUMIFS('Rent Roll'!$M$4:$M$24,'Rent Roll'!$J$4:$J$24,$A20,'Rent Roll'!$H$4:$H$24,"&lt;="&amp;BQ$11,'Rent Roll'!$I$4:$I$24,"&gt;"&amp;BQ$11)),0)</f>
        <v>0</v>
      </c>
      <c r="BR20" s="62">
        <f>IFERROR(IF(AND($A20='Rent Roll'!#REF!,'Rent Roll'!#REF!="Current",'Rent Roll'!#REF!&gt;BR$11),'Rent Roll'!#REF!,SUMIFS('Rent Roll'!$M$4:$M$24,'Rent Roll'!$J$4:$J$24,$A20,'Rent Roll'!$H$4:$H$24,"&lt;="&amp;BR$11,'Rent Roll'!$I$4:$I$24,"&gt;"&amp;BR$11)),0)</f>
        <v>0</v>
      </c>
      <c r="BS20" s="62">
        <f>IFERROR(IF(AND($A20='Rent Roll'!#REF!,'Rent Roll'!#REF!="Current",'Rent Roll'!#REF!&gt;BS$11),'Rent Roll'!#REF!,SUMIFS('Rent Roll'!$M$4:$M$24,'Rent Roll'!$J$4:$J$24,$A20,'Rent Roll'!$H$4:$H$24,"&lt;="&amp;BS$11,'Rent Roll'!$I$4:$I$24,"&gt;"&amp;BS$11)),0)</f>
        <v>0</v>
      </c>
      <c r="BT20" s="62">
        <f>IFERROR(IF(AND($A20='Rent Roll'!#REF!,'Rent Roll'!#REF!="Current",'Rent Roll'!#REF!&gt;BT$11),'Rent Roll'!#REF!,SUMIFS('Rent Roll'!$M$4:$M$24,'Rent Roll'!$J$4:$J$24,$A20,'Rent Roll'!$H$4:$H$24,"&lt;="&amp;BT$11,'Rent Roll'!$I$4:$I$24,"&gt;"&amp;BT$11)),0)</f>
        <v>0</v>
      </c>
      <c r="BU20" s="62">
        <f>IFERROR(IF(AND($A20='Rent Roll'!#REF!,'Rent Roll'!#REF!="Current",'Rent Roll'!#REF!&gt;BU$11),'Rent Roll'!#REF!,SUMIFS('Rent Roll'!$M$4:$M$24,'Rent Roll'!$J$4:$J$24,$A20,'Rent Roll'!$H$4:$H$24,"&lt;="&amp;BU$11,'Rent Roll'!$I$4:$I$24,"&gt;"&amp;BU$11)),0)</f>
        <v>0</v>
      </c>
      <c r="BV20" s="62">
        <f>IFERROR(IF(AND($A20='Rent Roll'!#REF!,'Rent Roll'!#REF!="Current",'Rent Roll'!#REF!&gt;BV$11),'Rent Roll'!#REF!,SUMIFS('Rent Roll'!$M$4:$M$24,'Rent Roll'!$J$4:$J$24,$A20,'Rent Roll'!$H$4:$H$24,"&lt;="&amp;BV$11,'Rent Roll'!$I$4:$I$24,"&gt;"&amp;BV$11)),0)</f>
        <v>0</v>
      </c>
      <c r="BW20" s="62">
        <f>IFERROR(IF(AND($A20='Rent Roll'!#REF!,'Rent Roll'!#REF!="Current",'Rent Roll'!#REF!&gt;BW$11),'Rent Roll'!#REF!,SUMIFS('Rent Roll'!$M$4:$M$24,'Rent Roll'!$J$4:$J$24,$A20,'Rent Roll'!$H$4:$H$24,"&lt;="&amp;BW$11,'Rent Roll'!$I$4:$I$24,"&gt;"&amp;BW$11)),0)</f>
        <v>0</v>
      </c>
      <c r="BX20" s="559">
        <f>IFERROR(IF(AND($A20='Rent Roll'!#REF!,'Rent Roll'!#REF!="Current",'Rent Roll'!#REF!&gt;BX$11),'Rent Roll'!#REF!,SUMIFS('Rent Roll'!$M$4:$M$24,'Rent Roll'!$J$4:$J$24,$A20,'Rent Roll'!$H$4:$H$24,"&lt;="&amp;BX$11,'Rent Roll'!$I$4:$I$24,"&gt;"&amp;BX$11)),0)</f>
        <v>0</v>
      </c>
      <c r="BY20" s="62">
        <f>IFERROR(IF(AND($A20='Rent Roll'!#REF!,'Rent Roll'!#REF!="Current",'Rent Roll'!#REF!&gt;BY$11),'Rent Roll'!#REF!,SUMIFS('Rent Roll'!$M$4:$M$24,'Rent Roll'!$J$4:$J$24,$A20,'Rent Roll'!$H$4:$H$24,"&lt;="&amp;BY$11,'Rent Roll'!$I$4:$I$24,"&gt;"&amp;BY$11)),0)</f>
        <v>0</v>
      </c>
      <c r="BZ20" s="62">
        <f>IFERROR(IF(AND($A20='Rent Roll'!#REF!,'Rent Roll'!#REF!="Current",'Rent Roll'!#REF!&gt;BZ$11),'Rent Roll'!#REF!,SUMIFS('Rent Roll'!$M$4:$M$24,'Rent Roll'!$J$4:$J$24,$A20,'Rent Roll'!$H$4:$H$24,"&lt;="&amp;BZ$11,'Rent Roll'!$I$4:$I$24,"&gt;"&amp;BZ$11)),0)</f>
        <v>0</v>
      </c>
      <c r="CA20" s="62">
        <f>IFERROR(IF(AND($A20='Rent Roll'!#REF!,'Rent Roll'!#REF!="Current",'Rent Roll'!#REF!&gt;CA$11),'Rent Roll'!#REF!,SUMIFS('Rent Roll'!$M$4:$M$24,'Rent Roll'!$J$4:$J$24,$A20,'Rent Roll'!$H$4:$H$24,"&lt;="&amp;CA$11,'Rent Roll'!$I$4:$I$24,"&gt;"&amp;CA$11)),0)</f>
        <v>0</v>
      </c>
      <c r="CB20" s="62">
        <f>IFERROR(IF(AND($A20='Rent Roll'!#REF!,'Rent Roll'!#REF!="Current",'Rent Roll'!#REF!&gt;CB$11),'Rent Roll'!#REF!,SUMIFS('Rent Roll'!$M$4:$M$24,'Rent Roll'!$J$4:$J$24,$A20,'Rent Roll'!$H$4:$H$24,"&lt;="&amp;CB$11,'Rent Roll'!$I$4:$I$24,"&gt;"&amp;CB$11)),0)</f>
        <v>0</v>
      </c>
      <c r="CC20" s="62">
        <f>IFERROR(IF(AND($A20='Rent Roll'!#REF!,'Rent Roll'!#REF!="Current",'Rent Roll'!#REF!&gt;CC$11),'Rent Roll'!#REF!,SUMIFS('Rent Roll'!$M$4:$M$24,'Rent Roll'!$J$4:$J$24,$A20,'Rent Roll'!$H$4:$H$24,"&lt;="&amp;CC$11,'Rent Roll'!$I$4:$I$24,"&gt;"&amp;CC$11)),0)</f>
        <v>0</v>
      </c>
      <c r="CD20" s="62">
        <f>IFERROR(IF(AND($A20='Rent Roll'!#REF!,'Rent Roll'!#REF!="Current",'Rent Roll'!#REF!&gt;CD$11),'Rent Roll'!#REF!,SUMIFS('Rent Roll'!$M$4:$M$24,'Rent Roll'!$J$4:$J$24,$A20,'Rent Roll'!$H$4:$H$24,"&lt;="&amp;CD$11,'Rent Roll'!$I$4:$I$24,"&gt;"&amp;CD$11)),0)</f>
        <v>0</v>
      </c>
      <c r="CE20" s="62">
        <f>IFERROR(IF(AND($A20='Rent Roll'!#REF!,'Rent Roll'!#REF!="Current",'Rent Roll'!#REF!&gt;CE$11),'Rent Roll'!#REF!,SUMIFS('Rent Roll'!$M$4:$M$24,'Rent Roll'!$J$4:$J$24,$A20,'Rent Roll'!$H$4:$H$24,"&lt;="&amp;CE$11,'Rent Roll'!$I$4:$I$24,"&gt;"&amp;CE$11)),0)</f>
        <v>0</v>
      </c>
      <c r="CF20" s="62">
        <f>IFERROR(IF(AND($A20='Rent Roll'!#REF!,'Rent Roll'!#REF!="Current",'Rent Roll'!#REF!&gt;CF$11),'Rent Roll'!#REF!,SUMIFS('Rent Roll'!$M$4:$M$24,'Rent Roll'!$J$4:$J$24,$A20,'Rent Roll'!$H$4:$H$24,"&lt;="&amp;CF$11,'Rent Roll'!$I$4:$I$24,"&gt;"&amp;CF$11)),0)</f>
        <v>0</v>
      </c>
      <c r="CG20" s="62">
        <f>IFERROR(IF(AND($A20='Rent Roll'!#REF!,'Rent Roll'!#REF!="Current",'Rent Roll'!#REF!&gt;CG$11),'Rent Roll'!#REF!,SUMIFS('Rent Roll'!$M$4:$M$24,'Rent Roll'!$J$4:$J$24,$A20,'Rent Roll'!$H$4:$H$24,"&lt;="&amp;CG$11,'Rent Roll'!$I$4:$I$24,"&gt;"&amp;CG$11)),0)</f>
        <v>0</v>
      </c>
      <c r="CH20" s="62">
        <f>IFERROR(IF(AND($A20='Rent Roll'!#REF!,'Rent Roll'!#REF!="Current",'Rent Roll'!#REF!&gt;CH$11),'Rent Roll'!#REF!,SUMIFS('Rent Roll'!$M$4:$M$24,'Rent Roll'!$J$4:$J$24,$A20,'Rent Roll'!$H$4:$H$24,"&lt;="&amp;CH$11,'Rent Roll'!$I$4:$I$24,"&gt;"&amp;CH$11)),0)</f>
        <v>0</v>
      </c>
      <c r="CI20" s="62">
        <f>IFERROR(IF(AND($A20='Rent Roll'!#REF!,'Rent Roll'!#REF!="Current",'Rent Roll'!#REF!&gt;CI$11),'Rent Roll'!#REF!,SUMIFS('Rent Roll'!$M$4:$M$24,'Rent Roll'!$J$4:$J$24,$A20,'Rent Roll'!$H$4:$H$24,"&lt;="&amp;CI$11,'Rent Roll'!$I$4:$I$24,"&gt;"&amp;CI$11)),0)</f>
        <v>0</v>
      </c>
      <c r="CJ20" s="559">
        <f>IFERROR(IF(AND($A20='Rent Roll'!#REF!,'Rent Roll'!#REF!="Current",'Rent Roll'!#REF!&gt;CJ$11),'Rent Roll'!#REF!,SUMIFS('Rent Roll'!$M$4:$M$24,'Rent Roll'!$J$4:$J$24,$A20,'Rent Roll'!$H$4:$H$24,"&lt;="&amp;CJ$11,'Rent Roll'!$I$4:$I$24,"&gt;"&amp;CJ$11)),0)</f>
        <v>0</v>
      </c>
      <c r="CK20" s="62">
        <f>IFERROR(IF(AND($A20='Rent Roll'!#REF!,'Rent Roll'!#REF!="Current",'Rent Roll'!#REF!&gt;CK$11),'Rent Roll'!#REF!,SUMIFS('Rent Roll'!$M$4:$M$24,'Rent Roll'!$J$4:$J$24,$A20,'Rent Roll'!$H$4:$H$24,"&lt;="&amp;CK$11,'Rent Roll'!$I$4:$I$24,"&gt;"&amp;CK$11)),0)</f>
        <v>0</v>
      </c>
      <c r="CL20" s="62">
        <f>IFERROR(IF(AND($A20='Rent Roll'!#REF!,'Rent Roll'!#REF!="Current",'Rent Roll'!#REF!&gt;CL$11),'Rent Roll'!#REF!,SUMIFS('Rent Roll'!$M$4:$M$24,'Rent Roll'!$J$4:$J$24,$A20,'Rent Roll'!$H$4:$H$24,"&lt;="&amp;CL$11,'Rent Roll'!$I$4:$I$24,"&gt;"&amp;CL$11)),0)</f>
        <v>0</v>
      </c>
      <c r="CM20" s="62">
        <f>IFERROR(IF(AND($A20='Rent Roll'!#REF!,'Rent Roll'!#REF!="Current",'Rent Roll'!#REF!&gt;CM$11),'Rent Roll'!#REF!,SUMIFS('Rent Roll'!$M$4:$M$24,'Rent Roll'!$J$4:$J$24,$A20,'Rent Roll'!$H$4:$H$24,"&lt;="&amp;CM$11,'Rent Roll'!$I$4:$I$24,"&gt;"&amp;CM$11)),0)</f>
        <v>0</v>
      </c>
      <c r="CN20" s="62">
        <f>IFERROR(IF(AND($A20='Rent Roll'!#REF!,'Rent Roll'!#REF!="Current",'Rent Roll'!#REF!&gt;CN$11),'Rent Roll'!#REF!,SUMIFS('Rent Roll'!$M$4:$M$24,'Rent Roll'!$J$4:$J$24,$A20,'Rent Roll'!$H$4:$H$24,"&lt;="&amp;CN$11,'Rent Roll'!$I$4:$I$24,"&gt;"&amp;CN$11)),0)</f>
        <v>0</v>
      </c>
      <c r="CO20" s="62">
        <f>IFERROR(IF(AND($A20='Rent Roll'!#REF!,'Rent Roll'!#REF!="Current",'Rent Roll'!#REF!&gt;CO$11),'Rent Roll'!#REF!,SUMIFS('Rent Roll'!$M$4:$M$24,'Rent Roll'!$J$4:$J$24,$A20,'Rent Roll'!$H$4:$H$24,"&lt;="&amp;CO$11,'Rent Roll'!$I$4:$I$24,"&gt;"&amp;CO$11)),0)</f>
        <v>0</v>
      </c>
      <c r="CP20" s="62">
        <f>IFERROR(IF(AND($A20='Rent Roll'!#REF!,'Rent Roll'!#REF!="Current",'Rent Roll'!#REF!&gt;CP$11),'Rent Roll'!#REF!,SUMIFS('Rent Roll'!$M$4:$M$24,'Rent Roll'!$J$4:$J$24,$A20,'Rent Roll'!$H$4:$H$24,"&lt;="&amp;CP$11,'Rent Roll'!$I$4:$I$24,"&gt;"&amp;CP$11)),0)</f>
        <v>0</v>
      </c>
      <c r="CQ20" s="62">
        <f>IFERROR(IF(AND($A20='Rent Roll'!#REF!,'Rent Roll'!#REF!="Current",'Rent Roll'!#REF!&gt;CQ$11),'Rent Roll'!#REF!,SUMIFS('Rent Roll'!$M$4:$M$24,'Rent Roll'!$J$4:$J$24,$A20,'Rent Roll'!$H$4:$H$24,"&lt;="&amp;CQ$11,'Rent Roll'!$I$4:$I$24,"&gt;"&amp;CQ$11)),0)</f>
        <v>0</v>
      </c>
      <c r="CR20" s="62">
        <f>IFERROR(IF(AND($A20='Rent Roll'!#REF!,'Rent Roll'!#REF!="Current",'Rent Roll'!#REF!&gt;CR$11),'Rent Roll'!#REF!,SUMIFS('Rent Roll'!$M$4:$M$24,'Rent Roll'!$J$4:$J$24,$A20,'Rent Roll'!$H$4:$H$24,"&lt;="&amp;CR$11,'Rent Roll'!$I$4:$I$24,"&gt;"&amp;CR$11)),0)</f>
        <v>0</v>
      </c>
      <c r="CS20" s="62">
        <f>IFERROR(IF(AND($A20='Rent Roll'!#REF!,'Rent Roll'!#REF!="Current",'Rent Roll'!#REF!&gt;CS$11),'Rent Roll'!#REF!,SUMIFS('Rent Roll'!$M$4:$M$24,'Rent Roll'!$J$4:$J$24,$A20,'Rent Roll'!$H$4:$H$24,"&lt;="&amp;CS$11,'Rent Roll'!$I$4:$I$24,"&gt;"&amp;CS$11)),0)</f>
        <v>0</v>
      </c>
      <c r="CT20" s="62">
        <f>IFERROR(IF(AND($A20='Rent Roll'!#REF!,'Rent Roll'!#REF!="Current",'Rent Roll'!#REF!&gt;CT$11),'Rent Roll'!#REF!,SUMIFS('Rent Roll'!$M$4:$M$24,'Rent Roll'!$J$4:$J$24,$A20,'Rent Roll'!$H$4:$H$24,"&lt;="&amp;CT$11,'Rent Roll'!$I$4:$I$24,"&gt;"&amp;CT$11)),0)</f>
        <v>0</v>
      </c>
      <c r="CU20" s="62">
        <f>IFERROR(IF(AND($A20='Rent Roll'!#REF!,'Rent Roll'!#REF!="Current",'Rent Roll'!#REF!&gt;CU$11),'Rent Roll'!#REF!,SUMIFS('Rent Roll'!$M$4:$M$24,'Rent Roll'!$J$4:$J$24,$A20,'Rent Roll'!$H$4:$H$24,"&lt;="&amp;CU$11,'Rent Roll'!$I$4:$I$24,"&gt;"&amp;CU$11)),0)</f>
        <v>0</v>
      </c>
      <c r="CV20" s="559">
        <f>IFERROR(IF(AND($A20='Rent Roll'!#REF!,'Rent Roll'!#REF!="Current",'Rent Roll'!#REF!&gt;CV$11),'Rent Roll'!#REF!,SUMIFS('Rent Roll'!$M$4:$M$24,'Rent Roll'!$J$4:$J$24,$A20,'Rent Roll'!$H$4:$H$24,"&lt;="&amp;CV$11,'Rent Roll'!$I$4:$I$24,"&gt;"&amp;CV$11)),0)</f>
        <v>0</v>
      </c>
      <c r="CW20" s="62">
        <f>IFERROR(IF(AND($A20='Rent Roll'!#REF!,'Rent Roll'!#REF!="Current",'Rent Roll'!#REF!&gt;CW$11),'Rent Roll'!#REF!,SUMIFS('Rent Roll'!$M$4:$M$24,'Rent Roll'!$J$4:$J$24,$A20,'Rent Roll'!$H$4:$H$24,"&lt;="&amp;CW$11,'Rent Roll'!$I$4:$I$24,"&gt;"&amp;CW$11)),0)</f>
        <v>0</v>
      </c>
      <c r="CX20" s="62">
        <f>IFERROR(IF(AND($A20='Rent Roll'!#REF!,'Rent Roll'!#REF!="Current",'Rent Roll'!#REF!&gt;CX$11),'Rent Roll'!#REF!,SUMIFS('Rent Roll'!$M$4:$M$24,'Rent Roll'!$J$4:$J$24,$A20,'Rent Roll'!$H$4:$H$24,"&lt;="&amp;CX$11,'Rent Roll'!$I$4:$I$24,"&gt;"&amp;CX$11)),0)</f>
        <v>0</v>
      </c>
      <c r="CY20" s="62">
        <f>IFERROR(IF(AND($A20='Rent Roll'!#REF!,'Rent Roll'!#REF!="Current",'Rent Roll'!#REF!&gt;CY$11),'Rent Roll'!#REF!,SUMIFS('Rent Roll'!$M$4:$M$24,'Rent Roll'!$J$4:$J$24,$A20,'Rent Roll'!$H$4:$H$24,"&lt;="&amp;CY$11,'Rent Roll'!$I$4:$I$24,"&gt;"&amp;CY$11)),0)</f>
        <v>0</v>
      </c>
      <c r="CZ20" s="62">
        <f>IFERROR(IF(AND($A20='Rent Roll'!#REF!,'Rent Roll'!#REF!="Current",'Rent Roll'!#REF!&gt;CZ$11),'Rent Roll'!#REF!,SUMIFS('Rent Roll'!$M$4:$M$24,'Rent Roll'!$J$4:$J$24,$A20,'Rent Roll'!$H$4:$H$24,"&lt;="&amp;CZ$11,'Rent Roll'!$I$4:$I$24,"&gt;"&amp;CZ$11)),0)</f>
        <v>0</v>
      </c>
      <c r="DA20" s="62">
        <f>IFERROR(IF(AND($A20='Rent Roll'!#REF!,'Rent Roll'!#REF!="Current",'Rent Roll'!#REF!&gt;DA$11),'Rent Roll'!#REF!,SUMIFS('Rent Roll'!$M$4:$M$24,'Rent Roll'!$J$4:$J$24,$A20,'Rent Roll'!$H$4:$H$24,"&lt;="&amp;DA$11,'Rent Roll'!$I$4:$I$24,"&gt;"&amp;DA$11)),0)</f>
        <v>0</v>
      </c>
      <c r="DB20" s="62">
        <f>IFERROR(IF(AND($A20='Rent Roll'!#REF!,'Rent Roll'!#REF!="Current",'Rent Roll'!#REF!&gt;DB$11),'Rent Roll'!#REF!,SUMIFS('Rent Roll'!$M$4:$M$24,'Rent Roll'!$J$4:$J$24,$A20,'Rent Roll'!$H$4:$H$24,"&lt;="&amp;DB$11,'Rent Roll'!$I$4:$I$24,"&gt;"&amp;DB$11)),0)</f>
        <v>0</v>
      </c>
      <c r="DC20" s="62">
        <f>IFERROR(IF(AND($A20='Rent Roll'!#REF!,'Rent Roll'!#REF!="Current",'Rent Roll'!#REF!&gt;DC$11),'Rent Roll'!#REF!,SUMIFS('Rent Roll'!$M$4:$M$24,'Rent Roll'!$J$4:$J$24,$A20,'Rent Roll'!$H$4:$H$24,"&lt;="&amp;DC$11,'Rent Roll'!$I$4:$I$24,"&gt;"&amp;DC$11)),0)</f>
        <v>0</v>
      </c>
      <c r="DD20" s="62">
        <f>IFERROR(IF(AND($A20='Rent Roll'!#REF!,'Rent Roll'!#REF!="Current",'Rent Roll'!#REF!&gt;DD$11),'Rent Roll'!#REF!,SUMIFS('Rent Roll'!$M$4:$M$24,'Rent Roll'!$J$4:$J$24,$A20,'Rent Roll'!$H$4:$H$24,"&lt;="&amp;DD$11,'Rent Roll'!$I$4:$I$24,"&gt;"&amp;DD$11)),0)</f>
        <v>0</v>
      </c>
      <c r="DE20" s="62">
        <f>IFERROR(IF(AND($A20='Rent Roll'!#REF!,'Rent Roll'!#REF!="Current",'Rent Roll'!#REF!&gt;DE$11),'Rent Roll'!#REF!,SUMIFS('Rent Roll'!$M$4:$M$24,'Rent Roll'!$J$4:$J$24,$A20,'Rent Roll'!$H$4:$H$24,"&lt;="&amp;DE$11,'Rent Roll'!$I$4:$I$24,"&gt;"&amp;DE$11)),0)</f>
        <v>0</v>
      </c>
      <c r="DF20" s="62">
        <f>IFERROR(IF(AND($A20='Rent Roll'!#REF!,'Rent Roll'!#REF!="Current",'Rent Roll'!#REF!&gt;DF$11),'Rent Roll'!#REF!,SUMIFS('Rent Roll'!$M$4:$M$24,'Rent Roll'!$J$4:$J$24,$A20,'Rent Roll'!$H$4:$H$24,"&lt;="&amp;DF$11,'Rent Roll'!$I$4:$I$24,"&gt;"&amp;DF$11)),0)</f>
        <v>0</v>
      </c>
      <c r="DG20" s="62">
        <f>IFERROR(IF(AND($A20='Rent Roll'!#REF!,'Rent Roll'!#REF!="Current",'Rent Roll'!#REF!&gt;DG$11),'Rent Roll'!#REF!,SUMIFS('Rent Roll'!$M$4:$M$24,'Rent Roll'!$J$4:$J$24,$A20,'Rent Roll'!$H$4:$H$24,"&lt;="&amp;DG$11,'Rent Roll'!$I$4:$I$24,"&gt;"&amp;DG$11)),0)</f>
        <v>0</v>
      </c>
      <c r="DH20" s="559">
        <f>IFERROR(IF(AND($A20='Rent Roll'!#REF!,'Rent Roll'!#REF!="Current",'Rent Roll'!#REF!&gt;DH$11),'Rent Roll'!#REF!,SUMIFS('Rent Roll'!$M$4:$M$24,'Rent Roll'!$J$4:$J$24,$A20,'Rent Roll'!$H$4:$H$24,"&lt;="&amp;DH$11,'Rent Roll'!$I$4:$I$24,"&gt;"&amp;DH$11)),0)</f>
        <v>0</v>
      </c>
      <c r="DI20" s="62">
        <f>IFERROR(IF(AND($A20='Rent Roll'!#REF!,'Rent Roll'!#REF!="Current",'Rent Roll'!#REF!&gt;DI$11),'Rent Roll'!#REF!,SUMIFS('Rent Roll'!$M$4:$M$24,'Rent Roll'!$J$4:$J$24,$A20,'Rent Roll'!$H$4:$H$24,"&lt;="&amp;DI$11,'Rent Roll'!$I$4:$I$24,"&gt;"&amp;DI$11)),0)</f>
        <v>0</v>
      </c>
      <c r="DJ20" s="62">
        <f>IFERROR(IF(AND($A20='Rent Roll'!#REF!,'Rent Roll'!#REF!="Current",'Rent Roll'!#REF!&gt;DJ$11),'Rent Roll'!#REF!,SUMIFS('Rent Roll'!$M$4:$M$24,'Rent Roll'!$J$4:$J$24,$A20,'Rent Roll'!$H$4:$H$24,"&lt;="&amp;DJ$11,'Rent Roll'!$I$4:$I$24,"&gt;"&amp;DJ$11)),0)</f>
        <v>0</v>
      </c>
      <c r="DK20" s="62">
        <f>IFERROR(IF(AND($A20='Rent Roll'!#REF!,'Rent Roll'!#REF!="Current",'Rent Roll'!#REF!&gt;DK$11),'Rent Roll'!#REF!,SUMIFS('Rent Roll'!$M$4:$M$24,'Rent Roll'!$J$4:$J$24,$A20,'Rent Roll'!$H$4:$H$24,"&lt;="&amp;DK$11,'Rent Roll'!$I$4:$I$24,"&gt;"&amp;DK$11)),0)</f>
        <v>0</v>
      </c>
      <c r="DL20" s="62">
        <f>IFERROR(IF(AND($A20='Rent Roll'!#REF!,'Rent Roll'!#REF!="Current",'Rent Roll'!#REF!&gt;DL$11),'Rent Roll'!#REF!,SUMIFS('Rent Roll'!$M$4:$M$24,'Rent Roll'!$J$4:$J$24,$A20,'Rent Roll'!$H$4:$H$24,"&lt;="&amp;DL$11,'Rent Roll'!$I$4:$I$24,"&gt;"&amp;DL$11)),0)</f>
        <v>0</v>
      </c>
      <c r="DM20" s="62">
        <f>IFERROR(IF(AND($A20='Rent Roll'!#REF!,'Rent Roll'!#REF!="Current",'Rent Roll'!#REF!&gt;DM$11),'Rent Roll'!#REF!,SUMIFS('Rent Roll'!$M$4:$M$24,'Rent Roll'!$J$4:$J$24,$A20,'Rent Roll'!$H$4:$H$24,"&lt;="&amp;DM$11,'Rent Roll'!$I$4:$I$24,"&gt;"&amp;DM$11)),0)</f>
        <v>0</v>
      </c>
      <c r="DN20" s="62">
        <f>IFERROR(IF(AND($A20='Rent Roll'!#REF!,'Rent Roll'!#REF!="Current",'Rent Roll'!#REF!&gt;DN$11),'Rent Roll'!#REF!,SUMIFS('Rent Roll'!$M$4:$M$24,'Rent Roll'!$J$4:$J$24,$A20,'Rent Roll'!$H$4:$H$24,"&lt;="&amp;DN$11,'Rent Roll'!$I$4:$I$24,"&gt;"&amp;DN$11)),0)</f>
        <v>0</v>
      </c>
      <c r="DO20" s="62">
        <f>IFERROR(IF(AND($A20='Rent Roll'!#REF!,'Rent Roll'!#REF!="Current",'Rent Roll'!#REF!&gt;DO$11),'Rent Roll'!#REF!,SUMIFS('Rent Roll'!$M$4:$M$24,'Rent Roll'!$J$4:$J$24,$A20,'Rent Roll'!$H$4:$H$24,"&lt;="&amp;DO$11,'Rent Roll'!$I$4:$I$24,"&gt;"&amp;DO$11)),0)</f>
        <v>0</v>
      </c>
      <c r="DP20" s="62">
        <f>IFERROR(IF(AND($A20='Rent Roll'!#REF!,'Rent Roll'!#REF!="Current",'Rent Roll'!#REF!&gt;DP$11),'Rent Roll'!#REF!,SUMIFS('Rent Roll'!$M$4:$M$24,'Rent Roll'!$J$4:$J$24,$A20,'Rent Roll'!$H$4:$H$24,"&lt;="&amp;DP$11,'Rent Roll'!$I$4:$I$24,"&gt;"&amp;DP$11)),0)</f>
        <v>0</v>
      </c>
      <c r="DQ20" s="62">
        <f>IFERROR(IF(AND($A20='Rent Roll'!#REF!,'Rent Roll'!#REF!="Current",'Rent Roll'!#REF!&gt;DQ$11),'Rent Roll'!#REF!,SUMIFS('Rent Roll'!$M$4:$M$24,'Rent Roll'!$J$4:$J$24,$A20,'Rent Roll'!$H$4:$H$24,"&lt;="&amp;DQ$11,'Rent Roll'!$I$4:$I$24,"&gt;"&amp;DQ$11)),0)</f>
        <v>0</v>
      </c>
      <c r="DR20" s="62">
        <f>IFERROR(IF(AND($A20='Rent Roll'!#REF!,'Rent Roll'!#REF!="Current",'Rent Roll'!#REF!&gt;DR$11),'Rent Roll'!#REF!,SUMIFS('Rent Roll'!$M$4:$M$24,'Rent Roll'!$J$4:$J$24,$A20,'Rent Roll'!$H$4:$H$24,"&lt;="&amp;DR$11,'Rent Roll'!$I$4:$I$24,"&gt;"&amp;DR$11)),0)</f>
        <v>0</v>
      </c>
      <c r="DS20" s="62">
        <f>IFERROR(IF(AND($A20='Rent Roll'!#REF!,'Rent Roll'!#REF!="Current",'Rent Roll'!#REF!&gt;DS$11),'Rent Roll'!#REF!,SUMIFS('Rent Roll'!$M$4:$M$24,'Rent Roll'!$J$4:$J$24,$A20,'Rent Roll'!$H$4:$H$24,"&lt;="&amp;DS$11,'Rent Roll'!$I$4:$I$24,"&gt;"&amp;DS$11)),0)</f>
        <v>0</v>
      </c>
      <c r="DT20" s="559">
        <f>IFERROR(IF(AND($A20='Rent Roll'!#REF!,'Rent Roll'!#REF!="Current",'Rent Roll'!#REF!&gt;DT$11),'Rent Roll'!#REF!,SUMIFS('Rent Roll'!$M$4:$M$24,'Rent Roll'!$J$4:$J$24,$A20,'Rent Roll'!$H$4:$H$24,"&lt;="&amp;DT$11,'Rent Roll'!$I$4:$I$24,"&gt;"&amp;DT$11)),0)</f>
        <v>0</v>
      </c>
      <c r="DU20" s="62">
        <f>IFERROR(IF(AND($A20='Rent Roll'!#REF!,'Rent Roll'!#REF!="Current",'Rent Roll'!#REF!&gt;DU$11),'Rent Roll'!#REF!,SUMIFS('Rent Roll'!$M$4:$M$24,'Rent Roll'!$J$4:$J$24,$A20,'Rent Roll'!$H$4:$H$24,"&lt;="&amp;DU$11,'Rent Roll'!$I$4:$I$24,"&gt;"&amp;DU$11)),0)</f>
        <v>0</v>
      </c>
      <c r="DV20" s="62">
        <f>IFERROR(IF(AND($A20='Rent Roll'!#REF!,'Rent Roll'!#REF!="Current",'Rent Roll'!#REF!&gt;DV$11),'Rent Roll'!#REF!,SUMIFS('Rent Roll'!$M$4:$M$24,'Rent Roll'!$J$4:$J$24,$A20,'Rent Roll'!$H$4:$H$24,"&lt;="&amp;DV$11,'Rent Roll'!$I$4:$I$24,"&gt;"&amp;DV$11)),0)</f>
        <v>0</v>
      </c>
      <c r="DW20" s="62">
        <f>IFERROR(IF(AND($A20='Rent Roll'!#REF!,'Rent Roll'!#REF!="Current",'Rent Roll'!#REF!&gt;DW$11),'Rent Roll'!#REF!,SUMIFS('Rent Roll'!$M$4:$M$24,'Rent Roll'!$J$4:$J$24,$A20,'Rent Roll'!$H$4:$H$24,"&lt;="&amp;DW$11,'Rent Roll'!$I$4:$I$24,"&gt;"&amp;DW$11)),0)</f>
        <v>0</v>
      </c>
      <c r="DX20" s="62">
        <f>IFERROR(IF(AND($A20='Rent Roll'!#REF!,'Rent Roll'!#REF!="Current",'Rent Roll'!#REF!&gt;DX$11),'Rent Roll'!#REF!,SUMIFS('Rent Roll'!$M$4:$M$24,'Rent Roll'!$J$4:$J$24,$A20,'Rent Roll'!$H$4:$H$24,"&lt;="&amp;DX$11,'Rent Roll'!$I$4:$I$24,"&gt;"&amp;DX$11)),0)</f>
        <v>0</v>
      </c>
      <c r="DY20" s="62">
        <f>IFERROR(IF(AND($A20='Rent Roll'!#REF!,'Rent Roll'!#REF!="Current",'Rent Roll'!#REF!&gt;DY$11),'Rent Roll'!#REF!,SUMIFS('Rent Roll'!$M$4:$M$24,'Rent Roll'!$J$4:$J$24,$A20,'Rent Roll'!$H$4:$H$24,"&lt;="&amp;DY$11,'Rent Roll'!$I$4:$I$24,"&gt;"&amp;DY$11)),0)</f>
        <v>0</v>
      </c>
      <c r="DZ20" s="62">
        <f>IFERROR(IF(AND($A20='Rent Roll'!#REF!,'Rent Roll'!#REF!="Current",'Rent Roll'!#REF!&gt;DZ$11),'Rent Roll'!#REF!,SUMIFS('Rent Roll'!$M$4:$M$24,'Rent Roll'!$J$4:$J$24,$A20,'Rent Roll'!$H$4:$H$24,"&lt;="&amp;DZ$11,'Rent Roll'!$I$4:$I$24,"&gt;"&amp;DZ$11)),0)</f>
        <v>0</v>
      </c>
      <c r="EA20" s="62">
        <f>IFERROR(IF(AND($A20='Rent Roll'!#REF!,'Rent Roll'!#REF!="Current",'Rent Roll'!#REF!&gt;EA$11),'Rent Roll'!#REF!,SUMIFS('Rent Roll'!$M$4:$M$24,'Rent Roll'!$J$4:$J$24,$A20,'Rent Roll'!$H$4:$H$24,"&lt;="&amp;EA$11,'Rent Roll'!$I$4:$I$24,"&gt;"&amp;EA$11)),0)</f>
        <v>0</v>
      </c>
      <c r="EB20" s="62">
        <f>IFERROR(IF(AND($A20='Rent Roll'!#REF!,'Rent Roll'!#REF!="Current",'Rent Roll'!#REF!&gt;EB$11),'Rent Roll'!#REF!,SUMIFS('Rent Roll'!$M$4:$M$24,'Rent Roll'!$J$4:$J$24,$A20,'Rent Roll'!$H$4:$H$24,"&lt;="&amp;EB$11,'Rent Roll'!$I$4:$I$24,"&gt;"&amp;EB$11)),0)</f>
        <v>0</v>
      </c>
      <c r="EC20" s="62">
        <f>IFERROR(IF(AND($A20='Rent Roll'!#REF!,'Rent Roll'!#REF!="Current",'Rent Roll'!#REF!&gt;EC$11),'Rent Roll'!#REF!,SUMIFS('Rent Roll'!$M$4:$M$24,'Rent Roll'!$J$4:$J$24,$A20,'Rent Roll'!$H$4:$H$24,"&lt;="&amp;EC$11,'Rent Roll'!$I$4:$I$24,"&gt;"&amp;EC$11)),0)</f>
        <v>0</v>
      </c>
      <c r="ED20" s="62">
        <f>IFERROR(IF(AND($A20='Rent Roll'!#REF!,'Rent Roll'!#REF!="Current",'Rent Roll'!#REF!&gt;ED$11),'Rent Roll'!#REF!,SUMIFS('Rent Roll'!$M$4:$M$24,'Rent Roll'!$J$4:$J$24,$A20,'Rent Roll'!$H$4:$H$24,"&lt;="&amp;ED$11,'Rent Roll'!$I$4:$I$24,"&gt;"&amp;ED$11)),0)</f>
        <v>0</v>
      </c>
      <c r="EE20" s="62">
        <f>IFERROR(IF(AND($A20='Rent Roll'!#REF!,'Rent Roll'!#REF!="Current",'Rent Roll'!#REF!&gt;EE$11),'Rent Roll'!#REF!,SUMIFS('Rent Roll'!$M$4:$M$24,'Rent Roll'!$J$4:$J$24,$A20,'Rent Roll'!$H$4:$H$24,"&lt;="&amp;EE$11,'Rent Roll'!$I$4:$I$24,"&gt;"&amp;EE$11)),0)</f>
        <v>0</v>
      </c>
    </row>
    <row r="21" spans="1:135" x14ac:dyDescent="0.25">
      <c r="A21" s="148" t="e">
        <f>'Rent Roll'!#REF!</f>
        <v>#REF!</v>
      </c>
      <c r="B21" s="398" t="e">
        <f>'Rent Roll'!#REF!</f>
        <v>#REF!</v>
      </c>
      <c r="C21" s="399" t="e">
        <f>'Rent Roll'!#REF!</f>
        <v>#REF!</v>
      </c>
      <c r="D21" s="62">
        <f>IFERROR(IF(AND($A21='Rent Roll'!#REF!,'Rent Roll'!#REF!="Current",'Rent Roll'!#REF!&gt;D$11),'Rent Roll'!#REF!,SUMIFS('Rent Roll'!$M$4:$M$24,'Rent Roll'!$J$4:$J$24,$A21,'Rent Roll'!$H$4:$H$24,"&lt;="&amp;D$11,'Rent Roll'!$I$4:$I$24,"&gt;"&amp;D$11)),0)</f>
        <v>0</v>
      </c>
      <c r="E21" s="62">
        <f>IFERROR(IF(AND($A21='Rent Roll'!#REF!,'Rent Roll'!#REF!="Current",'Rent Roll'!#REF!&gt;E$11),'Rent Roll'!#REF!,SUMIFS('Rent Roll'!$M$4:$M$24,'Rent Roll'!$J$4:$J$24,$A21,'Rent Roll'!$H$4:$H$24,"&lt;="&amp;E$11,'Rent Roll'!$I$4:$I$24,"&gt;"&amp;E$11)),0)</f>
        <v>0</v>
      </c>
      <c r="F21" s="62">
        <f>IFERROR(IF(AND($A21='Rent Roll'!#REF!,'Rent Roll'!#REF!="Current",'Rent Roll'!#REF!&gt;F$11),'Rent Roll'!#REF!,SUMIFS('Rent Roll'!$M$4:$M$24,'Rent Roll'!$J$4:$J$24,$A21,'Rent Roll'!$H$4:$H$24,"&lt;="&amp;F$11,'Rent Roll'!$I$4:$I$24,"&gt;"&amp;F$11)),0)</f>
        <v>0</v>
      </c>
      <c r="G21" s="62">
        <f>IFERROR(IF(AND($A21='Rent Roll'!#REF!,'Rent Roll'!#REF!="Current",'Rent Roll'!#REF!&gt;G$11),'Rent Roll'!#REF!,SUMIFS('Rent Roll'!$M$4:$M$24,'Rent Roll'!$J$4:$J$24,$A21,'Rent Roll'!$H$4:$H$24,"&lt;="&amp;G$11,'Rent Roll'!$I$4:$I$24,"&gt;"&amp;G$11)),0)</f>
        <v>0</v>
      </c>
      <c r="H21" s="62">
        <f>IFERROR(IF(AND($A21='Rent Roll'!#REF!,'Rent Roll'!#REF!="Current",'Rent Roll'!#REF!&gt;H$11),'Rent Roll'!#REF!,SUMIFS('Rent Roll'!$M$4:$M$24,'Rent Roll'!$J$4:$J$24,$A21,'Rent Roll'!$H$4:$H$24,"&lt;="&amp;H$11,'Rent Roll'!$I$4:$I$24,"&gt;"&amp;H$11)),0)</f>
        <v>0</v>
      </c>
      <c r="I21" s="62">
        <f>IFERROR(IF(AND($A21='Rent Roll'!#REF!,'Rent Roll'!#REF!="Current",'Rent Roll'!#REF!&gt;I$11),'Rent Roll'!#REF!,SUMIFS('Rent Roll'!$M$4:$M$24,'Rent Roll'!$J$4:$J$24,$A21,'Rent Roll'!$H$4:$H$24,"&lt;="&amp;I$11,'Rent Roll'!$I$4:$I$24,"&gt;"&amp;I$11)),0)</f>
        <v>0</v>
      </c>
      <c r="J21" s="62">
        <f>IFERROR(IF(AND($A21='Rent Roll'!#REF!,'Rent Roll'!#REF!="Current",'Rent Roll'!#REF!&gt;J$11),'Rent Roll'!#REF!,SUMIFS('Rent Roll'!$M$4:$M$24,'Rent Roll'!$J$4:$J$24,$A21,'Rent Roll'!$H$4:$H$24,"&lt;="&amp;J$11,'Rent Roll'!$I$4:$I$24,"&gt;"&amp;J$11)),0)</f>
        <v>0</v>
      </c>
      <c r="K21" s="62">
        <f>IFERROR(IF(AND($A21='Rent Roll'!#REF!,'Rent Roll'!#REF!="Current",'Rent Roll'!#REF!&gt;K$11),'Rent Roll'!#REF!,SUMIFS('Rent Roll'!$M$4:$M$24,'Rent Roll'!$J$4:$J$24,$A21,'Rent Roll'!$H$4:$H$24,"&lt;="&amp;K$11,'Rent Roll'!$I$4:$I$24,"&gt;"&amp;K$11)),0)</f>
        <v>0</v>
      </c>
      <c r="L21" s="62">
        <f>IFERROR(IF(AND($A21='Rent Roll'!#REF!,'Rent Roll'!#REF!="Current",'Rent Roll'!#REF!&gt;L$11),'Rent Roll'!#REF!,SUMIFS('Rent Roll'!$M$4:$M$24,'Rent Roll'!$J$4:$J$24,$A21,'Rent Roll'!$H$4:$H$24,"&lt;="&amp;L$11,'Rent Roll'!$I$4:$I$24,"&gt;"&amp;L$11)),0)</f>
        <v>0</v>
      </c>
      <c r="M21" s="62">
        <f>IFERROR(IF(AND($A21='Rent Roll'!#REF!,'Rent Roll'!#REF!="Current",'Rent Roll'!#REF!&gt;M$11),'Rent Roll'!#REF!,SUMIFS('Rent Roll'!$M$4:$M$24,'Rent Roll'!$J$4:$J$24,$A21,'Rent Roll'!$H$4:$H$24,"&lt;="&amp;M$11,'Rent Roll'!$I$4:$I$24,"&gt;"&amp;M$11)),0)</f>
        <v>0</v>
      </c>
      <c r="N21" s="62">
        <f>IFERROR(IF(AND($A21='Rent Roll'!#REF!,'Rent Roll'!#REF!="Current",'Rent Roll'!#REF!&gt;N$11),'Rent Roll'!#REF!,SUMIFS('Rent Roll'!$M$4:$M$24,'Rent Roll'!$J$4:$J$24,$A21,'Rent Roll'!$H$4:$H$24,"&lt;="&amp;N$11,'Rent Roll'!$I$4:$I$24,"&gt;"&amp;N$11)),0)</f>
        <v>0</v>
      </c>
      <c r="O21" s="62">
        <f>IFERROR(IF(AND($A21='Rent Roll'!#REF!,'Rent Roll'!#REF!="Current",'Rent Roll'!#REF!&gt;O$11),'Rent Roll'!#REF!,SUMIFS('Rent Roll'!$M$4:$M$24,'Rent Roll'!$J$4:$J$24,$A21,'Rent Roll'!$H$4:$H$24,"&lt;="&amp;O$11,'Rent Roll'!$I$4:$I$24,"&gt;"&amp;O$11)),0)</f>
        <v>0</v>
      </c>
      <c r="P21" s="559">
        <f>IFERROR(IF(AND($A21='Rent Roll'!#REF!,'Rent Roll'!#REF!="Current",'Rent Roll'!#REF!&gt;P$11),'Rent Roll'!#REF!,SUMIFS('Rent Roll'!$M$4:$M$24,'Rent Roll'!$J$4:$J$24,$A21,'Rent Roll'!$H$4:$H$24,"&lt;="&amp;P$11,'Rent Roll'!$I$4:$I$24,"&gt;"&amp;P$11)),0)</f>
        <v>0</v>
      </c>
      <c r="Q21" s="62">
        <f>IFERROR(IF(AND($A21='Rent Roll'!#REF!,'Rent Roll'!#REF!="Current",'Rent Roll'!#REF!&gt;Q$11),'Rent Roll'!#REF!,SUMIFS('Rent Roll'!$M$4:$M$24,'Rent Roll'!$J$4:$J$24,$A21,'Rent Roll'!$H$4:$H$24,"&lt;="&amp;Q$11,'Rent Roll'!$I$4:$I$24,"&gt;"&amp;Q$11)),0)</f>
        <v>0</v>
      </c>
      <c r="R21" s="62">
        <f>IFERROR(IF(AND($A21='Rent Roll'!#REF!,'Rent Roll'!#REF!="Current",'Rent Roll'!#REF!&gt;R$11),'Rent Roll'!#REF!,SUMIFS('Rent Roll'!$M$4:$M$24,'Rent Roll'!$J$4:$J$24,$A21,'Rent Roll'!$H$4:$H$24,"&lt;="&amp;R$11,'Rent Roll'!$I$4:$I$24,"&gt;"&amp;R$11)),0)</f>
        <v>0</v>
      </c>
      <c r="S21" s="62">
        <f>IFERROR(IF(AND($A21='Rent Roll'!#REF!,'Rent Roll'!#REF!="Current",'Rent Roll'!#REF!&gt;S$11),'Rent Roll'!#REF!,SUMIFS('Rent Roll'!$M$4:$M$24,'Rent Roll'!$J$4:$J$24,$A21,'Rent Roll'!$H$4:$H$24,"&lt;="&amp;S$11,'Rent Roll'!$I$4:$I$24,"&gt;"&amp;S$11)),0)</f>
        <v>0</v>
      </c>
      <c r="T21" s="62">
        <f>IFERROR(IF(AND($A21='Rent Roll'!#REF!,'Rent Roll'!#REF!="Current",'Rent Roll'!#REF!&gt;T$11),'Rent Roll'!#REF!,SUMIFS('Rent Roll'!$M$4:$M$24,'Rent Roll'!$J$4:$J$24,$A21,'Rent Roll'!$H$4:$H$24,"&lt;="&amp;T$11,'Rent Roll'!$I$4:$I$24,"&gt;"&amp;T$11)),0)</f>
        <v>0</v>
      </c>
      <c r="U21" s="62">
        <f>IFERROR(IF(AND($A21='Rent Roll'!#REF!,'Rent Roll'!#REF!="Current",'Rent Roll'!#REF!&gt;U$11),'Rent Roll'!#REF!,SUMIFS('Rent Roll'!$M$4:$M$24,'Rent Roll'!$J$4:$J$24,$A21,'Rent Roll'!$H$4:$H$24,"&lt;="&amp;U$11,'Rent Roll'!$I$4:$I$24,"&gt;"&amp;U$11)),0)</f>
        <v>0</v>
      </c>
      <c r="V21" s="62">
        <f>IFERROR(IF(AND($A21='Rent Roll'!#REF!,'Rent Roll'!#REF!="Current",'Rent Roll'!#REF!&gt;V$11),'Rent Roll'!#REF!,SUMIFS('Rent Roll'!$M$4:$M$24,'Rent Roll'!$J$4:$J$24,$A21,'Rent Roll'!$H$4:$H$24,"&lt;="&amp;V$11,'Rent Roll'!$I$4:$I$24,"&gt;"&amp;V$11)),0)</f>
        <v>0</v>
      </c>
      <c r="W21" s="62">
        <f>IFERROR(IF(AND($A21='Rent Roll'!#REF!,'Rent Roll'!#REF!="Current",'Rent Roll'!#REF!&gt;W$11),'Rent Roll'!#REF!,SUMIFS('Rent Roll'!$M$4:$M$24,'Rent Roll'!$J$4:$J$24,$A21,'Rent Roll'!$H$4:$H$24,"&lt;="&amp;W$11,'Rent Roll'!$I$4:$I$24,"&gt;"&amp;W$11)),0)</f>
        <v>0</v>
      </c>
      <c r="X21" s="62">
        <f>IFERROR(IF(AND($A21='Rent Roll'!#REF!,'Rent Roll'!#REF!="Current",'Rent Roll'!#REF!&gt;X$11),'Rent Roll'!#REF!,SUMIFS('Rent Roll'!$M$4:$M$24,'Rent Roll'!$J$4:$J$24,$A21,'Rent Roll'!$H$4:$H$24,"&lt;="&amp;X$11,'Rent Roll'!$I$4:$I$24,"&gt;"&amp;X$11)),0)</f>
        <v>0</v>
      </c>
      <c r="Y21" s="62">
        <f>IFERROR(IF(AND($A21='Rent Roll'!#REF!,'Rent Roll'!#REF!="Current",'Rent Roll'!#REF!&gt;Y$11),'Rent Roll'!#REF!,SUMIFS('Rent Roll'!$M$4:$M$24,'Rent Roll'!$J$4:$J$24,$A21,'Rent Roll'!$H$4:$H$24,"&lt;="&amp;Y$11,'Rent Roll'!$I$4:$I$24,"&gt;"&amp;Y$11)),0)</f>
        <v>0</v>
      </c>
      <c r="Z21" s="62">
        <f>IFERROR(IF(AND($A21='Rent Roll'!#REF!,'Rent Roll'!#REF!="Current",'Rent Roll'!#REF!&gt;Z$11),'Rent Roll'!#REF!,SUMIFS('Rent Roll'!$M$4:$M$24,'Rent Roll'!$J$4:$J$24,$A21,'Rent Roll'!$H$4:$H$24,"&lt;="&amp;Z$11,'Rent Roll'!$I$4:$I$24,"&gt;"&amp;Z$11)),0)</f>
        <v>0</v>
      </c>
      <c r="AA21" s="62">
        <f>IFERROR(IF(AND($A21='Rent Roll'!#REF!,'Rent Roll'!#REF!="Current",'Rent Roll'!#REF!&gt;AA$11),'Rent Roll'!#REF!,SUMIFS('Rent Roll'!$M$4:$M$24,'Rent Roll'!$J$4:$J$24,$A21,'Rent Roll'!$H$4:$H$24,"&lt;="&amp;AA$11,'Rent Roll'!$I$4:$I$24,"&gt;"&amp;AA$11)),0)</f>
        <v>0</v>
      </c>
      <c r="AB21" s="559">
        <f>IFERROR(IF(AND($A21='Rent Roll'!#REF!,'Rent Roll'!#REF!="Current",'Rent Roll'!#REF!&gt;AB$11),'Rent Roll'!#REF!,SUMIFS('Rent Roll'!$M$4:$M$24,'Rent Roll'!$J$4:$J$24,$A21,'Rent Roll'!$H$4:$H$24,"&lt;="&amp;AB$11,'Rent Roll'!$I$4:$I$24,"&gt;"&amp;AB$11)),0)</f>
        <v>0</v>
      </c>
      <c r="AC21" s="62">
        <f>IFERROR(IF(AND($A21='Rent Roll'!#REF!,'Rent Roll'!#REF!="Current",'Rent Roll'!#REF!&gt;AC$11),'Rent Roll'!#REF!,SUMIFS('Rent Roll'!$M$4:$M$24,'Rent Roll'!$J$4:$J$24,$A21,'Rent Roll'!$H$4:$H$24,"&lt;="&amp;AC$11,'Rent Roll'!$I$4:$I$24,"&gt;"&amp;AC$11)),0)</f>
        <v>0</v>
      </c>
      <c r="AD21" s="62">
        <f>IFERROR(IF(AND($A21='Rent Roll'!#REF!,'Rent Roll'!#REF!="Current",'Rent Roll'!#REF!&gt;AD$11),'Rent Roll'!#REF!,SUMIFS('Rent Roll'!$M$4:$M$24,'Rent Roll'!$J$4:$J$24,$A21,'Rent Roll'!$H$4:$H$24,"&lt;="&amp;AD$11,'Rent Roll'!$I$4:$I$24,"&gt;"&amp;AD$11)),0)</f>
        <v>0</v>
      </c>
      <c r="AE21" s="62">
        <f>IFERROR(IF(AND($A21='Rent Roll'!#REF!,'Rent Roll'!#REF!="Current",'Rent Roll'!#REF!&gt;AE$11),'Rent Roll'!#REF!,SUMIFS('Rent Roll'!$M$4:$M$24,'Rent Roll'!$J$4:$J$24,$A21,'Rent Roll'!$H$4:$H$24,"&lt;="&amp;AE$11,'Rent Roll'!$I$4:$I$24,"&gt;"&amp;AE$11)),0)</f>
        <v>0</v>
      </c>
      <c r="AF21" s="62">
        <f>IFERROR(IF(AND($A21='Rent Roll'!#REF!,'Rent Roll'!#REF!="Current",'Rent Roll'!#REF!&gt;AF$11),'Rent Roll'!#REF!,SUMIFS('Rent Roll'!$M$4:$M$24,'Rent Roll'!$J$4:$J$24,$A21,'Rent Roll'!$H$4:$H$24,"&lt;="&amp;AF$11,'Rent Roll'!$I$4:$I$24,"&gt;"&amp;AF$11)),0)</f>
        <v>0</v>
      </c>
      <c r="AG21" s="62">
        <f>IFERROR(IF(AND($A21='Rent Roll'!#REF!,'Rent Roll'!#REF!="Current",'Rent Roll'!#REF!&gt;AG$11),'Rent Roll'!#REF!,SUMIFS('Rent Roll'!$M$4:$M$24,'Rent Roll'!$J$4:$J$24,$A21,'Rent Roll'!$H$4:$H$24,"&lt;="&amp;AG$11,'Rent Roll'!$I$4:$I$24,"&gt;"&amp;AG$11)),0)</f>
        <v>0</v>
      </c>
      <c r="AH21" s="62">
        <f>IFERROR(IF(AND($A21='Rent Roll'!#REF!,'Rent Roll'!#REF!="Current",'Rent Roll'!#REF!&gt;AH$11),'Rent Roll'!#REF!,SUMIFS('Rent Roll'!$M$4:$M$24,'Rent Roll'!$J$4:$J$24,$A21,'Rent Roll'!$H$4:$H$24,"&lt;="&amp;AH$11,'Rent Roll'!$I$4:$I$24,"&gt;"&amp;AH$11)),0)</f>
        <v>0</v>
      </c>
      <c r="AI21" s="62">
        <f>IFERROR(IF(AND($A21='Rent Roll'!#REF!,'Rent Roll'!#REF!="Current",'Rent Roll'!#REF!&gt;AI$11),'Rent Roll'!#REF!,SUMIFS('Rent Roll'!$M$4:$M$24,'Rent Roll'!$J$4:$J$24,$A21,'Rent Roll'!$H$4:$H$24,"&lt;="&amp;AI$11,'Rent Roll'!$I$4:$I$24,"&gt;"&amp;AI$11)),0)</f>
        <v>0</v>
      </c>
      <c r="AJ21" s="62">
        <f>IFERROR(IF(AND($A21='Rent Roll'!#REF!,'Rent Roll'!#REF!="Current",'Rent Roll'!#REF!&gt;AJ$11),'Rent Roll'!#REF!,SUMIFS('Rent Roll'!$M$4:$M$24,'Rent Roll'!$J$4:$J$24,$A21,'Rent Roll'!$H$4:$H$24,"&lt;="&amp;AJ$11,'Rent Roll'!$I$4:$I$24,"&gt;"&amp;AJ$11)),0)</f>
        <v>0</v>
      </c>
      <c r="AK21" s="62">
        <f>IFERROR(IF(AND($A21='Rent Roll'!#REF!,'Rent Roll'!#REF!="Current",'Rent Roll'!#REF!&gt;AK$11),'Rent Roll'!#REF!,SUMIFS('Rent Roll'!$M$4:$M$24,'Rent Roll'!$J$4:$J$24,$A21,'Rent Roll'!$H$4:$H$24,"&lt;="&amp;AK$11,'Rent Roll'!$I$4:$I$24,"&gt;"&amp;AK$11)),0)</f>
        <v>0</v>
      </c>
      <c r="AL21" s="62">
        <f>IFERROR(IF(AND($A21='Rent Roll'!#REF!,'Rent Roll'!#REF!="Current",'Rent Roll'!#REF!&gt;AL$11),'Rent Roll'!#REF!,SUMIFS('Rent Roll'!$M$4:$M$24,'Rent Roll'!$J$4:$J$24,$A21,'Rent Roll'!$H$4:$H$24,"&lt;="&amp;AL$11,'Rent Roll'!$I$4:$I$24,"&gt;"&amp;AL$11)),0)</f>
        <v>0</v>
      </c>
      <c r="AM21" s="62">
        <f>IFERROR(IF(AND($A21='Rent Roll'!#REF!,'Rent Roll'!#REF!="Current",'Rent Roll'!#REF!&gt;AM$11),'Rent Roll'!#REF!,SUMIFS('Rent Roll'!$M$4:$M$24,'Rent Roll'!$J$4:$J$24,$A21,'Rent Roll'!$H$4:$H$24,"&lt;="&amp;AM$11,'Rent Roll'!$I$4:$I$24,"&gt;"&amp;AM$11)),0)</f>
        <v>0</v>
      </c>
      <c r="AN21" s="559">
        <f>IFERROR(IF(AND($A21='Rent Roll'!#REF!,'Rent Roll'!#REF!="Current",'Rent Roll'!#REF!&gt;AN$11),'Rent Roll'!#REF!,SUMIFS('Rent Roll'!$M$4:$M$24,'Rent Roll'!$J$4:$J$24,$A21,'Rent Roll'!$H$4:$H$24,"&lt;="&amp;AN$11,'Rent Roll'!$I$4:$I$24,"&gt;"&amp;AN$11)),0)</f>
        <v>0</v>
      </c>
      <c r="AO21" s="62">
        <f>IFERROR(IF(AND($A21='Rent Roll'!#REF!,'Rent Roll'!#REF!="Current",'Rent Roll'!#REF!&gt;AO$11),'Rent Roll'!#REF!,SUMIFS('Rent Roll'!$M$4:$M$24,'Rent Roll'!$J$4:$J$24,$A21,'Rent Roll'!$H$4:$H$24,"&lt;="&amp;AO$11,'Rent Roll'!$I$4:$I$24,"&gt;"&amp;AO$11)),0)</f>
        <v>0</v>
      </c>
      <c r="AP21" s="62">
        <f>IFERROR(IF(AND($A21='Rent Roll'!#REF!,'Rent Roll'!#REF!="Current",'Rent Roll'!#REF!&gt;AP$11),'Rent Roll'!#REF!,SUMIFS('Rent Roll'!$M$4:$M$24,'Rent Roll'!$J$4:$J$24,$A21,'Rent Roll'!$H$4:$H$24,"&lt;="&amp;AP$11,'Rent Roll'!$I$4:$I$24,"&gt;"&amp;AP$11)),0)</f>
        <v>0</v>
      </c>
      <c r="AQ21" s="62">
        <f>IFERROR(IF(AND($A21='Rent Roll'!#REF!,'Rent Roll'!#REF!="Current",'Rent Roll'!#REF!&gt;AQ$11),'Rent Roll'!#REF!,SUMIFS('Rent Roll'!$M$4:$M$24,'Rent Roll'!$J$4:$J$24,$A21,'Rent Roll'!$H$4:$H$24,"&lt;="&amp;AQ$11,'Rent Roll'!$I$4:$I$24,"&gt;"&amp;AQ$11)),0)</f>
        <v>0</v>
      </c>
      <c r="AR21" s="62">
        <f>IFERROR(IF(AND($A21='Rent Roll'!#REF!,'Rent Roll'!#REF!="Current",'Rent Roll'!#REF!&gt;AR$11),'Rent Roll'!#REF!,SUMIFS('Rent Roll'!$M$4:$M$24,'Rent Roll'!$J$4:$J$24,$A21,'Rent Roll'!$H$4:$H$24,"&lt;="&amp;AR$11,'Rent Roll'!$I$4:$I$24,"&gt;"&amp;AR$11)),0)</f>
        <v>0</v>
      </c>
      <c r="AS21" s="62">
        <f>IFERROR(IF(AND($A21='Rent Roll'!#REF!,'Rent Roll'!#REF!="Current",'Rent Roll'!#REF!&gt;AS$11),'Rent Roll'!#REF!,SUMIFS('Rent Roll'!$M$4:$M$24,'Rent Roll'!$J$4:$J$24,$A21,'Rent Roll'!$H$4:$H$24,"&lt;="&amp;AS$11,'Rent Roll'!$I$4:$I$24,"&gt;"&amp;AS$11)),0)</f>
        <v>0</v>
      </c>
      <c r="AT21" s="62">
        <f>IFERROR(IF(AND($A21='Rent Roll'!#REF!,'Rent Roll'!#REF!="Current",'Rent Roll'!#REF!&gt;AT$11),'Rent Roll'!#REF!,SUMIFS('Rent Roll'!$M$4:$M$24,'Rent Roll'!$J$4:$J$24,$A21,'Rent Roll'!$H$4:$H$24,"&lt;="&amp;AT$11,'Rent Roll'!$I$4:$I$24,"&gt;"&amp;AT$11)),0)</f>
        <v>0</v>
      </c>
      <c r="AU21" s="62">
        <f>IFERROR(IF(AND($A21='Rent Roll'!#REF!,'Rent Roll'!#REF!="Current",'Rent Roll'!#REF!&gt;AU$11),'Rent Roll'!#REF!,SUMIFS('Rent Roll'!$M$4:$M$24,'Rent Roll'!$J$4:$J$24,$A21,'Rent Roll'!$H$4:$H$24,"&lt;="&amp;AU$11,'Rent Roll'!$I$4:$I$24,"&gt;"&amp;AU$11)),0)</f>
        <v>0</v>
      </c>
      <c r="AV21" s="62">
        <f>IFERROR(IF(AND($A21='Rent Roll'!#REF!,'Rent Roll'!#REF!="Current",'Rent Roll'!#REF!&gt;AV$11),'Rent Roll'!#REF!,SUMIFS('Rent Roll'!$M$4:$M$24,'Rent Roll'!$J$4:$J$24,$A21,'Rent Roll'!$H$4:$H$24,"&lt;="&amp;AV$11,'Rent Roll'!$I$4:$I$24,"&gt;"&amp;AV$11)),0)</f>
        <v>0</v>
      </c>
      <c r="AW21" s="62">
        <f>IFERROR(IF(AND($A21='Rent Roll'!#REF!,'Rent Roll'!#REF!="Current",'Rent Roll'!#REF!&gt;AW$11),'Rent Roll'!#REF!,SUMIFS('Rent Roll'!$M$4:$M$24,'Rent Roll'!$J$4:$J$24,$A21,'Rent Roll'!$H$4:$H$24,"&lt;="&amp;AW$11,'Rent Roll'!$I$4:$I$24,"&gt;"&amp;AW$11)),0)</f>
        <v>0</v>
      </c>
      <c r="AX21" s="62">
        <f>IFERROR(IF(AND($A21='Rent Roll'!#REF!,'Rent Roll'!#REF!="Current",'Rent Roll'!#REF!&gt;AX$11),'Rent Roll'!#REF!,SUMIFS('Rent Roll'!$M$4:$M$24,'Rent Roll'!$J$4:$J$24,$A21,'Rent Roll'!$H$4:$H$24,"&lt;="&amp;AX$11,'Rent Roll'!$I$4:$I$24,"&gt;"&amp;AX$11)),0)</f>
        <v>0</v>
      </c>
      <c r="AY21" s="62">
        <f>IFERROR(IF(AND($A21='Rent Roll'!#REF!,'Rent Roll'!#REF!="Current",'Rent Roll'!#REF!&gt;AY$11),'Rent Roll'!#REF!,SUMIFS('Rent Roll'!$M$4:$M$24,'Rent Roll'!$J$4:$J$24,$A21,'Rent Roll'!$H$4:$H$24,"&lt;="&amp;AY$11,'Rent Roll'!$I$4:$I$24,"&gt;"&amp;AY$11)),0)</f>
        <v>0</v>
      </c>
      <c r="AZ21" s="559">
        <f>IFERROR(IF(AND($A21='Rent Roll'!#REF!,'Rent Roll'!#REF!="Current",'Rent Roll'!#REF!&gt;AZ$11),'Rent Roll'!#REF!,SUMIFS('Rent Roll'!$M$4:$M$24,'Rent Roll'!$J$4:$J$24,$A21,'Rent Roll'!$H$4:$H$24,"&lt;="&amp;AZ$11,'Rent Roll'!$I$4:$I$24,"&gt;"&amp;AZ$11)),0)</f>
        <v>0</v>
      </c>
      <c r="BA21" s="62">
        <f>IFERROR(IF(AND($A21='Rent Roll'!#REF!,'Rent Roll'!#REF!="Current",'Rent Roll'!#REF!&gt;BA$11),'Rent Roll'!#REF!,SUMIFS('Rent Roll'!$M$4:$M$24,'Rent Roll'!$J$4:$J$24,$A21,'Rent Roll'!$H$4:$H$24,"&lt;="&amp;BA$11,'Rent Roll'!$I$4:$I$24,"&gt;"&amp;BA$11)),0)</f>
        <v>0</v>
      </c>
      <c r="BB21" s="62">
        <f>IFERROR(IF(AND($A21='Rent Roll'!#REF!,'Rent Roll'!#REF!="Current",'Rent Roll'!#REF!&gt;BB$11),'Rent Roll'!#REF!,SUMIFS('Rent Roll'!$M$4:$M$24,'Rent Roll'!$J$4:$J$24,$A21,'Rent Roll'!$H$4:$H$24,"&lt;="&amp;BB$11,'Rent Roll'!$I$4:$I$24,"&gt;"&amp;BB$11)),0)</f>
        <v>0</v>
      </c>
      <c r="BC21" s="62">
        <f>IFERROR(IF(AND($A21='Rent Roll'!#REF!,'Rent Roll'!#REF!="Current",'Rent Roll'!#REF!&gt;BC$11),'Rent Roll'!#REF!,SUMIFS('Rent Roll'!$M$4:$M$24,'Rent Roll'!$J$4:$J$24,$A21,'Rent Roll'!$H$4:$H$24,"&lt;="&amp;BC$11,'Rent Roll'!$I$4:$I$24,"&gt;"&amp;BC$11)),0)</f>
        <v>0</v>
      </c>
      <c r="BD21" s="62">
        <f>IFERROR(IF(AND($A21='Rent Roll'!#REF!,'Rent Roll'!#REF!="Current",'Rent Roll'!#REF!&gt;BD$11),'Rent Roll'!#REF!,SUMIFS('Rent Roll'!$M$4:$M$24,'Rent Roll'!$J$4:$J$24,$A21,'Rent Roll'!$H$4:$H$24,"&lt;="&amp;BD$11,'Rent Roll'!$I$4:$I$24,"&gt;"&amp;BD$11)),0)</f>
        <v>0</v>
      </c>
      <c r="BE21" s="62">
        <f>IFERROR(IF(AND($A21='Rent Roll'!#REF!,'Rent Roll'!#REF!="Current",'Rent Roll'!#REF!&gt;BE$11),'Rent Roll'!#REF!,SUMIFS('Rent Roll'!$M$4:$M$24,'Rent Roll'!$J$4:$J$24,$A21,'Rent Roll'!$H$4:$H$24,"&lt;="&amp;BE$11,'Rent Roll'!$I$4:$I$24,"&gt;"&amp;BE$11)),0)</f>
        <v>0</v>
      </c>
      <c r="BF21" s="62">
        <f>IFERROR(IF(AND($A21='Rent Roll'!#REF!,'Rent Roll'!#REF!="Current",'Rent Roll'!#REF!&gt;BF$11),'Rent Roll'!#REF!,SUMIFS('Rent Roll'!$M$4:$M$24,'Rent Roll'!$J$4:$J$24,$A21,'Rent Roll'!$H$4:$H$24,"&lt;="&amp;BF$11,'Rent Roll'!$I$4:$I$24,"&gt;"&amp;BF$11)),0)</f>
        <v>0</v>
      </c>
      <c r="BG21" s="62">
        <f>IFERROR(IF(AND($A21='Rent Roll'!#REF!,'Rent Roll'!#REF!="Current",'Rent Roll'!#REF!&gt;BG$11),'Rent Roll'!#REF!,SUMIFS('Rent Roll'!$M$4:$M$24,'Rent Roll'!$J$4:$J$24,$A21,'Rent Roll'!$H$4:$H$24,"&lt;="&amp;BG$11,'Rent Roll'!$I$4:$I$24,"&gt;"&amp;BG$11)),0)</f>
        <v>0</v>
      </c>
      <c r="BH21" s="62">
        <f>IFERROR(IF(AND($A21='Rent Roll'!#REF!,'Rent Roll'!#REF!="Current",'Rent Roll'!#REF!&gt;BH$11),'Rent Roll'!#REF!,SUMIFS('Rent Roll'!$M$4:$M$24,'Rent Roll'!$J$4:$J$24,$A21,'Rent Roll'!$H$4:$H$24,"&lt;="&amp;BH$11,'Rent Roll'!$I$4:$I$24,"&gt;"&amp;BH$11)),0)</f>
        <v>0</v>
      </c>
      <c r="BI21" s="62">
        <f>IFERROR(IF(AND($A21='Rent Roll'!#REF!,'Rent Roll'!#REF!="Current",'Rent Roll'!#REF!&gt;BI$11),'Rent Roll'!#REF!,SUMIFS('Rent Roll'!$M$4:$M$24,'Rent Roll'!$J$4:$J$24,$A21,'Rent Roll'!$H$4:$H$24,"&lt;="&amp;BI$11,'Rent Roll'!$I$4:$I$24,"&gt;"&amp;BI$11)),0)</f>
        <v>0</v>
      </c>
      <c r="BJ21" s="62">
        <f>IFERROR(IF(AND($A21='Rent Roll'!#REF!,'Rent Roll'!#REF!="Current",'Rent Roll'!#REF!&gt;BJ$11),'Rent Roll'!#REF!,SUMIFS('Rent Roll'!$M$4:$M$24,'Rent Roll'!$J$4:$J$24,$A21,'Rent Roll'!$H$4:$H$24,"&lt;="&amp;BJ$11,'Rent Roll'!$I$4:$I$24,"&gt;"&amp;BJ$11)),0)</f>
        <v>0</v>
      </c>
      <c r="BK21" s="62">
        <f>IFERROR(IF(AND($A21='Rent Roll'!#REF!,'Rent Roll'!#REF!="Current",'Rent Roll'!#REF!&gt;BK$11),'Rent Roll'!#REF!,SUMIFS('Rent Roll'!$M$4:$M$24,'Rent Roll'!$J$4:$J$24,$A21,'Rent Roll'!$H$4:$H$24,"&lt;="&amp;BK$11,'Rent Roll'!$I$4:$I$24,"&gt;"&amp;BK$11)),0)</f>
        <v>0</v>
      </c>
      <c r="BL21" s="559">
        <f>IFERROR(IF(AND($A21='Rent Roll'!#REF!,'Rent Roll'!#REF!="Current",'Rent Roll'!#REF!&gt;BL$11),'Rent Roll'!#REF!,SUMIFS('Rent Roll'!$M$4:$M$24,'Rent Roll'!$J$4:$J$24,$A21,'Rent Roll'!$H$4:$H$24,"&lt;="&amp;BL$11,'Rent Roll'!$I$4:$I$24,"&gt;"&amp;BL$11)),0)</f>
        <v>0</v>
      </c>
      <c r="BM21" s="62">
        <f>IFERROR(IF(AND($A21='Rent Roll'!#REF!,'Rent Roll'!#REF!="Current",'Rent Roll'!#REF!&gt;BM$11),'Rent Roll'!#REF!,SUMIFS('Rent Roll'!$M$4:$M$24,'Rent Roll'!$J$4:$J$24,$A21,'Rent Roll'!$H$4:$H$24,"&lt;="&amp;BM$11,'Rent Roll'!$I$4:$I$24,"&gt;"&amp;BM$11)),0)</f>
        <v>0</v>
      </c>
      <c r="BN21" s="62">
        <f>IFERROR(IF(AND($A21='Rent Roll'!#REF!,'Rent Roll'!#REF!="Current",'Rent Roll'!#REF!&gt;BN$11),'Rent Roll'!#REF!,SUMIFS('Rent Roll'!$M$4:$M$24,'Rent Roll'!$J$4:$J$24,$A21,'Rent Roll'!$H$4:$H$24,"&lt;="&amp;BN$11,'Rent Roll'!$I$4:$I$24,"&gt;"&amp;BN$11)),0)</f>
        <v>0</v>
      </c>
      <c r="BO21" s="62">
        <f>IFERROR(IF(AND($A21='Rent Roll'!#REF!,'Rent Roll'!#REF!="Current",'Rent Roll'!#REF!&gt;BO$11),'Rent Roll'!#REF!,SUMIFS('Rent Roll'!$M$4:$M$24,'Rent Roll'!$J$4:$J$24,$A21,'Rent Roll'!$H$4:$H$24,"&lt;="&amp;BO$11,'Rent Roll'!$I$4:$I$24,"&gt;"&amp;BO$11)),0)</f>
        <v>0</v>
      </c>
      <c r="BP21" s="62">
        <f>IFERROR(IF(AND($A21='Rent Roll'!#REF!,'Rent Roll'!#REF!="Current",'Rent Roll'!#REF!&gt;BP$11),'Rent Roll'!#REF!,SUMIFS('Rent Roll'!$M$4:$M$24,'Rent Roll'!$J$4:$J$24,$A21,'Rent Roll'!$H$4:$H$24,"&lt;="&amp;BP$11,'Rent Roll'!$I$4:$I$24,"&gt;"&amp;BP$11)),0)</f>
        <v>0</v>
      </c>
      <c r="BQ21" s="62">
        <f>IFERROR(IF(AND($A21='Rent Roll'!#REF!,'Rent Roll'!#REF!="Current",'Rent Roll'!#REF!&gt;BQ$11),'Rent Roll'!#REF!,SUMIFS('Rent Roll'!$M$4:$M$24,'Rent Roll'!$J$4:$J$24,$A21,'Rent Roll'!$H$4:$H$24,"&lt;="&amp;BQ$11,'Rent Roll'!$I$4:$I$24,"&gt;"&amp;BQ$11)),0)</f>
        <v>0</v>
      </c>
      <c r="BR21" s="62">
        <f>IFERROR(IF(AND($A21='Rent Roll'!#REF!,'Rent Roll'!#REF!="Current",'Rent Roll'!#REF!&gt;BR$11),'Rent Roll'!#REF!,SUMIFS('Rent Roll'!$M$4:$M$24,'Rent Roll'!$J$4:$J$24,$A21,'Rent Roll'!$H$4:$H$24,"&lt;="&amp;BR$11,'Rent Roll'!$I$4:$I$24,"&gt;"&amp;BR$11)),0)</f>
        <v>0</v>
      </c>
      <c r="BS21" s="62">
        <f>IFERROR(IF(AND($A21='Rent Roll'!#REF!,'Rent Roll'!#REF!="Current",'Rent Roll'!#REF!&gt;BS$11),'Rent Roll'!#REF!,SUMIFS('Rent Roll'!$M$4:$M$24,'Rent Roll'!$J$4:$J$24,$A21,'Rent Roll'!$H$4:$H$24,"&lt;="&amp;BS$11,'Rent Roll'!$I$4:$I$24,"&gt;"&amp;BS$11)),0)</f>
        <v>0</v>
      </c>
      <c r="BT21" s="62">
        <f>IFERROR(IF(AND($A21='Rent Roll'!#REF!,'Rent Roll'!#REF!="Current",'Rent Roll'!#REF!&gt;BT$11),'Rent Roll'!#REF!,SUMIFS('Rent Roll'!$M$4:$M$24,'Rent Roll'!$J$4:$J$24,$A21,'Rent Roll'!$H$4:$H$24,"&lt;="&amp;BT$11,'Rent Roll'!$I$4:$I$24,"&gt;"&amp;BT$11)),0)</f>
        <v>0</v>
      </c>
      <c r="BU21" s="62">
        <f>IFERROR(IF(AND($A21='Rent Roll'!#REF!,'Rent Roll'!#REF!="Current",'Rent Roll'!#REF!&gt;BU$11),'Rent Roll'!#REF!,SUMIFS('Rent Roll'!$M$4:$M$24,'Rent Roll'!$J$4:$J$24,$A21,'Rent Roll'!$H$4:$H$24,"&lt;="&amp;BU$11,'Rent Roll'!$I$4:$I$24,"&gt;"&amp;BU$11)),0)</f>
        <v>0</v>
      </c>
      <c r="BV21" s="62">
        <f>IFERROR(IF(AND($A21='Rent Roll'!#REF!,'Rent Roll'!#REF!="Current",'Rent Roll'!#REF!&gt;BV$11),'Rent Roll'!#REF!,SUMIFS('Rent Roll'!$M$4:$M$24,'Rent Roll'!$J$4:$J$24,$A21,'Rent Roll'!$H$4:$H$24,"&lt;="&amp;BV$11,'Rent Roll'!$I$4:$I$24,"&gt;"&amp;BV$11)),0)</f>
        <v>0</v>
      </c>
      <c r="BW21" s="62">
        <f>IFERROR(IF(AND($A21='Rent Roll'!#REF!,'Rent Roll'!#REF!="Current",'Rent Roll'!#REF!&gt;BW$11),'Rent Roll'!#REF!,SUMIFS('Rent Roll'!$M$4:$M$24,'Rent Roll'!$J$4:$J$24,$A21,'Rent Roll'!$H$4:$H$24,"&lt;="&amp;BW$11,'Rent Roll'!$I$4:$I$24,"&gt;"&amp;BW$11)),0)</f>
        <v>0</v>
      </c>
      <c r="BX21" s="559">
        <f>IFERROR(IF(AND($A21='Rent Roll'!#REF!,'Rent Roll'!#REF!="Current",'Rent Roll'!#REF!&gt;BX$11),'Rent Roll'!#REF!,SUMIFS('Rent Roll'!$M$4:$M$24,'Rent Roll'!$J$4:$J$24,$A21,'Rent Roll'!$H$4:$H$24,"&lt;="&amp;BX$11,'Rent Roll'!$I$4:$I$24,"&gt;"&amp;BX$11)),0)</f>
        <v>0</v>
      </c>
      <c r="BY21" s="62">
        <f>IFERROR(IF(AND($A21='Rent Roll'!#REF!,'Rent Roll'!#REF!="Current",'Rent Roll'!#REF!&gt;BY$11),'Rent Roll'!#REF!,SUMIFS('Rent Roll'!$M$4:$M$24,'Rent Roll'!$J$4:$J$24,$A21,'Rent Roll'!$H$4:$H$24,"&lt;="&amp;BY$11,'Rent Roll'!$I$4:$I$24,"&gt;"&amp;BY$11)),0)</f>
        <v>0</v>
      </c>
      <c r="BZ21" s="62">
        <f>IFERROR(IF(AND($A21='Rent Roll'!#REF!,'Rent Roll'!#REF!="Current",'Rent Roll'!#REF!&gt;BZ$11),'Rent Roll'!#REF!,SUMIFS('Rent Roll'!$M$4:$M$24,'Rent Roll'!$J$4:$J$24,$A21,'Rent Roll'!$H$4:$H$24,"&lt;="&amp;BZ$11,'Rent Roll'!$I$4:$I$24,"&gt;"&amp;BZ$11)),0)</f>
        <v>0</v>
      </c>
      <c r="CA21" s="62">
        <f>IFERROR(IF(AND($A21='Rent Roll'!#REF!,'Rent Roll'!#REF!="Current",'Rent Roll'!#REF!&gt;CA$11),'Rent Roll'!#REF!,SUMIFS('Rent Roll'!$M$4:$M$24,'Rent Roll'!$J$4:$J$24,$A21,'Rent Roll'!$H$4:$H$24,"&lt;="&amp;CA$11,'Rent Roll'!$I$4:$I$24,"&gt;"&amp;CA$11)),0)</f>
        <v>0</v>
      </c>
      <c r="CB21" s="62">
        <f>IFERROR(IF(AND($A21='Rent Roll'!#REF!,'Rent Roll'!#REF!="Current",'Rent Roll'!#REF!&gt;CB$11),'Rent Roll'!#REF!,SUMIFS('Rent Roll'!$M$4:$M$24,'Rent Roll'!$J$4:$J$24,$A21,'Rent Roll'!$H$4:$H$24,"&lt;="&amp;CB$11,'Rent Roll'!$I$4:$I$24,"&gt;"&amp;CB$11)),0)</f>
        <v>0</v>
      </c>
      <c r="CC21" s="62">
        <f>IFERROR(IF(AND($A21='Rent Roll'!#REF!,'Rent Roll'!#REF!="Current",'Rent Roll'!#REF!&gt;CC$11),'Rent Roll'!#REF!,SUMIFS('Rent Roll'!$M$4:$M$24,'Rent Roll'!$J$4:$J$24,$A21,'Rent Roll'!$H$4:$H$24,"&lt;="&amp;CC$11,'Rent Roll'!$I$4:$I$24,"&gt;"&amp;CC$11)),0)</f>
        <v>0</v>
      </c>
      <c r="CD21" s="62">
        <f>IFERROR(IF(AND($A21='Rent Roll'!#REF!,'Rent Roll'!#REF!="Current",'Rent Roll'!#REF!&gt;CD$11),'Rent Roll'!#REF!,SUMIFS('Rent Roll'!$M$4:$M$24,'Rent Roll'!$J$4:$J$24,$A21,'Rent Roll'!$H$4:$H$24,"&lt;="&amp;CD$11,'Rent Roll'!$I$4:$I$24,"&gt;"&amp;CD$11)),0)</f>
        <v>0</v>
      </c>
      <c r="CE21" s="62">
        <f>IFERROR(IF(AND($A21='Rent Roll'!#REF!,'Rent Roll'!#REF!="Current",'Rent Roll'!#REF!&gt;CE$11),'Rent Roll'!#REF!,SUMIFS('Rent Roll'!$M$4:$M$24,'Rent Roll'!$J$4:$J$24,$A21,'Rent Roll'!$H$4:$H$24,"&lt;="&amp;CE$11,'Rent Roll'!$I$4:$I$24,"&gt;"&amp;CE$11)),0)</f>
        <v>0</v>
      </c>
      <c r="CF21" s="62">
        <f>IFERROR(IF(AND($A21='Rent Roll'!#REF!,'Rent Roll'!#REF!="Current",'Rent Roll'!#REF!&gt;CF$11),'Rent Roll'!#REF!,SUMIFS('Rent Roll'!$M$4:$M$24,'Rent Roll'!$J$4:$J$24,$A21,'Rent Roll'!$H$4:$H$24,"&lt;="&amp;CF$11,'Rent Roll'!$I$4:$I$24,"&gt;"&amp;CF$11)),0)</f>
        <v>0</v>
      </c>
      <c r="CG21" s="62">
        <f>IFERROR(IF(AND($A21='Rent Roll'!#REF!,'Rent Roll'!#REF!="Current",'Rent Roll'!#REF!&gt;CG$11),'Rent Roll'!#REF!,SUMIFS('Rent Roll'!$M$4:$M$24,'Rent Roll'!$J$4:$J$24,$A21,'Rent Roll'!$H$4:$H$24,"&lt;="&amp;CG$11,'Rent Roll'!$I$4:$I$24,"&gt;"&amp;CG$11)),0)</f>
        <v>0</v>
      </c>
      <c r="CH21" s="62">
        <f>IFERROR(IF(AND($A21='Rent Roll'!#REF!,'Rent Roll'!#REF!="Current",'Rent Roll'!#REF!&gt;CH$11),'Rent Roll'!#REF!,SUMIFS('Rent Roll'!$M$4:$M$24,'Rent Roll'!$J$4:$J$24,$A21,'Rent Roll'!$H$4:$H$24,"&lt;="&amp;CH$11,'Rent Roll'!$I$4:$I$24,"&gt;"&amp;CH$11)),0)</f>
        <v>0</v>
      </c>
      <c r="CI21" s="62">
        <f>IFERROR(IF(AND($A21='Rent Roll'!#REF!,'Rent Roll'!#REF!="Current",'Rent Roll'!#REF!&gt;CI$11),'Rent Roll'!#REF!,SUMIFS('Rent Roll'!$M$4:$M$24,'Rent Roll'!$J$4:$J$24,$A21,'Rent Roll'!$H$4:$H$24,"&lt;="&amp;CI$11,'Rent Roll'!$I$4:$I$24,"&gt;"&amp;CI$11)),0)</f>
        <v>0</v>
      </c>
      <c r="CJ21" s="559">
        <f>IFERROR(IF(AND($A21='Rent Roll'!#REF!,'Rent Roll'!#REF!="Current",'Rent Roll'!#REF!&gt;CJ$11),'Rent Roll'!#REF!,SUMIFS('Rent Roll'!$M$4:$M$24,'Rent Roll'!$J$4:$J$24,$A21,'Rent Roll'!$H$4:$H$24,"&lt;="&amp;CJ$11,'Rent Roll'!$I$4:$I$24,"&gt;"&amp;CJ$11)),0)</f>
        <v>0</v>
      </c>
      <c r="CK21" s="62">
        <f>IFERROR(IF(AND($A21='Rent Roll'!#REF!,'Rent Roll'!#REF!="Current",'Rent Roll'!#REF!&gt;CK$11),'Rent Roll'!#REF!,SUMIFS('Rent Roll'!$M$4:$M$24,'Rent Roll'!$J$4:$J$24,$A21,'Rent Roll'!$H$4:$H$24,"&lt;="&amp;CK$11,'Rent Roll'!$I$4:$I$24,"&gt;"&amp;CK$11)),0)</f>
        <v>0</v>
      </c>
      <c r="CL21" s="62">
        <f>IFERROR(IF(AND($A21='Rent Roll'!#REF!,'Rent Roll'!#REF!="Current",'Rent Roll'!#REF!&gt;CL$11),'Rent Roll'!#REF!,SUMIFS('Rent Roll'!$M$4:$M$24,'Rent Roll'!$J$4:$J$24,$A21,'Rent Roll'!$H$4:$H$24,"&lt;="&amp;CL$11,'Rent Roll'!$I$4:$I$24,"&gt;"&amp;CL$11)),0)</f>
        <v>0</v>
      </c>
      <c r="CM21" s="62">
        <f>IFERROR(IF(AND($A21='Rent Roll'!#REF!,'Rent Roll'!#REF!="Current",'Rent Roll'!#REF!&gt;CM$11),'Rent Roll'!#REF!,SUMIFS('Rent Roll'!$M$4:$M$24,'Rent Roll'!$J$4:$J$24,$A21,'Rent Roll'!$H$4:$H$24,"&lt;="&amp;CM$11,'Rent Roll'!$I$4:$I$24,"&gt;"&amp;CM$11)),0)</f>
        <v>0</v>
      </c>
      <c r="CN21" s="62">
        <f>IFERROR(IF(AND($A21='Rent Roll'!#REF!,'Rent Roll'!#REF!="Current",'Rent Roll'!#REF!&gt;CN$11),'Rent Roll'!#REF!,SUMIFS('Rent Roll'!$M$4:$M$24,'Rent Roll'!$J$4:$J$24,$A21,'Rent Roll'!$H$4:$H$24,"&lt;="&amp;CN$11,'Rent Roll'!$I$4:$I$24,"&gt;"&amp;CN$11)),0)</f>
        <v>0</v>
      </c>
      <c r="CO21" s="62">
        <f>IFERROR(IF(AND($A21='Rent Roll'!#REF!,'Rent Roll'!#REF!="Current",'Rent Roll'!#REF!&gt;CO$11),'Rent Roll'!#REF!,SUMIFS('Rent Roll'!$M$4:$M$24,'Rent Roll'!$J$4:$J$24,$A21,'Rent Roll'!$H$4:$H$24,"&lt;="&amp;CO$11,'Rent Roll'!$I$4:$I$24,"&gt;"&amp;CO$11)),0)</f>
        <v>0</v>
      </c>
      <c r="CP21" s="62">
        <f>IFERROR(IF(AND($A21='Rent Roll'!#REF!,'Rent Roll'!#REF!="Current",'Rent Roll'!#REF!&gt;CP$11),'Rent Roll'!#REF!,SUMIFS('Rent Roll'!$M$4:$M$24,'Rent Roll'!$J$4:$J$24,$A21,'Rent Roll'!$H$4:$H$24,"&lt;="&amp;CP$11,'Rent Roll'!$I$4:$I$24,"&gt;"&amp;CP$11)),0)</f>
        <v>0</v>
      </c>
      <c r="CQ21" s="62">
        <f>IFERROR(IF(AND($A21='Rent Roll'!#REF!,'Rent Roll'!#REF!="Current",'Rent Roll'!#REF!&gt;CQ$11),'Rent Roll'!#REF!,SUMIFS('Rent Roll'!$M$4:$M$24,'Rent Roll'!$J$4:$J$24,$A21,'Rent Roll'!$H$4:$H$24,"&lt;="&amp;CQ$11,'Rent Roll'!$I$4:$I$24,"&gt;"&amp;CQ$11)),0)</f>
        <v>0</v>
      </c>
      <c r="CR21" s="62">
        <f>IFERROR(IF(AND($A21='Rent Roll'!#REF!,'Rent Roll'!#REF!="Current",'Rent Roll'!#REF!&gt;CR$11),'Rent Roll'!#REF!,SUMIFS('Rent Roll'!$M$4:$M$24,'Rent Roll'!$J$4:$J$24,$A21,'Rent Roll'!$H$4:$H$24,"&lt;="&amp;CR$11,'Rent Roll'!$I$4:$I$24,"&gt;"&amp;CR$11)),0)</f>
        <v>0</v>
      </c>
      <c r="CS21" s="62">
        <f>IFERROR(IF(AND($A21='Rent Roll'!#REF!,'Rent Roll'!#REF!="Current",'Rent Roll'!#REF!&gt;CS$11),'Rent Roll'!#REF!,SUMIFS('Rent Roll'!$M$4:$M$24,'Rent Roll'!$J$4:$J$24,$A21,'Rent Roll'!$H$4:$H$24,"&lt;="&amp;CS$11,'Rent Roll'!$I$4:$I$24,"&gt;"&amp;CS$11)),0)</f>
        <v>0</v>
      </c>
      <c r="CT21" s="62">
        <f>IFERROR(IF(AND($A21='Rent Roll'!#REF!,'Rent Roll'!#REF!="Current",'Rent Roll'!#REF!&gt;CT$11),'Rent Roll'!#REF!,SUMIFS('Rent Roll'!$M$4:$M$24,'Rent Roll'!$J$4:$J$24,$A21,'Rent Roll'!$H$4:$H$24,"&lt;="&amp;CT$11,'Rent Roll'!$I$4:$I$24,"&gt;"&amp;CT$11)),0)</f>
        <v>0</v>
      </c>
      <c r="CU21" s="62">
        <f>IFERROR(IF(AND($A21='Rent Roll'!#REF!,'Rent Roll'!#REF!="Current",'Rent Roll'!#REF!&gt;CU$11),'Rent Roll'!#REF!,SUMIFS('Rent Roll'!$M$4:$M$24,'Rent Roll'!$J$4:$J$24,$A21,'Rent Roll'!$H$4:$H$24,"&lt;="&amp;CU$11,'Rent Roll'!$I$4:$I$24,"&gt;"&amp;CU$11)),0)</f>
        <v>0</v>
      </c>
      <c r="CV21" s="559">
        <f>IFERROR(IF(AND($A21='Rent Roll'!#REF!,'Rent Roll'!#REF!="Current",'Rent Roll'!#REF!&gt;CV$11),'Rent Roll'!#REF!,SUMIFS('Rent Roll'!$M$4:$M$24,'Rent Roll'!$J$4:$J$24,$A21,'Rent Roll'!$H$4:$H$24,"&lt;="&amp;CV$11,'Rent Roll'!$I$4:$I$24,"&gt;"&amp;CV$11)),0)</f>
        <v>0</v>
      </c>
      <c r="CW21" s="62">
        <f>IFERROR(IF(AND($A21='Rent Roll'!#REF!,'Rent Roll'!#REF!="Current",'Rent Roll'!#REF!&gt;CW$11),'Rent Roll'!#REF!,SUMIFS('Rent Roll'!$M$4:$M$24,'Rent Roll'!$J$4:$J$24,$A21,'Rent Roll'!$H$4:$H$24,"&lt;="&amp;CW$11,'Rent Roll'!$I$4:$I$24,"&gt;"&amp;CW$11)),0)</f>
        <v>0</v>
      </c>
      <c r="CX21" s="62">
        <f>IFERROR(IF(AND($A21='Rent Roll'!#REF!,'Rent Roll'!#REF!="Current",'Rent Roll'!#REF!&gt;CX$11),'Rent Roll'!#REF!,SUMIFS('Rent Roll'!$M$4:$M$24,'Rent Roll'!$J$4:$J$24,$A21,'Rent Roll'!$H$4:$H$24,"&lt;="&amp;CX$11,'Rent Roll'!$I$4:$I$24,"&gt;"&amp;CX$11)),0)</f>
        <v>0</v>
      </c>
      <c r="CY21" s="62">
        <f>IFERROR(IF(AND($A21='Rent Roll'!#REF!,'Rent Roll'!#REF!="Current",'Rent Roll'!#REF!&gt;CY$11),'Rent Roll'!#REF!,SUMIFS('Rent Roll'!$M$4:$M$24,'Rent Roll'!$J$4:$J$24,$A21,'Rent Roll'!$H$4:$H$24,"&lt;="&amp;CY$11,'Rent Roll'!$I$4:$I$24,"&gt;"&amp;CY$11)),0)</f>
        <v>0</v>
      </c>
      <c r="CZ21" s="62">
        <f>IFERROR(IF(AND($A21='Rent Roll'!#REF!,'Rent Roll'!#REF!="Current",'Rent Roll'!#REF!&gt;CZ$11),'Rent Roll'!#REF!,SUMIFS('Rent Roll'!$M$4:$M$24,'Rent Roll'!$J$4:$J$24,$A21,'Rent Roll'!$H$4:$H$24,"&lt;="&amp;CZ$11,'Rent Roll'!$I$4:$I$24,"&gt;"&amp;CZ$11)),0)</f>
        <v>0</v>
      </c>
      <c r="DA21" s="62">
        <f>IFERROR(IF(AND($A21='Rent Roll'!#REF!,'Rent Roll'!#REF!="Current",'Rent Roll'!#REF!&gt;DA$11),'Rent Roll'!#REF!,SUMIFS('Rent Roll'!$M$4:$M$24,'Rent Roll'!$J$4:$J$24,$A21,'Rent Roll'!$H$4:$H$24,"&lt;="&amp;DA$11,'Rent Roll'!$I$4:$I$24,"&gt;"&amp;DA$11)),0)</f>
        <v>0</v>
      </c>
      <c r="DB21" s="62">
        <f>IFERROR(IF(AND($A21='Rent Roll'!#REF!,'Rent Roll'!#REF!="Current",'Rent Roll'!#REF!&gt;DB$11),'Rent Roll'!#REF!,SUMIFS('Rent Roll'!$M$4:$M$24,'Rent Roll'!$J$4:$J$24,$A21,'Rent Roll'!$H$4:$H$24,"&lt;="&amp;DB$11,'Rent Roll'!$I$4:$I$24,"&gt;"&amp;DB$11)),0)</f>
        <v>0</v>
      </c>
      <c r="DC21" s="62">
        <f>IFERROR(IF(AND($A21='Rent Roll'!#REF!,'Rent Roll'!#REF!="Current",'Rent Roll'!#REF!&gt;DC$11),'Rent Roll'!#REF!,SUMIFS('Rent Roll'!$M$4:$M$24,'Rent Roll'!$J$4:$J$24,$A21,'Rent Roll'!$H$4:$H$24,"&lt;="&amp;DC$11,'Rent Roll'!$I$4:$I$24,"&gt;"&amp;DC$11)),0)</f>
        <v>0</v>
      </c>
      <c r="DD21" s="62">
        <f>IFERROR(IF(AND($A21='Rent Roll'!#REF!,'Rent Roll'!#REF!="Current",'Rent Roll'!#REF!&gt;DD$11),'Rent Roll'!#REF!,SUMIFS('Rent Roll'!$M$4:$M$24,'Rent Roll'!$J$4:$J$24,$A21,'Rent Roll'!$H$4:$H$24,"&lt;="&amp;DD$11,'Rent Roll'!$I$4:$I$24,"&gt;"&amp;DD$11)),0)</f>
        <v>0</v>
      </c>
      <c r="DE21" s="62">
        <f>IFERROR(IF(AND($A21='Rent Roll'!#REF!,'Rent Roll'!#REF!="Current",'Rent Roll'!#REF!&gt;DE$11),'Rent Roll'!#REF!,SUMIFS('Rent Roll'!$M$4:$M$24,'Rent Roll'!$J$4:$J$24,$A21,'Rent Roll'!$H$4:$H$24,"&lt;="&amp;DE$11,'Rent Roll'!$I$4:$I$24,"&gt;"&amp;DE$11)),0)</f>
        <v>0</v>
      </c>
      <c r="DF21" s="62">
        <f>IFERROR(IF(AND($A21='Rent Roll'!#REF!,'Rent Roll'!#REF!="Current",'Rent Roll'!#REF!&gt;DF$11),'Rent Roll'!#REF!,SUMIFS('Rent Roll'!$M$4:$M$24,'Rent Roll'!$J$4:$J$24,$A21,'Rent Roll'!$H$4:$H$24,"&lt;="&amp;DF$11,'Rent Roll'!$I$4:$I$24,"&gt;"&amp;DF$11)),0)</f>
        <v>0</v>
      </c>
      <c r="DG21" s="62">
        <f>IFERROR(IF(AND($A21='Rent Roll'!#REF!,'Rent Roll'!#REF!="Current",'Rent Roll'!#REF!&gt;DG$11),'Rent Roll'!#REF!,SUMIFS('Rent Roll'!$M$4:$M$24,'Rent Roll'!$J$4:$J$24,$A21,'Rent Roll'!$H$4:$H$24,"&lt;="&amp;DG$11,'Rent Roll'!$I$4:$I$24,"&gt;"&amp;DG$11)),0)</f>
        <v>0</v>
      </c>
      <c r="DH21" s="559">
        <f>IFERROR(IF(AND($A21='Rent Roll'!#REF!,'Rent Roll'!#REF!="Current",'Rent Roll'!#REF!&gt;DH$11),'Rent Roll'!#REF!,SUMIFS('Rent Roll'!$M$4:$M$24,'Rent Roll'!$J$4:$J$24,$A21,'Rent Roll'!$H$4:$H$24,"&lt;="&amp;DH$11,'Rent Roll'!$I$4:$I$24,"&gt;"&amp;DH$11)),0)</f>
        <v>0</v>
      </c>
      <c r="DI21" s="62">
        <f>IFERROR(IF(AND($A21='Rent Roll'!#REF!,'Rent Roll'!#REF!="Current",'Rent Roll'!#REF!&gt;DI$11),'Rent Roll'!#REF!,SUMIFS('Rent Roll'!$M$4:$M$24,'Rent Roll'!$J$4:$J$24,$A21,'Rent Roll'!$H$4:$H$24,"&lt;="&amp;DI$11,'Rent Roll'!$I$4:$I$24,"&gt;"&amp;DI$11)),0)</f>
        <v>0</v>
      </c>
      <c r="DJ21" s="62">
        <f>IFERROR(IF(AND($A21='Rent Roll'!#REF!,'Rent Roll'!#REF!="Current",'Rent Roll'!#REF!&gt;DJ$11),'Rent Roll'!#REF!,SUMIFS('Rent Roll'!$M$4:$M$24,'Rent Roll'!$J$4:$J$24,$A21,'Rent Roll'!$H$4:$H$24,"&lt;="&amp;DJ$11,'Rent Roll'!$I$4:$I$24,"&gt;"&amp;DJ$11)),0)</f>
        <v>0</v>
      </c>
      <c r="DK21" s="62">
        <f>IFERROR(IF(AND($A21='Rent Roll'!#REF!,'Rent Roll'!#REF!="Current",'Rent Roll'!#REF!&gt;DK$11),'Rent Roll'!#REF!,SUMIFS('Rent Roll'!$M$4:$M$24,'Rent Roll'!$J$4:$J$24,$A21,'Rent Roll'!$H$4:$H$24,"&lt;="&amp;DK$11,'Rent Roll'!$I$4:$I$24,"&gt;"&amp;DK$11)),0)</f>
        <v>0</v>
      </c>
      <c r="DL21" s="62">
        <f>IFERROR(IF(AND($A21='Rent Roll'!#REF!,'Rent Roll'!#REF!="Current",'Rent Roll'!#REF!&gt;DL$11),'Rent Roll'!#REF!,SUMIFS('Rent Roll'!$M$4:$M$24,'Rent Roll'!$J$4:$J$24,$A21,'Rent Roll'!$H$4:$H$24,"&lt;="&amp;DL$11,'Rent Roll'!$I$4:$I$24,"&gt;"&amp;DL$11)),0)</f>
        <v>0</v>
      </c>
      <c r="DM21" s="62">
        <f>IFERROR(IF(AND($A21='Rent Roll'!#REF!,'Rent Roll'!#REF!="Current",'Rent Roll'!#REF!&gt;DM$11),'Rent Roll'!#REF!,SUMIFS('Rent Roll'!$M$4:$M$24,'Rent Roll'!$J$4:$J$24,$A21,'Rent Roll'!$H$4:$H$24,"&lt;="&amp;DM$11,'Rent Roll'!$I$4:$I$24,"&gt;"&amp;DM$11)),0)</f>
        <v>0</v>
      </c>
      <c r="DN21" s="62">
        <f>IFERROR(IF(AND($A21='Rent Roll'!#REF!,'Rent Roll'!#REF!="Current",'Rent Roll'!#REF!&gt;DN$11),'Rent Roll'!#REF!,SUMIFS('Rent Roll'!$M$4:$M$24,'Rent Roll'!$J$4:$J$24,$A21,'Rent Roll'!$H$4:$H$24,"&lt;="&amp;DN$11,'Rent Roll'!$I$4:$I$24,"&gt;"&amp;DN$11)),0)</f>
        <v>0</v>
      </c>
      <c r="DO21" s="62">
        <f>IFERROR(IF(AND($A21='Rent Roll'!#REF!,'Rent Roll'!#REF!="Current",'Rent Roll'!#REF!&gt;DO$11),'Rent Roll'!#REF!,SUMIFS('Rent Roll'!$M$4:$M$24,'Rent Roll'!$J$4:$J$24,$A21,'Rent Roll'!$H$4:$H$24,"&lt;="&amp;DO$11,'Rent Roll'!$I$4:$I$24,"&gt;"&amp;DO$11)),0)</f>
        <v>0</v>
      </c>
      <c r="DP21" s="62">
        <f>IFERROR(IF(AND($A21='Rent Roll'!#REF!,'Rent Roll'!#REF!="Current",'Rent Roll'!#REF!&gt;DP$11),'Rent Roll'!#REF!,SUMIFS('Rent Roll'!$M$4:$M$24,'Rent Roll'!$J$4:$J$24,$A21,'Rent Roll'!$H$4:$H$24,"&lt;="&amp;DP$11,'Rent Roll'!$I$4:$I$24,"&gt;"&amp;DP$11)),0)</f>
        <v>0</v>
      </c>
      <c r="DQ21" s="62">
        <f>IFERROR(IF(AND($A21='Rent Roll'!#REF!,'Rent Roll'!#REF!="Current",'Rent Roll'!#REF!&gt;DQ$11),'Rent Roll'!#REF!,SUMIFS('Rent Roll'!$M$4:$M$24,'Rent Roll'!$J$4:$J$24,$A21,'Rent Roll'!$H$4:$H$24,"&lt;="&amp;DQ$11,'Rent Roll'!$I$4:$I$24,"&gt;"&amp;DQ$11)),0)</f>
        <v>0</v>
      </c>
      <c r="DR21" s="62">
        <f>IFERROR(IF(AND($A21='Rent Roll'!#REF!,'Rent Roll'!#REF!="Current",'Rent Roll'!#REF!&gt;DR$11),'Rent Roll'!#REF!,SUMIFS('Rent Roll'!$M$4:$M$24,'Rent Roll'!$J$4:$J$24,$A21,'Rent Roll'!$H$4:$H$24,"&lt;="&amp;DR$11,'Rent Roll'!$I$4:$I$24,"&gt;"&amp;DR$11)),0)</f>
        <v>0</v>
      </c>
      <c r="DS21" s="62">
        <f>IFERROR(IF(AND($A21='Rent Roll'!#REF!,'Rent Roll'!#REF!="Current",'Rent Roll'!#REF!&gt;DS$11),'Rent Roll'!#REF!,SUMIFS('Rent Roll'!$M$4:$M$24,'Rent Roll'!$J$4:$J$24,$A21,'Rent Roll'!$H$4:$H$24,"&lt;="&amp;DS$11,'Rent Roll'!$I$4:$I$24,"&gt;"&amp;DS$11)),0)</f>
        <v>0</v>
      </c>
      <c r="DT21" s="559">
        <f>IFERROR(IF(AND($A21='Rent Roll'!#REF!,'Rent Roll'!#REF!="Current",'Rent Roll'!#REF!&gt;DT$11),'Rent Roll'!#REF!,SUMIFS('Rent Roll'!$M$4:$M$24,'Rent Roll'!$J$4:$J$24,$A21,'Rent Roll'!$H$4:$H$24,"&lt;="&amp;DT$11,'Rent Roll'!$I$4:$I$24,"&gt;"&amp;DT$11)),0)</f>
        <v>0</v>
      </c>
      <c r="DU21" s="62">
        <f>IFERROR(IF(AND($A21='Rent Roll'!#REF!,'Rent Roll'!#REF!="Current",'Rent Roll'!#REF!&gt;DU$11),'Rent Roll'!#REF!,SUMIFS('Rent Roll'!$M$4:$M$24,'Rent Roll'!$J$4:$J$24,$A21,'Rent Roll'!$H$4:$H$24,"&lt;="&amp;DU$11,'Rent Roll'!$I$4:$I$24,"&gt;"&amp;DU$11)),0)</f>
        <v>0</v>
      </c>
      <c r="DV21" s="62">
        <f>IFERROR(IF(AND($A21='Rent Roll'!#REF!,'Rent Roll'!#REF!="Current",'Rent Roll'!#REF!&gt;DV$11),'Rent Roll'!#REF!,SUMIFS('Rent Roll'!$M$4:$M$24,'Rent Roll'!$J$4:$J$24,$A21,'Rent Roll'!$H$4:$H$24,"&lt;="&amp;DV$11,'Rent Roll'!$I$4:$I$24,"&gt;"&amp;DV$11)),0)</f>
        <v>0</v>
      </c>
      <c r="DW21" s="62">
        <f>IFERROR(IF(AND($A21='Rent Roll'!#REF!,'Rent Roll'!#REF!="Current",'Rent Roll'!#REF!&gt;DW$11),'Rent Roll'!#REF!,SUMIFS('Rent Roll'!$M$4:$M$24,'Rent Roll'!$J$4:$J$24,$A21,'Rent Roll'!$H$4:$H$24,"&lt;="&amp;DW$11,'Rent Roll'!$I$4:$I$24,"&gt;"&amp;DW$11)),0)</f>
        <v>0</v>
      </c>
      <c r="DX21" s="62">
        <f>IFERROR(IF(AND($A21='Rent Roll'!#REF!,'Rent Roll'!#REF!="Current",'Rent Roll'!#REF!&gt;DX$11),'Rent Roll'!#REF!,SUMIFS('Rent Roll'!$M$4:$M$24,'Rent Roll'!$J$4:$J$24,$A21,'Rent Roll'!$H$4:$H$24,"&lt;="&amp;DX$11,'Rent Roll'!$I$4:$I$24,"&gt;"&amp;DX$11)),0)</f>
        <v>0</v>
      </c>
      <c r="DY21" s="62">
        <f>IFERROR(IF(AND($A21='Rent Roll'!#REF!,'Rent Roll'!#REF!="Current",'Rent Roll'!#REF!&gt;DY$11),'Rent Roll'!#REF!,SUMIFS('Rent Roll'!$M$4:$M$24,'Rent Roll'!$J$4:$J$24,$A21,'Rent Roll'!$H$4:$H$24,"&lt;="&amp;DY$11,'Rent Roll'!$I$4:$I$24,"&gt;"&amp;DY$11)),0)</f>
        <v>0</v>
      </c>
      <c r="DZ21" s="62">
        <f>IFERROR(IF(AND($A21='Rent Roll'!#REF!,'Rent Roll'!#REF!="Current",'Rent Roll'!#REF!&gt;DZ$11),'Rent Roll'!#REF!,SUMIFS('Rent Roll'!$M$4:$M$24,'Rent Roll'!$J$4:$J$24,$A21,'Rent Roll'!$H$4:$H$24,"&lt;="&amp;DZ$11,'Rent Roll'!$I$4:$I$24,"&gt;"&amp;DZ$11)),0)</f>
        <v>0</v>
      </c>
      <c r="EA21" s="62">
        <f>IFERROR(IF(AND($A21='Rent Roll'!#REF!,'Rent Roll'!#REF!="Current",'Rent Roll'!#REF!&gt;EA$11),'Rent Roll'!#REF!,SUMIFS('Rent Roll'!$M$4:$M$24,'Rent Roll'!$J$4:$J$24,$A21,'Rent Roll'!$H$4:$H$24,"&lt;="&amp;EA$11,'Rent Roll'!$I$4:$I$24,"&gt;"&amp;EA$11)),0)</f>
        <v>0</v>
      </c>
      <c r="EB21" s="62">
        <f>IFERROR(IF(AND($A21='Rent Roll'!#REF!,'Rent Roll'!#REF!="Current",'Rent Roll'!#REF!&gt;EB$11),'Rent Roll'!#REF!,SUMIFS('Rent Roll'!$M$4:$M$24,'Rent Roll'!$J$4:$J$24,$A21,'Rent Roll'!$H$4:$H$24,"&lt;="&amp;EB$11,'Rent Roll'!$I$4:$I$24,"&gt;"&amp;EB$11)),0)</f>
        <v>0</v>
      </c>
      <c r="EC21" s="62">
        <f>IFERROR(IF(AND($A21='Rent Roll'!#REF!,'Rent Roll'!#REF!="Current",'Rent Roll'!#REF!&gt;EC$11),'Rent Roll'!#REF!,SUMIFS('Rent Roll'!$M$4:$M$24,'Rent Roll'!$J$4:$J$24,$A21,'Rent Roll'!$H$4:$H$24,"&lt;="&amp;EC$11,'Rent Roll'!$I$4:$I$24,"&gt;"&amp;EC$11)),0)</f>
        <v>0</v>
      </c>
      <c r="ED21" s="62">
        <f>IFERROR(IF(AND($A21='Rent Roll'!#REF!,'Rent Roll'!#REF!="Current",'Rent Roll'!#REF!&gt;ED$11),'Rent Roll'!#REF!,SUMIFS('Rent Roll'!$M$4:$M$24,'Rent Roll'!$J$4:$J$24,$A21,'Rent Roll'!$H$4:$H$24,"&lt;="&amp;ED$11,'Rent Roll'!$I$4:$I$24,"&gt;"&amp;ED$11)),0)</f>
        <v>0</v>
      </c>
      <c r="EE21" s="62">
        <f>IFERROR(IF(AND($A21='Rent Roll'!#REF!,'Rent Roll'!#REF!="Current",'Rent Roll'!#REF!&gt;EE$11),'Rent Roll'!#REF!,SUMIFS('Rent Roll'!$M$4:$M$24,'Rent Roll'!$J$4:$J$24,$A21,'Rent Roll'!$H$4:$H$24,"&lt;="&amp;EE$11,'Rent Roll'!$I$4:$I$24,"&gt;"&amp;EE$11)),0)</f>
        <v>0</v>
      </c>
    </row>
    <row r="22" spans="1:135" x14ac:dyDescent="0.25">
      <c r="A22" s="148" t="e">
        <f>'Rent Roll'!#REF!</f>
        <v>#REF!</v>
      </c>
      <c r="B22" s="398" t="e">
        <f>'Rent Roll'!#REF!</f>
        <v>#REF!</v>
      </c>
      <c r="C22" s="399" t="e">
        <f>'Rent Roll'!#REF!</f>
        <v>#REF!</v>
      </c>
      <c r="D22" s="62">
        <f>IFERROR(IF(AND($A22='Rent Roll'!#REF!,'Rent Roll'!#REF!="Current",'Rent Roll'!#REF!&gt;D$11),'Rent Roll'!#REF!,SUMIFS('Rent Roll'!$M$4:$M$24,'Rent Roll'!$J$4:$J$24,$A22,'Rent Roll'!$H$4:$H$24,"&lt;="&amp;D$11,'Rent Roll'!$I$4:$I$24,"&gt;"&amp;D$11)),0)</f>
        <v>0</v>
      </c>
      <c r="E22" s="62">
        <f>IFERROR(IF(AND($A22='Rent Roll'!#REF!,'Rent Roll'!#REF!="Current",'Rent Roll'!#REF!&gt;E$11),'Rent Roll'!#REF!,SUMIFS('Rent Roll'!$M$4:$M$24,'Rent Roll'!$J$4:$J$24,$A22,'Rent Roll'!$H$4:$H$24,"&lt;="&amp;E$11,'Rent Roll'!$I$4:$I$24,"&gt;"&amp;E$11)),0)</f>
        <v>0</v>
      </c>
      <c r="F22" s="62">
        <f>IFERROR(IF(AND($A22='Rent Roll'!#REF!,'Rent Roll'!#REF!="Current",'Rent Roll'!#REF!&gt;F$11),'Rent Roll'!#REF!,SUMIFS('Rent Roll'!$M$4:$M$24,'Rent Roll'!$J$4:$J$24,$A22,'Rent Roll'!$H$4:$H$24,"&lt;="&amp;F$11,'Rent Roll'!$I$4:$I$24,"&gt;"&amp;F$11)),0)</f>
        <v>0</v>
      </c>
      <c r="G22" s="62">
        <f>IFERROR(IF(AND($A22='Rent Roll'!#REF!,'Rent Roll'!#REF!="Current",'Rent Roll'!#REF!&gt;G$11),'Rent Roll'!#REF!,SUMIFS('Rent Roll'!$M$4:$M$24,'Rent Roll'!$J$4:$J$24,$A22,'Rent Roll'!$H$4:$H$24,"&lt;="&amp;G$11,'Rent Roll'!$I$4:$I$24,"&gt;"&amp;G$11)),0)</f>
        <v>0</v>
      </c>
      <c r="H22" s="62">
        <f>IFERROR(IF(AND($A22='Rent Roll'!#REF!,'Rent Roll'!#REF!="Current",'Rent Roll'!#REF!&gt;H$11),'Rent Roll'!#REF!,SUMIFS('Rent Roll'!$M$4:$M$24,'Rent Roll'!$J$4:$J$24,$A22,'Rent Roll'!$H$4:$H$24,"&lt;="&amp;H$11,'Rent Roll'!$I$4:$I$24,"&gt;"&amp;H$11)),0)</f>
        <v>0</v>
      </c>
      <c r="I22" s="62">
        <f>IFERROR(IF(AND($A22='Rent Roll'!#REF!,'Rent Roll'!#REF!="Current",'Rent Roll'!#REF!&gt;I$11),'Rent Roll'!#REF!,SUMIFS('Rent Roll'!$M$4:$M$24,'Rent Roll'!$J$4:$J$24,$A22,'Rent Roll'!$H$4:$H$24,"&lt;="&amp;I$11,'Rent Roll'!$I$4:$I$24,"&gt;"&amp;I$11)),0)</f>
        <v>0</v>
      </c>
      <c r="J22" s="62">
        <f>IFERROR(IF(AND($A22='Rent Roll'!#REF!,'Rent Roll'!#REF!="Current",'Rent Roll'!#REF!&gt;J$11),'Rent Roll'!#REF!,SUMIFS('Rent Roll'!$M$4:$M$24,'Rent Roll'!$J$4:$J$24,$A22,'Rent Roll'!$H$4:$H$24,"&lt;="&amp;J$11,'Rent Roll'!$I$4:$I$24,"&gt;"&amp;J$11)),0)</f>
        <v>0</v>
      </c>
      <c r="K22" s="62">
        <f>IFERROR(IF(AND($A22='Rent Roll'!#REF!,'Rent Roll'!#REF!="Current",'Rent Roll'!#REF!&gt;K$11),'Rent Roll'!#REF!,SUMIFS('Rent Roll'!$M$4:$M$24,'Rent Roll'!$J$4:$J$24,$A22,'Rent Roll'!$H$4:$H$24,"&lt;="&amp;K$11,'Rent Roll'!$I$4:$I$24,"&gt;"&amp;K$11)),0)</f>
        <v>0</v>
      </c>
      <c r="L22" s="62">
        <f>IFERROR(IF(AND($A22='Rent Roll'!#REF!,'Rent Roll'!#REF!="Current",'Rent Roll'!#REF!&gt;L$11),'Rent Roll'!#REF!,SUMIFS('Rent Roll'!$M$4:$M$24,'Rent Roll'!$J$4:$J$24,$A22,'Rent Roll'!$H$4:$H$24,"&lt;="&amp;L$11,'Rent Roll'!$I$4:$I$24,"&gt;"&amp;L$11)),0)</f>
        <v>0</v>
      </c>
      <c r="M22" s="62">
        <f>IFERROR(IF(AND($A22='Rent Roll'!#REF!,'Rent Roll'!#REF!="Current",'Rent Roll'!#REF!&gt;M$11),'Rent Roll'!#REF!,SUMIFS('Rent Roll'!$M$4:$M$24,'Rent Roll'!$J$4:$J$24,$A22,'Rent Roll'!$H$4:$H$24,"&lt;="&amp;M$11,'Rent Roll'!$I$4:$I$24,"&gt;"&amp;M$11)),0)</f>
        <v>0</v>
      </c>
      <c r="N22" s="62">
        <f>IFERROR(IF(AND($A22='Rent Roll'!#REF!,'Rent Roll'!#REF!="Current",'Rent Roll'!#REF!&gt;N$11),'Rent Roll'!#REF!,SUMIFS('Rent Roll'!$M$4:$M$24,'Rent Roll'!$J$4:$J$24,$A22,'Rent Roll'!$H$4:$H$24,"&lt;="&amp;N$11,'Rent Roll'!$I$4:$I$24,"&gt;"&amp;N$11)),0)</f>
        <v>0</v>
      </c>
      <c r="O22" s="62">
        <f>IFERROR(IF(AND($A22='Rent Roll'!#REF!,'Rent Roll'!#REF!="Current",'Rent Roll'!#REF!&gt;O$11),'Rent Roll'!#REF!,SUMIFS('Rent Roll'!$M$4:$M$24,'Rent Roll'!$J$4:$J$24,$A22,'Rent Roll'!$H$4:$H$24,"&lt;="&amp;O$11,'Rent Roll'!$I$4:$I$24,"&gt;"&amp;O$11)),0)</f>
        <v>0</v>
      </c>
      <c r="P22" s="559">
        <f>IFERROR(IF(AND($A22='Rent Roll'!#REF!,'Rent Roll'!#REF!="Current",'Rent Roll'!#REF!&gt;P$11),'Rent Roll'!#REF!,SUMIFS('Rent Roll'!$M$4:$M$24,'Rent Roll'!$J$4:$J$24,$A22,'Rent Roll'!$H$4:$H$24,"&lt;="&amp;P$11,'Rent Roll'!$I$4:$I$24,"&gt;"&amp;P$11)),0)</f>
        <v>0</v>
      </c>
      <c r="Q22" s="62">
        <f>IFERROR(IF(AND($A22='Rent Roll'!#REF!,'Rent Roll'!#REF!="Current",'Rent Roll'!#REF!&gt;Q$11),'Rent Roll'!#REF!,SUMIFS('Rent Roll'!$M$4:$M$24,'Rent Roll'!$J$4:$J$24,$A22,'Rent Roll'!$H$4:$H$24,"&lt;="&amp;Q$11,'Rent Roll'!$I$4:$I$24,"&gt;"&amp;Q$11)),0)</f>
        <v>0</v>
      </c>
      <c r="R22" s="62">
        <f>IFERROR(IF(AND($A22='Rent Roll'!#REF!,'Rent Roll'!#REF!="Current",'Rent Roll'!#REF!&gt;R$11),'Rent Roll'!#REF!,SUMIFS('Rent Roll'!$M$4:$M$24,'Rent Roll'!$J$4:$J$24,$A22,'Rent Roll'!$H$4:$H$24,"&lt;="&amp;R$11,'Rent Roll'!$I$4:$I$24,"&gt;"&amp;R$11)),0)</f>
        <v>0</v>
      </c>
      <c r="S22" s="62">
        <f>IFERROR(IF(AND($A22='Rent Roll'!#REF!,'Rent Roll'!#REF!="Current",'Rent Roll'!#REF!&gt;S$11),'Rent Roll'!#REF!,SUMIFS('Rent Roll'!$M$4:$M$24,'Rent Roll'!$J$4:$J$24,$A22,'Rent Roll'!$H$4:$H$24,"&lt;="&amp;S$11,'Rent Roll'!$I$4:$I$24,"&gt;"&amp;S$11)),0)</f>
        <v>0</v>
      </c>
      <c r="T22" s="62">
        <f>IFERROR(IF(AND($A22='Rent Roll'!#REF!,'Rent Roll'!#REF!="Current",'Rent Roll'!#REF!&gt;T$11),'Rent Roll'!#REF!,SUMIFS('Rent Roll'!$M$4:$M$24,'Rent Roll'!$J$4:$J$24,$A22,'Rent Roll'!$H$4:$H$24,"&lt;="&amp;T$11,'Rent Roll'!$I$4:$I$24,"&gt;"&amp;T$11)),0)</f>
        <v>0</v>
      </c>
      <c r="U22" s="62">
        <f>IFERROR(IF(AND($A22='Rent Roll'!#REF!,'Rent Roll'!#REF!="Current",'Rent Roll'!#REF!&gt;U$11),'Rent Roll'!#REF!,SUMIFS('Rent Roll'!$M$4:$M$24,'Rent Roll'!$J$4:$J$24,$A22,'Rent Roll'!$H$4:$H$24,"&lt;="&amp;U$11,'Rent Roll'!$I$4:$I$24,"&gt;"&amp;U$11)),0)</f>
        <v>0</v>
      </c>
      <c r="V22" s="62">
        <f>IFERROR(IF(AND($A22='Rent Roll'!#REF!,'Rent Roll'!#REF!="Current",'Rent Roll'!#REF!&gt;V$11),'Rent Roll'!#REF!,SUMIFS('Rent Roll'!$M$4:$M$24,'Rent Roll'!$J$4:$J$24,$A22,'Rent Roll'!$H$4:$H$24,"&lt;="&amp;V$11,'Rent Roll'!$I$4:$I$24,"&gt;"&amp;V$11)),0)</f>
        <v>0</v>
      </c>
      <c r="W22" s="62">
        <f>IFERROR(IF(AND($A22='Rent Roll'!#REF!,'Rent Roll'!#REF!="Current",'Rent Roll'!#REF!&gt;W$11),'Rent Roll'!#REF!,SUMIFS('Rent Roll'!$M$4:$M$24,'Rent Roll'!$J$4:$J$24,$A22,'Rent Roll'!$H$4:$H$24,"&lt;="&amp;W$11,'Rent Roll'!$I$4:$I$24,"&gt;"&amp;W$11)),0)</f>
        <v>0</v>
      </c>
      <c r="X22" s="62">
        <f>IFERROR(IF(AND($A22='Rent Roll'!#REF!,'Rent Roll'!#REF!="Current",'Rent Roll'!#REF!&gt;X$11),'Rent Roll'!#REF!,SUMIFS('Rent Roll'!$M$4:$M$24,'Rent Roll'!$J$4:$J$24,$A22,'Rent Roll'!$H$4:$H$24,"&lt;="&amp;X$11,'Rent Roll'!$I$4:$I$24,"&gt;"&amp;X$11)),0)</f>
        <v>0</v>
      </c>
      <c r="Y22" s="62">
        <f>IFERROR(IF(AND($A22='Rent Roll'!#REF!,'Rent Roll'!#REF!="Current",'Rent Roll'!#REF!&gt;Y$11),'Rent Roll'!#REF!,SUMIFS('Rent Roll'!$M$4:$M$24,'Rent Roll'!$J$4:$J$24,$A22,'Rent Roll'!$H$4:$H$24,"&lt;="&amp;Y$11,'Rent Roll'!$I$4:$I$24,"&gt;"&amp;Y$11)),0)</f>
        <v>0</v>
      </c>
      <c r="Z22" s="62">
        <f>IFERROR(IF(AND($A22='Rent Roll'!#REF!,'Rent Roll'!#REF!="Current",'Rent Roll'!#REF!&gt;Z$11),'Rent Roll'!#REF!,SUMIFS('Rent Roll'!$M$4:$M$24,'Rent Roll'!$J$4:$J$24,$A22,'Rent Roll'!$H$4:$H$24,"&lt;="&amp;Z$11,'Rent Roll'!$I$4:$I$24,"&gt;"&amp;Z$11)),0)</f>
        <v>0</v>
      </c>
      <c r="AA22" s="62">
        <f>IFERROR(IF(AND($A22='Rent Roll'!#REF!,'Rent Roll'!#REF!="Current",'Rent Roll'!#REF!&gt;AA$11),'Rent Roll'!#REF!,SUMIFS('Rent Roll'!$M$4:$M$24,'Rent Roll'!$J$4:$J$24,$A22,'Rent Roll'!$H$4:$H$24,"&lt;="&amp;AA$11,'Rent Roll'!$I$4:$I$24,"&gt;"&amp;AA$11)),0)</f>
        <v>0</v>
      </c>
      <c r="AB22" s="559">
        <f>IFERROR(IF(AND($A22='Rent Roll'!#REF!,'Rent Roll'!#REF!="Current",'Rent Roll'!#REF!&gt;AB$11),'Rent Roll'!#REF!,SUMIFS('Rent Roll'!$M$4:$M$24,'Rent Roll'!$J$4:$J$24,$A22,'Rent Roll'!$H$4:$H$24,"&lt;="&amp;AB$11,'Rent Roll'!$I$4:$I$24,"&gt;"&amp;AB$11)),0)</f>
        <v>0</v>
      </c>
      <c r="AC22" s="62">
        <f>IFERROR(IF(AND($A22='Rent Roll'!#REF!,'Rent Roll'!#REF!="Current",'Rent Roll'!#REF!&gt;AC$11),'Rent Roll'!#REF!,SUMIFS('Rent Roll'!$M$4:$M$24,'Rent Roll'!$J$4:$J$24,$A22,'Rent Roll'!$H$4:$H$24,"&lt;="&amp;AC$11,'Rent Roll'!$I$4:$I$24,"&gt;"&amp;AC$11)),0)</f>
        <v>0</v>
      </c>
      <c r="AD22" s="62">
        <f>IFERROR(IF(AND($A22='Rent Roll'!#REF!,'Rent Roll'!#REF!="Current",'Rent Roll'!#REF!&gt;AD$11),'Rent Roll'!#REF!,SUMIFS('Rent Roll'!$M$4:$M$24,'Rent Roll'!$J$4:$J$24,$A22,'Rent Roll'!$H$4:$H$24,"&lt;="&amp;AD$11,'Rent Roll'!$I$4:$I$24,"&gt;"&amp;AD$11)),0)</f>
        <v>0</v>
      </c>
      <c r="AE22" s="62">
        <f>IFERROR(IF(AND($A22='Rent Roll'!#REF!,'Rent Roll'!#REF!="Current",'Rent Roll'!#REF!&gt;AE$11),'Rent Roll'!#REF!,SUMIFS('Rent Roll'!$M$4:$M$24,'Rent Roll'!$J$4:$J$24,$A22,'Rent Roll'!$H$4:$H$24,"&lt;="&amp;AE$11,'Rent Roll'!$I$4:$I$24,"&gt;"&amp;AE$11)),0)</f>
        <v>0</v>
      </c>
      <c r="AF22" s="62">
        <f>IFERROR(IF(AND($A22='Rent Roll'!#REF!,'Rent Roll'!#REF!="Current",'Rent Roll'!#REF!&gt;AF$11),'Rent Roll'!#REF!,SUMIFS('Rent Roll'!$M$4:$M$24,'Rent Roll'!$J$4:$J$24,$A22,'Rent Roll'!$H$4:$H$24,"&lt;="&amp;AF$11,'Rent Roll'!$I$4:$I$24,"&gt;"&amp;AF$11)),0)</f>
        <v>0</v>
      </c>
      <c r="AG22" s="62">
        <f>IFERROR(IF(AND($A22='Rent Roll'!#REF!,'Rent Roll'!#REF!="Current",'Rent Roll'!#REF!&gt;AG$11),'Rent Roll'!#REF!,SUMIFS('Rent Roll'!$M$4:$M$24,'Rent Roll'!$J$4:$J$24,$A22,'Rent Roll'!$H$4:$H$24,"&lt;="&amp;AG$11,'Rent Roll'!$I$4:$I$24,"&gt;"&amp;AG$11)),0)</f>
        <v>0</v>
      </c>
      <c r="AH22" s="62">
        <f>IFERROR(IF(AND($A22='Rent Roll'!#REF!,'Rent Roll'!#REF!="Current",'Rent Roll'!#REF!&gt;AH$11),'Rent Roll'!#REF!,SUMIFS('Rent Roll'!$M$4:$M$24,'Rent Roll'!$J$4:$J$24,$A22,'Rent Roll'!$H$4:$H$24,"&lt;="&amp;AH$11,'Rent Roll'!$I$4:$I$24,"&gt;"&amp;AH$11)),0)</f>
        <v>0</v>
      </c>
      <c r="AI22" s="62">
        <f>IFERROR(IF(AND($A22='Rent Roll'!#REF!,'Rent Roll'!#REF!="Current",'Rent Roll'!#REF!&gt;AI$11),'Rent Roll'!#REF!,SUMIFS('Rent Roll'!$M$4:$M$24,'Rent Roll'!$J$4:$J$24,$A22,'Rent Roll'!$H$4:$H$24,"&lt;="&amp;AI$11,'Rent Roll'!$I$4:$I$24,"&gt;"&amp;AI$11)),0)</f>
        <v>0</v>
      </c>
      <c r="AJ22" s="62">
        <f>IFERROR(IF(AND($A22='Rent Roll'!#REF!,'Rent Roll'!#REF!="Current",'Rent Roll'!#REF!&gt;AJ$11),'Rent Roll'!#REF!,SUMIFS('Rent Roll'!$M$4:$M$24,'Rent Roll'!$J$4:$J$24,$A22,'Rent Roll'!$H$4:$H$24,"&lt;="&amp;AJ$11,'Rent Roll'!$I$4:$I$24,"&gt;"&amp;AJ$11)),0)</f>
        <v>0</v>
      </c>
      <c r="AK22" s="62">
        <f>IFERROR(IF(AND($A22='Rent Roll'!#REF!,'Rent Roll'!#REF!="Current",'Rent Roll'!#REF!&gt;AK$11),'Rent Roll'!#REF!,SUMIFS('Rent Roll'!$M$4:$M$24,'Rent Roll'!$J$4:$J$24,$A22,'Rent Roll'!$H$4:$H$24,"&lt;="&amp;AK$11,'Rent Roll'!$I$4:$I$24,"&gt;"&amp;AK$11)),0)</f>
        <v>0</v>
      </c>
      <c r="AL22" s="62">
        <f>IFERROR(IF(AND($A22='Rent Roll'!#REF!,'Rent Roll'!#REF!="Current",'Rent Roll'!#REF!&gt;AL$11),'Rent Roll'!#REF!,SUMIFS('Rent Roll'!$M$4:$M$24,'Rent Roll'!$J$4:$J$24,$A22,'Rent Roll'!$H$4:$H$24,"&lt;="&amp;AL$11,'Rent Roll'!$I$4:$I$24,"&gt;"&amp;AL$11)),0)</f>
        <v>0</v>
      </c>
      <c r="AM22" s="62">
        <f>IFERROR(IF(AND($A22='Rent Roll'!#REF!,'Rent Roll'!#REF!="Current",'Rent Roll'!#REF!&gt;AM$11),'Rent Roll'!#REF!,SUMIFS('Rent Roll'!$M$4:$M$24,'Rent Roll'!$J$4:$J$24,$A22,'Rent Roll'!$H$4:$H$24,"&lt;="&amp;AM$11,'Rent Roll'!$I$4:$I$24,"&gt;"&amp;AM$11)),0)</f>
        <v>0</v>
      </c>
      <c r="AN22" s="559">
        <f>IFERROR(IF(AND($A22='Rent Roll'!#REF!,'Rent Roll'!#REF!="Current",'Rent Roll'!#REF!&gt;AN$11),'Rent Roll'!#REF!,SUMIFS('Rent Roll'!$M$4:$M$24,'Rent Roll'!$J$4:$J$24,$A22,'Rent Roll'!$H$4:$H$24,"&lt;="&amp;AN$11,'Rent Roll'!$I$4:$I$24,"&gt;"&amp;AN$11)),0)</f>
        <v>0</v>
      </c>
      <c r="AO22" s="62">
        <f>IFERROR(IF(AND($A22='Rent Roll'!#REF!,'Rent Roll'!#REF!="Current",'Rent Roll'!#REF!&gt;AO$11),'Rent Roll'!#REF!,SUMIFS('Rent Roll'!$M$4:$M$24,'Rent Roll'!$J$4:$J$24,$A22,'Rent Roll'!$H$4:$H$24,"&lt;="&amp;AO$11,'Rent Roll'!$I$4:$I$24,"&gt;"&amp;AO$11)),0)</f>
        <v>0</v>
      </c>
      <c r="AP22" s="62">
        <f>IFERROR(IF(AND($A22='Rent Roll'!#REF!,'Rent Roll'!#REF!="Current",'Rent Roll'!#REF!&gt;AP$11),'Rent Roll'!#REF!,SUMIFS('Rent Roll'!$M$4:$M$24,'Rent Roll'!$J$4:$J$24,$A22,'Rent Roll'!$H$4:$H$24,"&lt;="&amp;AP$11,'Rent Roll'!$I$4:$I$24,"&gt;"&amp;AP$11)),0)</f>
        <v>0</v>
      </c>
      <c r="AQ22" s="62">
        <f>IFERROR(IF(AND($A22='Rent Roll'!#REF!,'Rent Roll'!#REF!="Current",'Rent Roll'!#REF!&gt;AQ$11),'Rent Roll'!#REF!,SUMIFS('Rent Roll'!$M$4:$M$24,'Rent Roll'!$J$4:$J$24,$A22,'Rent Roll'!$H$4:$H$24,"&lt;="&amp;AQ$11,'Rent Roll'!$I$4:$I$24,"&gt;"&amp;AQ$11)),0)</f>
        <v>0</v>
      </c>
      <c r="AR22" s="62">
        <f>IFERROR(IF(AND($A22='Rent Roll'!#REF!,'Rent Roll'!#REF!="Current",'Rent Roll'!#REF!&gt;AR$11),'Rent Roll'!#REF!,SUMIFS('Rent Roll'!$M$4:$M$24,'Rent Roll'!$J$4:$J$24,$A22,'Rent Roll'!$H$4:$H$24,"&lt;="&amp;AR$11,'Rent Roll'!$I$4:$I$24,"&gt;"&amp;AR$11)),0)</f>
        <v>0</v>
      </c>
      <c r="AS22" s="62">
        <f>IFERROR(IF(AND($A22='Rent Roll'!#REF!,'Rent Roll'!#REF!="Current",'Rent Roll'!#REF!&gt;AS$11),'Rent Roll'!#REF!,SUMIFS('Rent Roll'!$M$4:$M$24,'Rent Roll'!$J$4:$J$24,$A22,'Rent Roll'!$H$4:$H$24,"&lt;="&amp;AS$11,'Rent Roll'!$I$4:$I$24,"&gt;"&amp;AS$11)),0)</f>
        <v>0</v>
      </c>
      <c r="AT22" s="62">
        <f>IFERROR(IF(AND($A22='Rent Roll'!#REF!,'Rent Roll'!#REF!="Current",'Rent Roll'!#REF!&gt;AT$11),'Rent Roll'!#REF!,SUMIFS('Rent Roll'!$M$4:$M$24,'Rent Roll'!$J$4:$J$24,$A22,'Rent Roll'!$H$4:$H$24,"&lt;="&amp;AT$11,'Rent Roll'!$I$4:$I$24,"&gt;"&amp;AT$11)),0)</f>
        <v>0</v>
      </c>
      <c r="AU22" s="62">
        <f>IFERROR(IF(AND($A22='Rent Roll'!#REF!,'Rent Roll'!#REF!="Current",'Rent Roll'!#REF!&gt;AU$11),'Rent Roll'!#REF!,SUMIFS('Rent Roll'!$M$4:$M$24,'Rent Roll'!$J$4:$J$24,$A22,'Rent Roll'!$H$4:$H$24,"&lt;="&amp;AU$11,'Rent Roll'!$I$4:$I$24,"&gt;"&amp;AU$11)),0)</f>
        <v>0</v>
      </c>
      <c r="AV22" s="62">
        <f>IFERROR(IF(AND($A22='Rent Roll'!#REF!,'Rent Roll'!#REF!="Current",'Rent Roll'!#REF!&gt;AV$11),'Rent Roll'!#REF!,SUMIFS('Rent Roll'!$M$4:$M$24,'Rent Roll'!$J$4:$J$24,$A22,'Rent Roll'!$H$4:$H$24,"&lt;="&amp;AV$11,'Rent Roll'!$I$4:$I$24,"&gt;"&amp;AV$11)),0)</f>
        <v>0</v>
      </c>
      <c r="AW22" s="62">
        <f>IFERROR(IF(AND($A22='Rent Roll'!#REF!,'Rent Roll'!#REF!="Current",'Rent Roll'!#REF!&gt;AW$11),'Rent Roll'!#REF!,SUMIFS('Rent Roll'!$M$4:$M$24,'Rent Roll'!$J$4:$J$24,$A22,'Rent Roll'!$H$4:$H$24,"&lt;="&amp;AW$11,'Rent Roll'!$I$4:$I$24,"&gt;"&amp;AW$11)),0)</f>
        <v>0</v>
      </c>
      <c r="AX22" s="62">
        <f>IFERROR(IF(AND($A22='Rent Roll'!#REF!,'Rent Roll'!#REF!="Current",'Rent Roll'!#REF!&gt;AX$11),'Rent Roll'!#REF!,SUMIFS('Rent Roll'!$M$4:$M$24,'Rent Roll'!$J$4:$J$24,$A22,'Rent Roll'!$H$4:$H$24,"&lt;="&amp;AX$11,'Rent Roll'!$I$4:$I$24,"&gt;"&amp;AX$11)),0)</f>
        <v>0</v>
      </c>
      <c r="AY22" s="62">
        <f>IFERROR(IF(AND($A22='Rent Roll'!#REF!,'Rent Roll'!#REF!="Current",'Rent Roll'!#REF!&gt;AY$11),'Rent Roll'!#REF!,SUMIFS('Rent Roll'!$M$4:$M$24,'Rent Roll'!$J$4:$J$24,$A22,'Rent Roll'!$H$4:$H$24,"&lt;="&amp;AY$11,'Rent Roll'!$I$4:$I$24,"&gt;"&amp;AY$11)),0)</f>
        <v>0</v>
      </c>
      <c r="AZ22" s="559">
        <f>IFERROR(IF(AND($A22='Rent Roll'!#REF!,'Rent Roll'!#REF!="Current",'Rent Roll'!#REF!&gt;AZ$11),'Rent Roll'!#REF!,SUMIFS('Rent Roll'!$M$4:$M$24,'Rent Roll'!$J$4:$J$24,$A22,'Rent Roll'!$H$4:$H$24,"&lt;="&amp;AZ$11,'Rent Roll'!$I$4:$I$24,"&gt;"&amp;AZ$11)),0)</f>
        <v>0</v>
      </c>
      <c r="BA22" s="62">
        <f>IFERROR(IF(AND($A22='Rent Roll'!#REF!,'Rent Roll'!#REF!="Current",'Rent Roll'!#REF!&gt;BA$11),'Rent Roll'!#REF!,SUMIFS('Rent Roll'!$M$4:$M$24,'Rent Roll'!$J$4:$J$24,$A22,'Rent Roll'!$H$4:$H$24,"&lt;="&amp;BA$11,'Rent Roll'!$I$4:$I$24,"&gt;"&amp;BA$11)),0)</f>
        <v>0</v>
      </c>
      <c r="BB22" s="62">
        <f>IFERROR(IF(AND($A22='Rent Roll'!#REF!,'Rent Roll'!#REF!="Current",'Rent Roll'!#REF!&gt;BB$11),'Rent Roll'!#REF!,SUMIFS('Rent Roll'!$M$4:$M$24,'Rent Roll'!$J$4:$J$24,$A22,'Rent Roll'!$H$4:$H$24,"&lt;="&amp;BB$11,'Rent Roll'!$I$4:$I$24,"&gt;"&amp;BB$11)),0)</f>
        <v>0</v>
      </c>
      <c r="BC22" s="62">
        <f>IFERROR(IF(AND($A22='Rent Roll'!#REF!,'Rent Roll'!#REF!="Current",'Rent Roll'!#REF!&gt;BC$11),'Rent Roll'!#REF!,SUMIFS('Rent Roll'!$M$4:$M$24,'Rent Roll'!$J$4:$J$24,$A22,'Rent Roll'!$H$4:$H$24,"&lt;="&amp;BC$11,'Rent Roll'!$I$4:$I$24,"&gt;"&amp;BC$11)),0)</f>
        <v>0</v>
      </c>
      <c r="BD22" s="62">
        <f>IFERROR(IF(AND($A22='Rent Roll'!#REF!,'Rent Roll'!#REF!="Current",'Rent Roll'!#REF!&gt;BD$11),'Rent Roll'!#REF!,SUMIFS('Rent Roll'!$M$4:$M$24,'Rent Roll'!$J$4:$J$24,$A22,'Rent Roll'!$H$4:$H$24,"&lt;="&amp;BD$11,'Rent Roll'!$I$4:$I$24,"&gt;"&amp;BD$11)),0)</f>
        <v>0</v>
      </c>
      <c r="BE22" s="62">
        <f>IFERROR(IF(AND($A22='Rent Roll'!#REF!,'Rent Roll'!#REF!="Current",'Rent Roll'!#REF!&gt;BE$11),'Rent Roll'!#REF!,SUMIFS('Rent Roll'!$M$4:$M$24,'Rent Roll'!$J$4:$J$24,$A22,'Rent Roll'!$H$4:$H$24,"&lt;="&amp;BE$11,'Rent Roll'!$I$4:$I$24,"&gt;"&amp;BE$11)),0)</f>
        <v>0</v>
      </c>
      <c r="BF22" s="62">
        <f>IFERROR(IF(AND($A22='Rent Roll'!#REF!,'Rent Roll'!#REF!="Current",'Rent Roll'!#REF!&gt;BF$11),'Rent Roll'!#REF!,SUMIFS('Rent Roll'!$M$4:$M$24,'Rent Roll'!$J$4:$J$24,$A22,'Rent Roll'!$H$4:$H$24,"&lt;="&amp;BF$11,'Rent Roll'!$I$4:$I$24,"&gt;"&amp;BF$11)),0)</f>
        <v>0</v>
      </c>
      <c r="BG22" s="62">
        <f>IFERROR(IF(AND($A22='Rent Roll'!#REF!,'Rent Roll'!#REF!="Current",'Rent Roll'!#REF!&gt;BG$11),'Rent Roll'!#REF!,SUMIFS('Rent Roll'!$M$4:$M$24,'Rent Roll'!$J$4:$J$24,$A22,'Rent Roll'!$H$4:$H$24,"&lt;="&amp;BG$11,'Rent Roll'!$I$4:$I$24,"&gt;"&amp;BG$11)),0)</f>
        <v>0</v>
      </c>
      <c r="BH22" s="62">
        <f>IFERROR(IF(AND($A22='Rent Roll'!#REF!,'Rent Roll'!#REF!="Current",'Rent Roll'!#REF!&gt;BH$11),'Rent Roll'!#REF!,SUMIFS('Rent Roll'!$M$4:$M$24,'Rent Roll'!$J$4:$J$24,$A22,'Rent Roll'!$H$4:$H$24,"&lt;="&amp;BH$11,'Rent Roll'!$I$4:$I$24,"&gt;"&amp;BH$11)),0)</f>
        <v>0</v>
      </c>
      <c r="BI22" s="62">
        <f>IFERROR(IF(AND($A22='Rent Roll'!#REF!,'Rent Roll'!#REF!="Current",'Rent Roll'!#REF!&gt;BI$11),'Rent Roll'!#REF!,SUMIFS('Rent Roll'!$M$4:$M$24,'Rent Roll'!$J$4:$J$24,$A22,'Rent Roll'!$H$4:$H$24,"&lt;="&amp;BI$11,'Rent Roll'!$I$4:$I$24,"&gt;"&amp;BI$11)),0)</f>
        <v>0</v>
      </c>
      <c r="BJ22" s="62">
        <f>IFERROR(IF(AND($A22='Rent Roll'!#REF!,'Rent Roll'!#REF!="Current",'Rent Roll'!#REF!&gt;BJ$11),'Rent Roll'!#REF!,SUMIFS('Rent Roll'!$M$4:$M$24,'Rent Roll'!$J$4:$J$24,$A22,'Rent Roll'!$H$4:$H$24,"&lt;="&amp;BJ$11,'Rent Roll'!$I$4:$I$24,"&gt;"&amp;BJ$11)),0)</f>
        <v>0</v>
      </c>
      <c r="BK22" s="62">
        <f>IFERROR(IF(AND($A22='Rent Roll'!#REF!,'Rent Roll'!#REF!="Current",'Rent Roll'!#REF!&gt;BK$11),'Rent Roll'!#REF!,SUMIFS('Rent Roll'!$M$4:$M$24,'Rent Roll'!$J$4:$J$24,$A22,'Rent Roll'!$H$4:$H$24,"&lt;="&amp;BK$11,'Rent Roll'!$I$4:$I$24,"&gt;"&amp;BK$11)),0)</f>
        <v>0</v>
      </c>
      <c r="BL22" s="559">
        <f>IFERROR(IF(AND($A22='Rent Roll'!#REF!,'Rent Roll'!#REF!="Current",'Rent Roll'!#REF!&gt;BL$11),'Rent Roll'!#REF!,SUMIFS('Rent Roll'!$M$4:$M$24,'Rent Roll'!$J$4:$J$24,$A22,'Rent Roll'!$H$4:$H$24,"&lt;="&amp;BL$11,'Rent Roll'!$I$4:$I$24,"&gt;"&amp;BL$11)),0)</f>
        <v>0</v>
      </c>
      <c r="BM22" s="62">
        <f>IFERROR(IF(AND($A22='Rent Roll'!#REF!,'Rent Roll'!#REF!="Current",'Rent Roll'!#REF!&gt;BM$11),'Rent Roll'!#REF!,SUMIFS('Rent Roll'!$M$4:$M$24,'Rent Roll'!$J$4:$J$24,$A22,'Rent Roll'!$H$4:$H$24,"&lt;="&amp;BM$11,'Rent Roll'!$I$4:$I$24,"&gt;"&amp;BM$11)),0)</f>
        <v>0</v>
      </c>
      <c r="BN22" s="62">
        <f>IFERROR(IF(AND($A22='Rent Roll'!#REF!,'Rent Roll'!#REF!="Current",'Rent Roll'!#REF!&gt;BN$11),'Rent Roll'!#REF!,SUMIFS('Rent Roll'!$M$4:$M$24,'Rent Roll'!$J$4:$J$24,$A22,'Rent Roll'!$H$4:$H$24,"&lt;="&amp;BN$11,'Rent Roll'!$I$4:$I$24,"&gt;"&amp;BN$11)),0)</f>
        <v>0</v>
      </c>
      <c r="BO22" s="62">
        <f>IFERROR(IF(AND($A22='Rent Roll'!#REF!,'Rent Roll'!#REF!="Current",'Rent Roll'!#REF!&gt;BO$11),'Rent Roll'!#REF!,SUMIFS('Rent Roll'!$M$4:$M$24,'Rent Roll'!$J$4:$J$24,$A22,'Rent Roll'!$H$4:$H$24,"&lt;="&amp;BO$11,'Rent Roll'!$I$4:$I$24,"&gt;"&amp;BO$11)),0)</f>
        <v>0</v>
      </c>
      <c r="BP22" s="62">
        <f>IFERROR(IF(AND($A22='Rent Roll'!#REF!,'Rent Roll'!#REF!="Current",'Rent Roll'!#REF!&gt;BP$11),'Rent Roll'!#REF!,SUMIFS('Rent Roll'!$M$4:$M$24,'Rent Roll'!$J$4:$J$24,$A22,'Rent Roll'!$H$4:$H$24,"&lt;="&amp;BP$11,'Rent Roll'!$I$4:$I$24,"&gt;"&amp;BP$11)),0)</f>
        <v>0</v>
      </c>
      <c r="BQ22" s="62">
        <f>IFERROR(IF(AND($A22='Rent Roll'!#REF!,'Rent Roll'!#REF!="Current",'Rent Roll'!#REF!&gt;BQ$11),'Rent Roll'!#REF!,SUMIFS('Rent Roll'!$M$4:$M$24,'Rent Roll'!$J$4:$J$24,$A22,'Rent Roll'!$H$4:$H$24,"&lt;="&amp;BQ$11,'Rent Roll'!$I$4:$I$24,"&gt;"&amp;BQ$11)),0)</f>
        <v>0</v>
      </c>
      <c r="BR22" s="62">
        <f>IFERROR(IF(AND($A22='Rent Roll'!#REF!,'Rent Roll'!#REF!="Current",'Rent Roll'!#REF!&gt;BR$11),'Rent Roll'!#REF!,SUMIFS('Rent Roll'!$M$4:$M$24,'Rent Roll'!$J$4:$J$24,$A22,'Rent Roll'!$H$4:$H$24,"&lt;="&amp;BR$11,'Rent Roll'!$I$4:$I$24,"&gt;"&amp;BR$11)),0)</f>
        <v>0</v>
      </c>
      <c r="BS22" s="62">
        <f>IFERROR(IF(AND($A22='Rent Roll'!#REF!,'Rent Roll'!#REF!="Current",'Rent Roll'!#REF!&gt;BS$11),'Rent Roll'!#REF!,SUMIFS('Rent Roll'!$M$4:$M$24,'Rent Roll'!$J$4:$J$24,$A22,'Rent Roll'!$H$4:$H$24,"&lt;="&amp;BS$11,'Rent Roll'!$I$4:$I$24,"&gt;"&amp;BS$11)),0)</f>
        <v>0</v>
      </c>
      <c r="BT22" s="62">
        <f>IFERROR(IF(AND($A22='Rent Roll'!#REF!,'Rent Roll'!#REF!="Current",'Rent Roll'!#REF!&gt;BT$11),'Rent Roll'!#REF!,SUMIFS('Rent Roll'!$M$4:$M$24,'Rent Roll'!$J$4:$J$24,$A22,'Rent Roll'!$H$4:$H$24,"&lt;="&amp;BT$11,'Rent Roll'!$I$4:$I$24,"&gt;"&amp;BT$11)),0)</f>
        <v>0</v>
      </c>
      <c r="BU22" s="62">
        <f>IFERROR(IF(AND($A22='Rent Roll'!#REF!,'Rent Roll'!#REF!="Current",'Rent Roll'!#REF!&gt;BU$11),'Rent Roll'!#REF!,SUMIFS('Rent Roll'!$M$4:$M$24,'Rent Roll'!$J$4:$J$24,$A22,'Rent Roll'!$H$4:$H$24,"&lt;="&amp;BU$11,'Rent Roll'!$I$4:$I$24,"&gt;"&amp;BU$11)),0)</f>
        <v>0</v>
      </c>
      <c r="BV22" s="62">
        <f>IFERROR(IF(AND($A22='Rent Roll'!#REF!,'Rent Roll'!#REF!="Current",'Rent Roll'!#REF!&gt;BV$11),'Rent Roll'!#REF!,SUMIFS('Rent Roll'!$M$4:$M$24,'Rent Roll'!$J$4:$J$24,$A22,'Rent Roll'!$H$4:$H$24,"&lt;="&amp;BV$11,'Rent Roll'!$I$4:$I$24,"&gt;"&amp;BV$11)),0)</f>
        <v>0</v>
      </c>
      <c r="BW22" s="62">
        <f>IFERROR(IF(AND($A22='Rent Roll'!#REF!,'Rent Roll'!#REF!="Current",'Rent Roll'!#REF!&gt;BW$11),'Rent Roll'!#REF!,SUMIFS('Rent Roll'!$M$4:$M$24,'Rent Roll'!$J$4:$J$24,$A22,'Rent Roll'!$H$4:$H$24,"&lt;="&amp;BW$11,'Rent Roll'!$I$4:$I$24,"&gt;"&amp;BW$11)),0)</f>
        <v>0</v>
      </c>
      <c r="BX22" s="559">
        <f>IFERROR(IF(AND($A22='Rent Roll'!#REF!,'Rent Roll'!#REF!="Current",'Rent Roll'!#REF!&gt;BX$11),'Rent Roll'!#REF!,SUMIFS('Rent Roll'!$M$4:$M$24,'Rent Roll'!$J$4:$J$24,$A22,'Rent Roll'!$H$4:$H$24,"&lt;="&amp;BX$11,'Rent Roll'!$I$4:$I$24,"&gt;"&amp;BX$11)),0)</f>
        <v>0</v>
      </c>
      <c r="BY22" s="62">
        <f>IFERROR(IF(AND($A22='Rent Roll'!#REF!,'Rent Roll'!#REF!="Current",'Rent Roll'!#REF!&gt;BY$11),'Rent Roll'!#REF!,SUMIFS('Rent Roll'!$M$4:$M$24,'Rent Roll'!$J$4:$J$24,$A22,'Rent Roll'!$H$4:$H$24,"&lt;="&amp;BY$11,'Rent Roll'!$I$4:$I$24,"&gt;"&amp;BY$11)),0)</f>
        <v>0</v>
      </c>
      <c r="BZ22" s="62">
        <f>IFERROR(IF(AND($A22='Rent Roll'!#REF!,'Rent Roll'!#REF!="Current",'Rent Roll'!#REF!&gt;BZ$11),'Rent Roll'!#REF!,SUMIFS('Rent Roll'!$M$4:$M$24,'Rent Roll'!$J$4:$J$24,$A22,'Rent Roll'!$H$4:$H$24,"&lt;="&amp;BZ$11,'Rent Roll'!$I$4:$I$24,"&gt;"&amp;BZ$11)),0)</f>
        <v>0</v>
      </c>
      <c r="CA22" s="62">
        <f>IFERROR(IF(AND($A22='Rent Roll'!#REF!,'Rent Roll'!#REF!="Current",'Rent Roll'!#REF!&gt;CA$11),'Rent Roll'!#REF!,SUMIFS('Rent Roll'!$M$4:$M$24,'Rent Roll'!$J$4:$J$24,$A22,'Rent Roll'!$H$4:$H$24,"&lt;="&amp;CA$11,'Rent Roll'!$I$4:$I$24,"&gt;"&amp;CA$11)),0)</f>
        <v>0</v>
      </c>
      <c r="CB22" s="62">
        <f>IFERROR(IF(AND($A22='Rent Roll'!#REF!,'Rent Roll'!#REF!="Current",'Rent Roll'!#REF!&gt;CB$11),'Rent Roll'!#REF!,SUMIFS('Rent Roll'!$M$4:$M$24,'Rent Roll'!$J$4:$J$24,$A22,'Rent Roll'!$H$4:$H$24,"&lt;="&amp;CB$11,'Rent Roll'!$I$4:$I$24,"&gt;"&amp;CB$11)),0)</f>
        <v>0</v>
      </c>
      <c r="CC22" s="62">
        <f>IFERROR(IF(AND($A22='Rent Roll'!#REF!,'Rent Roll'!#REF!="Current",'Rent Roll'!#REF!&gt;CC$11),'Rent Roll'!#REF!,SUMIFS('Rent Roll'!$M$4:$M$24,'Rent Roll'!$J$4:$J$24,$A22,'Rent Roll'!$H$4:$H$24,"&lt;="&amp;CC$11,'Rent Roll'!$I$4:$I$24,"&gt;"&amp;CC$11)),0)</f>
        <v>0</v>
      </c>
      <c r="CD22" s="62">
        <f>IFERROR(IF(AND($A22='Rent Roll'!#REF!,'Rent Roll'!#REF!="Current",'Rent Roll'!#REF!&gt;CD$11),'Rent Roll'!#REF!,SUMIFS('Rent Roll'!$M$4:$M$24,'Rent Roll'!$J$4:$J$24,$A22,'Rent Roll'!$H$4:$H$24,"&lt;="&amp;CD$11,'Rent Roll'!$I$4:$I$24,"&gt;"&amp;CD$11)),0)</f>
        <v>0</v>
      </c>
      <c r="CE22" s="62">
        <f>IFERROR(IF(AND($A22='Rent Roll'!#REF!,'Rent Roll'!#REF!="Current",'Rent Roll'!#REF!&gt;CE$11),'Rent Roll'!#REF!,SUMIFS('Rent Roll'!$M$4:$M$24,'Rent Roll'!$J$4:$J$24,$A22,'Rent Roll'!$H$4:$H$24,"&lt;="&amp;CE$11,'Rent Roll'!$I$4:$I$24,"&gt;"&amp;CE$11)),0)</f>
        <v>0</v>
      </c>
      <c r="CF22" s="62">
        <f>IFERROR(IF(AND($A22='Rent Roll'!#REF!,'Rent Roll'!#REF!="Current",'Rent Roll'!#REF!&gt;CF$11),'Rent Roll'!#REF!,SUMIFS('Rent Roll'!$M$4:$M$24,'Rent Roll'!$J$4:$J$24,$A22,'Rent Roll'!$H$4:$H$24,"&lt;="&amp;CF$11,'Rent Roll'!$I$4:$I$24,"&gt;"&amp;CF$11)),0)</f>
        <v>0</v>
      </c>
      <c r="CG22" s="62">
        <f>IFERROR(IF(AND($A22='Rent Roll'!#REF!,'Rent Roll'!#REF!="Current",'Rent Roll'!#REF!&gt;CG$11),'Rent Roll'!#REF!,SUMIFS('Rent Roll'!$M$4:$M$24,'Rent Roll'!$J$4:$J$24,$A22,'Rent Roll'!$H$4:$H$24,"&lt;="&amp;CG$11,'Rent Roll'!$I$4:$I$24,"&gt;"&amp;CG$11)),0)</f>
        <v>0</v>
      </c>
      <c r="CH22" s="62">
        <f>IFERROR(IF(AND($A22='Rent Roll'!#REF!,'Rent Roll'!#REF!="Current",'Rent Roll'!#REF!&gt;CH$11),'Rent Roll'!#REF!,SUMIFS('Rent Roll'!$M$4:$M$24,'Rent Roll'!$J$4:$J$24,$A22,'Rent Roll'!$H$4:$H$24,"&lt;="&amp;CH$11,'Rent Roll'!$I$4:$I$24,"&gt;"&amp;CH$11)),0)</f>
        <v>0</v>
      </c>
      <c r="CI22" s="62">
        <f>IFERROR(IF(AND($A22='Rent Roll'!#REF!,'Rent Roll'!#REF!="Current",'Rent Roll'!#REF!&gt;CI$11),'Rent Roll'!#REF!,SUMIFS('Rent Roll'!$M$4:$M$24,'Rent Roll'!$J$4:$J$24,$A22,'Rent Roll'!$H$4:$H$24,"&lt;="&amp;CI$11,'Rent Roll'!$I$4:$I$24,"&gt;"&amp;CI$11)),0)</f>
        <v>0</v>
      </c>
      <c r="CJ22" s="559">
        <f>IFERROR(IF(AND($A22='Rent Roll'!#REF!,'Rent Roll'!#REF!="Current",'Rent Roll'!#REF!&gt;CJ$11),'Rent Roll'!#REF!,SUMIFS('Rent Roll'!$M$4:$M$24,'Rent Roll'!$J$4:$J$24,$A22,'Rent Roll'!$H$4:$H$24,"&lt;="&amp;CJ$11,'Rent Roll'!$I$4:$I$24,"&gt;"&amp;CJ$11)),0)</f>
        <v>0</v>
      </c>
      <c r="CK22" s="62">
        <f>IFERROR(IF(AND($A22='Rent Roll'!#REF!,'Rent Roll'!#REF!="Current",'Rent Roll'!#REF!&gt;CK$11),'Rent Roll'!#REF!,SUMIFS('Rent Roll'!$M$4:$M$24,'Rent Roll'!$J$4:$J$24,$A22,'Rent Roll'!$H$4:$H$24,"&lt;="&amp;CK$11,'Rent Roll'!$I$4:$I$24,"&gt;"&amp;CK$11)),0)</f>
        <v>0</v>
      </c>
      <c r="CL22" s="62">
        <f>IFERROR(IF(AND($A22='Rent Roll'!#REF!,'Rent Roll'!#REF!="Current",'Rent Roll'!#REF!&gt;CL$11),'Rent Roll'!#REF!,SUMIFS('Rent Roll'!$M$4:$M$24,'Rent Roll'!$J$4:$J$24,$A22,'Rent Roll'!$H$4:$H$24,"&lt;="&amp;CL$11,'Rent Roll'!$I$4:$I$24,"&gt;"&amp;CL$11)),0)</f>
        <v>0</v>
      </c>
      <c r="CM22" s="62">
        <f>IFERROR(IF(AND($A22='Rent Roll'!#REF!,'Rent Roll'!#REF!="Current",'Rent Roll'!#REF!&gt;CM$11),'Rent Roll'!#REF!,SUMIFS('Rent Roll'!$M$4:$M$24,'Rent Roll'!$J$4:$J$24,$A22,'Rent Roll'!$H$4:$H$24,"&lt;="&amp;CM$11,'Rent Roll'!$I$4:$I$24,"&gt;"&amp;CM$11)),0)</f>
        <v>0</v>
      </c>
      <c r="CN22" s="62">
        <f>IFERROR(IF(AND($A22='Rent Roll'!#REF!,'Rent Roll'!#REF!="Current",'Rent Roll'!#REF!&gt;CN$11),'Rent Roll'!#REF!,SUMIFS('Rent Roll'!$M$4:$M$24,'Rent Roll'!$J$4:$J$24,$A22,'Rent Roll'!$H$4:$H$24,"&lt;="&amp;CN$11,'Rent Roll'!$I$4:$I$24,"&gt;"&amp;CN$11)),0)</f>
        <v>0</v>
      </c>
      <c r="CO22" s="62">
        <f>IFERROR(IF(AND($A22='Rent Roll'!#REF!,'Rent Roll'!#REF!="Current",'Rent Roll'!#REF!&gt;CO$11),'Rent Roll'!#REF!,SUMIFS('Rent Roll'!$M$4:$M$24,'Rent Roll'!$J$4:$J$24,$A22,'Rent Roll'!$H$4:$H$24,"&lt;="&amp;CO$11,'Rent Roll'!$I$4:$I$24,"&gt;"&amp;CO$11)),0)</f>
        <v>0</v>
      </c>
      <c r="CP22" s="62">
        <f>IFERROR(IF(AND($A22='Rent Roll'!#REF!,'Rent Roll'!#REF!="Current",'Rent Roll'!#REF!&gt;CP$11),'Rent Roll'!#REF!,SUMIFS('Rent Roll'!$M$4:$M$24,'Rent Roll'!$J$4:$J$24,$A22,'Rent Roll'!$H$4:$H$24,"&lt;="&amp;CP$11,'Rent Roll'!$I$4:$I$24,"&gt;"&amp;CP$11)),0)</f>
        <v>0</v>
      </c>
      <c r="CQ22" s="62">
        <f>IFERROR(IF(AND($A22='Rent Roll'!#REF!,'Rent Roll'!#REF!="Current",'Rent Roll'!#REF!&gt;CQ$11),'Rent Roll'!#REF!,SUMIFS('Rent Roll'!$M$4:$M$24,'Rent Roll'!$J$4:$J$24,$A22,'Rent Roll'!$H$4:$H$24,"&lt;="&amp;CQ$11,'Rent Roll'!$I$4:$I$24,"&gt;"&amp;CQ$11)),0)</f>
        <v>0</v>
      </c>
      <c r="CR22" s="62">
        <f>IFERROR(IF(AND($A22='Rent Roll'!#REF!,'Rent Roll'!#REF!="Current",'Rent Roll'!#REF!&gt;CR$11),'Rent Roll'!#REF!,SUMIFS('Rent Roll'!$M$4:$M$24,'Rent Roll'!$J$4:$J$24,$A22,'Rent Roll'!$H$4:$H$24,"&lt;="&amp;CR$11,'Rent Roll'!$I$4:$I$24,"&gt;"&amp;CR$11)),0)</f>
        <v>0</v>
      </c>
      <c r="CS22" s="62">
        <f>IFERROR(IF(AND($A22='Rent Roll'!#REF!,'Rent Roll'!#REF!="Current",'Rent Roll'!#REF!&gt;CS$11),'Rent Roll'!#REF!,SUMIFS('Rent Roll'!$M$4:$M$24,'Rent Roll'!$J$4:$J$24,$A22,'Rent Roll'!$H$4:$H$24,"&lt;="&amp;CS$11,'Rent Roll'!$I$4:$I$24,"&gt;"&amp;CS$11)),0)</f>
        <v>0</v>
      </c>
      <c r="CT22" s="62">
        <f>IFERROR(IF(AND($A22='Rent Roll'!#REF!,'Rent Roll'!#REF!="Current",'Rent Roll'!#REF!&gt;CT$11),'Rent Roll'!#REF!,SUMIFS('Rent Roll'!$M$4:$M$24,'Rent Roll'!$J$4:$J$24,$A22,'Rent Roll'!$H$4:$H$24,"&lt;="&amp;CT$11,'Rent Roll'!$I$4:$I$24,"&gt;"&amp;CT$11)),0)</f>
        <v>0</v>
      </c>
      <c r="CU22" s="62">
        <f>IFERROR(IF(AND($A22='Rent Roll'!#REF!,'Rent Roll'!#REF!="Current",'Rent Roll'!#REF!&gt;CU$11),'Rent Roll'!#REF!,SUMIFS('Rent Roll'!$M$4:$M$24,'Rent Roll'!$J$4:$J$24,$A22,'Rent Roll'!$H$4:$H$24,"&lt;="&amp;CU$11,'Rent Roll'!$I$4:$I$24,"&gt;"&amp;CU$11)),0)</f>
        <v>0</v>
      </c>
      <c r="CV22" s="559">
        <f>IFERROR(IF(AND($A22='Rent Roll'!#REF!,'Rent Roll'!#REF!="Current",'Rent Roll'!#REF!&gt;CV$11),'Rent Roll'!#REF!,SUMIFS('Rent Roll'!$M$4:$M$24,'Rent Roll'!$J$4:$J$24,$A22,'Rent Roll'!$H$4:$H$24,"&lt;="&amp;CV$11,'Rent Roll'!$I$4:$I$24,"&gt;"&amp;CV$11)),0)</f>
        <v>0</v>
      </c>
      <c r="CW22" s="62">
        <f>IFERROR(IF(AND($A22='Rent Roll'!#REF!,'Rent Roll'!#REF!="Current",'Rent Roll'!#REF!&gt;CW$11),'Rent Roll'!#REF!,SUMIFS('Rent Roll'!$M$4:$M$24,'Rent Roll'!$J$4:$J$24,$A22,'Rent Roll'!$H$4:$H$24,"&lt;="&amp;CW$11,'Rent Roll'!$I$4:$I$24,"&gt;"&amp;CW$11)),0)</f>
        <v>0</v>
      </c>
      <c r="CX22" s="62">
        <f>IFERROR(IF(AND($A22='Rent Roll'!#REF!,'Rent Roll'!#REF!="Current",'Rent Roll'!#REF!&gt;CX$11),'Rent Roll'!#REF!,SUMIFS('Rent Roll'!$M$4:$M$24,'Rent Roll'!$J$4:$J$24,$A22,'Rent Roll'!$H$4:$H$24,"&lt;="&amp;CX$11,'Rent Roll'!$I$4:$I$24,"&gt;"&amp;CX$11)),0)</f>
        <v>0</v>
      </c>
      <c r="CY22" s="62">
        <f>IFERROR(IF(AND($A22='Rent Roll'!#REF!,'Rent Roll'!#REF!="Current",'Rent Roll'!#REF!&gt;CY$11),'Rent Roll'!#REF!,SUMIFS('Rent Roll'!$M$4:$M$24,'Rent Roll'!$J$4:$J$24,$A22,'Rent Roll'!$H$4:$H$24,"&lt;="&amp;CY$11,'Rent Roll'!$I$4:$I$24,"&gt;"&amp;CY$11)),0)</f>
        <v>0</v>
      </c>
      <c r="CZ22" s="62">
        <f>IFERROR(IF(AND($A22='Rent Roll'!#REF!,'Rent Roll'!#REF!="Current",'Rent Roll'!#REF!&gt;CZ$11),'Rent Roll'!#REF!,SUMIFS('Rent Roll'!$M$4:$M$24,'Rent Roll'!$J$4:$J$24,$A22,'Rent Roll'!$H$4:$H$24,"&lt;="&amp;CZ$11,'Rent Roll'!$I$4:$I$24,"&gt;"&amp;CZ$11)),0)</f>
        <v>0</v>
      </c>
      <c r="DA22" s="62">
        <f>IFERROR(IF(AND($A22='Rent Roll'!#REF!,'Rent Roll'!#REF!="Current",'Rent Roll'!#REF!&gt;DA$11),'Rent Roll'!#REF!,SUMIFS('Rent Roll'!$M$4:$M$24,'Rent Roll'!$J$4:$J$24,$A22,'Rent Roll'!$H$4:$H$24,"&lt;="&amp;DA$11,'Rent Roll'!$I$4:$I$24,"&gt;"&amp;DA$11)),0)</f>
        <v>0</v>
      </c>
      <c r="DB22" s="62">
        <f>IFERROR(IF(AND($A22='Rent Roll'!#REF!,'Rent Roll'!#REF!="Current",'Rent Roll'!#REF!&gt;DB$11),'Rent Roll'!#REF!,SUMIFS('Rent Roll'!$M$4:$M$24,'Rent Roll'!$J$4:$J$24,$A22,'Rent Roll'!$H$4:$H$24,"&lt;="&amp;DB$11,'Rent Roll'!$I$4:$I$24,"&gt;"&amp;DB$11)),0)</f>
        <v>0</v>
      </c>
      <c r="DC22" s="62">
        <f>IFERROR(IF(AND($A22='Rent Roll'!#REF!,'Rent Roll'!#REF!="Current",'Rent Roll'!#REF!&gt;DC$11),'Rent Roll'!#REF!,SUMIFS('Rent Roll'!$M$4:$M$24,'Rent Roll'!$J$4:$J$24,$A22,'Rent Roll'!$H$4:$H$24,"&lt;="&amp;DC$11,'Rent Roll'!$I$4:$I$24,"&gt;"&amp;DC$11)),0)</f>
        <v>0</v>
      </c>
      <c r="DD22" s="62">
        <f>IFERROR(IF(AND($A22='Rent Roll'!#REF!,'Rent Roll'!#REF!="Current",'Rent Roll'!#REF!&gt;DD$11),'Rent Roll'!#REF!,SUMIFS('Rent Roll'!$M$4:$M$24,'Rent Roll'!$J$4:$J$24,$A22,'Rent Roll'!$H$4:$H$24,"&lt;="&amp;DD$11,'Rent Roll'!$I$4:$I$24,"&gt;"&amp;DD$11)),0)</f>
        <v>0</v>
      </c>
      <c r="DE22" s="62">
        <f>IFERROR(IF(AND($A22='Rent Roll'!#REF!,'Rent Roll'!#REF!="Current",'Rent Roll'!#REF!&gt;DE$11),'Rent Roll'!#REF!,SUMIFS('Rent Roll'!$M$4:$M$24,'Rent Roll'!$J$4:$J$24,$A22,'Rent Roll'!$H$4:$H$24,"&lt;="&amp;DE$11,'Rent Roll'!$I$4:$I$24,"&gt;"&amp;DE$11)),0)</f>
        <v>0</v>
      </c>
      <c r="DF22" s="62">
        <f>IFERROR(IF(AND($A22='Rent Roll'!#REF!,'Rent Roll'!#REF!="Current",'Rent Roll'!#REF!&gt;DF$11),'Rent Roll'!#REF!,SUMIFS('Rent Roll'!$M$4:$M$24,'Rent Roll'!$J$4:$J$24,$A22,'Rent Roll'!$H$4:$H$24,"&lt;="&amp;DF$11,'Rent Roll'!$I$4:$I$24,"&gt;"&amp;DF$11)),0)</f>
        <v>0</v>
      </c>
      <c r="DG22" s="62">
        <f>IFERROR(IF(AND($A22='Rent Roll'!#REF!,'Rent Roll'!#REF!="Current",'Rent Roll'!#REF!&gt;DG$11),'Rent Roll'!#REF!,SUMIFS('Rent Roll'!$M$4:$M$24,'Rent Roll'!$J$4:$J$24,$A22,'Rent Roll'!$H$4:$H$24,"&lt;="&amp;DG$11,'Rent Roll'!$I$4:$I$24,"&gt;"&amp;DG$11)),0)</f>
        <v>0</v>
      </c>
      <c r="DH22" s="559">
        <f>IFERROR(IF(AND($A22='Rent Roll'!#REF!,'Rent Roll'!#REF!="Current",'Rent Roll'!#REF!&gt;DH$11),'Rent Roll'!#REF!,SUMIFS('Rent Roll'!$M$4:$M$24,'Rent Roll'!$J$4:$J$24,$A22,'Rent Roll'!$H$4:$H$24,"&lt;="&amp;DH$11,'Rent Roll'!$I$4:$I$24,"&gt;"&amp;DH$11)),0)</f>
        <v>0</v>
      </c>
      <c r="DI22" s="62">
        <f>IFERROR(IF(AND($A22='Rent Roll'!#REF!,'Rent Roll'!#REF!="Current",'Rent Roll'!#REF!&gt;DI$11),'Rent Roll'!#REF!,SUMIFS('Rent Roll'!$M$4:$M$24,'Rent Roll'!$J$4:$J$24,$A22,'Rent Roll'!$H$4:$H$24,"&lt;="&amp;DI$11,'Rent Roll'!$I$4:$I$24,"&gt;"&amp;DI$11)),0)</f>
        <v>0</v>
      </c>
      <c r="DJ22" s="62">
        <f>IFERROR(IF(AND($A22='Rent Roll'!#REF!,'Rent Roll'!#REF!="Current",'Rent Roll'!#REF!&gt;DJ$11),'Rent Roll'!#REF!,SUMIFS('Rent Roll'!$M$4:$M$24,'Rent Roll'!$J$4:$J$24,$A22,'Rent Roll'!$H$4:$H$24,"&lt;="&amp;DJ$11,'Rent Roll'!$I$4:$I$24,"&gt;"&amp;DJ$11)),0)</f>
        <v>0</v>
      </c>
      <c r="DK22" s="62">
        <f>IFERROR(IF(AND($A22='Rent Roll'!#REF!,'Rent Roll'!#REF!="Current",'Rent Roll'!#REF!&gt;DK$11),'Rent Roll'!#REF!,SUMIFS('Rent Roll'!$M$4:$M$24,'Rent Roll'!$J$4:$J$24,$A22,'Rent Roll'!$H$4:$H$24,"&lt;="&amp;DK$11,'Rent Roll'!$I$4:$I$24,"&gt;"&amp;DK$11)),0)</f>
        <v>0</v>
      </c>
      <c r="DL22" s="62">
        <f>IFERROR(IF(AND($A22='Rent Roll'!#REF!,'Rent Roll'!#REF!="Current",'Rent Roll'!#REF!&gt;DL$11),'Rent Roll'!#REF!,SUMIFS('Rent Roll'!$M$4:$M$24,'Rent Roll'!$J$4:$J$24,$A22,'Rent Roll'!$H$4:$H$24,"&lt;="&amp;DL$11,'Rent Roll'!$I$4:$I$24,"&gt;"&amp;DL$11)),0)</f>
        <v>0</v>
      </c>
      <c r="DM22" s="62">
        <f>IFERROR(IF(AND($A22='Rent Roll'!#REF!,'Rent Roll'!#REF!="Current",'Rent Roll'!#REF!&gt;DM$11),'Rent Roll'!#REF!,SUMIFS('Rent Roll'!$M$4:$M$24,'Rent Roll'!$J$4:$J$24,$A22,'Rent Roll'!$H$4:$H$24,"&lt;="&amp;DM$11,'Rent Roll'!$I$4:$I$24,"&gt;"&amp;DM$11)),0)</f>
        <v>0</v>
      </c>
      <c r="DN22" s="62">
        <f>IFERROR(IF(AND($A22='Rent Roll'!#REF!,'Rent Roll'!#REF!="Current",'Rent Roll'!#REF!&gt;DN$11),'Rent Roll'!#REF!,SUMIFS('Rent Roll'!$M$4:$M$24,'Rent Roll'!$J$4:$J$24,$A22,'Rent Roll'!$H$4:$H$24,"&lt;="&amp;DN$11,'Rent Roll'!$I$4:$I$24,"&gt;"&amp;DN$11)),0)</f>
        <v>0</v>
      </c>
      <c r="DO22" s="62">
        <f>IFERROR(IF(AND($A22='Rent Roll'!#REF!,'Rent Roll'!#REF!="Current",'Rent Roll'!#REF!&gt;DO$11),'Rent Roll'!#REF!,SUMIFS('Rent Roll'!$M$4:$M$24,'Rent Roll'!$J$4:$J$24,$A22,'Rent Roll'!$H$4:$H$24,"&lt;="&amp;DO$11,'Rent Roll'!$I$4:$I$24,"&gt;"&amp;DO$11)),0)</f>
        <v>0</v>
      </c>
      <c r="DP22" s="62">
        <f>IFERROR(IF(AND($A22='Rent Roll'!#REF!,'Rent Roll'!#REF!="Current",'Rent Roll'!#REF!&gt;DP$11),'Rent Roll'!#REF!,SUMIFS('Rent Roll'!$M$4:$M$24,'Rent Roll'!$J$4:$J$24,$A22,'Rent Roll'!$H$4:$H$24,"&lt;="&amp;DP$11,'Rent Roll'!$I$4:$I$24,"&gt;"&amp;DP$11)),0)</f>
        <v>0</v>
      </c>
      <c r="DQ22" s="62">
        <f>IFERROR(IF(AND($A22='Rent Roll'!#REF!,'Rent Roll'!#REF!="Current",'Rent Roll'!#REF!&gt;DQ$11),'Rent Roll'!#REF!,SUMIFS('Rent Roll'!$M$4:$M$24,'Rent Roll'!$J$4:$J$24,$A22,'Rent Roll'!$H$4:$H$24,"&lt;="&amp;DQ$11,'Rent Roll'!$I$4:$I$24,"&gt;"&amp;DQ$11)),0)</f>
        <v>0</v>
      </c>
      <c r="DR22" s="62">
        <f>IFERROR(IF(AND($A22='Rent Roll'!#REF!,'Rent Roll'!#REF!="Current",'Rent Roll'!#REF!&gt;DR$11),'Rent Roll'!#REF!,SUMIFS('Rent Roll'!$M$4:$M$24,'Rent Roll'!$J$4:$J$24,$A22,'Rent Roll'!$H$4:$H$24,"&lt;="&amp;DR$11,'Rent Roll'!$I$4:$I$24,"&gt;"&amp;DR$11)),0)</f>
        <v>0</v>
      </c>
      <c r="DS22" s="62">
        <f>IFERROR(IF(AND($A22='Rent Roll'!#REF!,'Rent Roll'!#REF!="Current",'Rent Roll'!#REF!&gt;DS$11),'Rent Roll'!#REF!,SUMIFS('Rent Roll'!$M$4:$M$24,'Rent Roll'!$J$4:$J$24,$A22,'Rent Roll'!$H$4:$H$24,"&lt;="&amp;DS$11,'Rent Roll'!$I$4:$I$24,"&gt;"&amp;DS$11)),0)</f>
        <v>0</v>
      </c>
      <c r="DT22" s="559">
        <f>IFERROR(IF(AND($A22='Rent Roll'!#REF!,'Rent Roll'!#REF!="Current",'Rent Roll'!#REF!&gt;DT$11),'Rent Roll'!#REF!,SUMIFS('Rent Roll'!$M$4:$M$24,'Rent Roll'!$J$4:$J$24,$A22,'Rent Roll'!$H$4:$H$24,"&lt;="&amp;DT$11,'Rent Roll'!$I$4:$I$24,"&gt;"&amp;DT$11)),0)</f>
        <v>0</v>
      </c>
      <c r="DU22" s="62">
        <f>IFERROR(IF(AND($A22='Rent Roll'!#REF!,'Rent Roll'!#REF!="Current",'Rent Roll'!#REF!&gt;DU$11),'Rent Roll'!#REF!,SUMIFS('Rent Roll'!$M$4:$M$24,'Rent Roll'!$J$4:$J$24,$A22,'Rent Roll'!$H$4:$H$24,"&lt;="&amp;DU$11,'Rent Roll'!$I$4:$I$24,"&gt;"&amp;DU$11)),0)</f>
        <v>0</v>
      </c>
      <c r="DV22" s="62">
        <f>IFERROR(IF(AND($A22='Rent Roll'!#REF!,'Rent Roll'!#REF!="Current",'Rent Roll'!#REF!&gt;DV$11),'Rent Roll'!#REF!,SUMIFS('Rent Roll'!$M$4:$M$24,'Rent Roll'!$J$4:$J$24,$A22,'Rent Roll'!$H$4:$H$24,"&lt;="&amp;DV$11,'Rent Roll'!$I$4:$I$24,"&gt;"&amp;DV$11)),0)</f>
        <v>0</v>
      </c>
      <c r="DW22" s="62">
        <f>IFERROR(IF(AND($A22='Rent Roll'!#REF!,'Rent Roll'!#REF!="Current",'Rent Roll'!#REF!&gt;DW$11),'Rent Roll'!#REF!,SUMIFS('Rent Roll'!$M$4:$M$24,'Rent Roll'!$J$4:$J$24,$A22,'Rent Roll'!$H$4:$H$24,"&lt;="&amp;DW$11,'Rent Roll'!$I$4:$I$24,"&gt;"&amp;DW$11)),0)</f>
        <v>0</v>
      </c>
      <c r="DX22" s="62">
        <f>IFERROR(IF(AND($A22='Rent Roll'!#REF!,'Rent Roll'!#REF!="Current",'Rent Roll'!#REF!&gt;DX$11),'Rent Roll'!#REF!,SUMIFS('Rent Roll'!$M$4:$M$24,'Rent Roll'!$J$4:$J$24,$A22,'Rent Roll'!$H$4:$H$24,"&lt;="&amp;DX$11,'Rent Roll'!$I$4:$I$24,"&gt;"&amp;DX$11)),0)</f>
        <v>0</v>
      </c>
      <c r="DY22" s="62">
        <f>IFERROR(IF(AND($A22='Rent Roll'!#REF!,'Rent Roll'!#REF!="Current",'Rent Roll'!#REF!&gt;DY$11),'Rent Roll'!#REF!,SUMIFS('Rent Roll'!$M$4:$M$24,'Rent Roll'!$J$4:$J$24,$A22,'Rent Roll'!$H$4:$H$24,"&lt;="&amp;DY$11,'Rent Roll'!$I$4:$I$24,"&gt;"&amp;DY$11)),0)</f>
        <v>0</v>
      </c>
      <c r="DZ22" s="62">
        <f>IFERROR(IF(AND($A22='Rent Roll'!#REF!,'Rent Roll'!#REF!="Current",'Rent Roll'!#REF!&gt;DZ$11),'Rent Roll'!#REF!,SUMIFS('Rent Roll'!$M$4:$M$24,'Rent Roll'!$J$4:$J$24,$A22,'Rent Roll'!$H$4:$H$24,"&lt;="&amp;DZ$11,'Rent Roll'!$I$4:$I$24,"&gt;"&amp;DZ$11)),0)</f>
        <v>0</v>
      </c>
      <c r="EA22" s="62">
        <f>IFERROR(IF(AND($A22='Rent Roll'!#REF!,'Rent Roll'!#REF!="Current",'Rent Roll'!#REF!&gt;EA$11),'Rent Roll'!#REF!,SUMIFS('Rent Roll'!$M$4:$M$24,'Rent Roll'!$J$4:$J$24,$A22,'Rent Roll'!$H$4:$H$24,"&lt;="&amp;EA$11,'Rent Roll'!$I$4:$I$24,"&gt;"&amp;EA$11)),0)</f>
        <v>0</v>
      </c>
      <c r="EB22" s="62">
        <f>IFERROR(IF(AND($A22='Rent Roll'!#REF!,'Rent Roll'!#REF!="Current",'Rent Roll'!#REF!&gt;EB$11),'Rent Roll'!#REF!,SUMIFS('Rent Roll'!$M$4:$M$24,'Rent Roll'!$J$4:$J$24,$A22,'Rent Roll'!$H$4:$H$24,"&lt;="&amp;EB$11,'Rent Roll'!$I$4:$I$24,"&gt;"&amp;EB$11)),0)</f>
        <v>0</v>
      </c>
      <c r="EC22" s="62">
        <f>IFERROR(IF(AND($A22='Rent Roll'!#REF!,'Rent Roll'!#REF!="Current",'Rent Roll'!#REF!&gt;EC$11),'Rent Roll'!#REF!,SUMIFS('Rent Roll'!$M$4:$M$24,'Rent Roll'!$J$4:$J$24,$A22,'Rent Roll'!$H$4:$H$24,"&lt;="&amp;EC$11,'Rent Roll'!$I$4:$I$24,"&gt;"&amp;EC$11)),0)</f>
        <v>0</v>
      </c>
      <c r="ED22" s="62">
        <f>IFERROR(IF(AND($A22='Rent Roll'!#REF!,'Rent Roll'!#REF!="Current",'Rent Roll'!#REF!&gt;ED$11),'Rent Roll'!#REF!,SUMIFS('Rent Roll'!$M$4:$M$24,'Rent Roll'!$J$4:$J$24,$A22,'Rent Roll'!$H$4:$H$24,"&lt;="&amp;ED$11,'Rent Roll'!$I$4:$I$24,"&gt;"&amp;ED$11)),0)</f>
        <v>0</v>
      </c>
      <c r="EE22" s="62">
        <f>IFERROR(IF(AND($A22='Rent Roll'!#REF!,'Rent Roll'!#REF!="Current",'Rent Roll'!#REF!&gt;EE$11),'Rent Roll'!#REF!,SUMIFS('Rent Roll'!$M$4:$M$24,'Rent Roll'!$J$4:$J$24,$A22,'Rent Roll'!$H$4:$H$24,"&lt;="&amp;EE$11,'Rent Roll'!$I$4:$I$24,"&gt;"&amp;EE$11)),0)</f>
        <v>0</v>
      </c>
    </row>
    <row r="23" spans="1:135" x14ac:dyDescent="0.25">
      <c r="A23" s="148" t="e">
        <f>'Rent Roll'!#REF!</f>
        <v>#REF!</v>
      </c>
      <c r="B23" s="398" t="e">
        <f>'Rent Roll'!#REF!</f>
        <v>#REF!</v>
      </c>
      <c r="C23" s="399" t="e">
        <f>'Rent Roll'!#REF!</f>
        <v>#REF!</v>
      </c>
      <c r="D23" s="62">
        <f>IFERROR(IF(AND($A23='Rent Roll'!#REF!,'Rent Roll'!#REF!="Current",'Rent Roll'!#REF!&gt;D$11),'Rent Roll'!#REF!,SUMIFS('Rent Roll'!$M$4:$M$24,'Rent Roll'!$J$4:$J$24,$A23,'Rent Roll'!$H$4:$H$24,"&lt;="&amp;D$11,'Rent Roll'!$I$4:$I$24,"&gt;"&amp;D$11)),0)</f>
        <v>0</v>
      </c>
      <c r="E23" s="62">
        <f>IFERROR(IF(AND($A23='Rent Roll'!#REF!,'Rent Roll'!#REF!="Current",'Rent Roll'!#REF!&gt;E$11),'Rent Roll'!#REF!,SUMIFS('Rent Roll'!$M$4:$M$24,'Rent Roll'!$J$4:$J$24,$A23,'Rent Roll'!$H$4:$H$24,"&lt;="&amp;E$11,'Rent Roll'!$I$4:$I$24,"&gt;"&amp;E$11)),0)</f>
        <v>0</v>
      </c>
      <c r="F23" s="62">
        <f>IFERROR(IF(AND($A23='Rent Roll'!#REF!,'Rent Roll'!#REF!="Current",'Rent Roll'!#REF!&gt;F$11),'Rent Roll'!#REF!,SUMIFS('Rent Roll'!$M$4:$M$24,'Rent Roll'!$J$4:$J$24,$A23,'Rent Roll'!$H$4:$H$24,"&lt;="&amp;F$11,'Rent Roll'!$I$4:$I$24,"&gt;"&amp;F$11)),0)</f>
        <v>0</v>
      </c>
      <c r="G23" s="62">
        <f>IFERROR(IF(AND($A23='Rent Roll'!#REF!,'Rent Roll'!#REF!="Current",'Rent Roll'!#REF!&gt;G$11),'Rent Roll'!#REF!,SUMIFS('Rent Roll'!$M$4:$M$24,'Rent Roll'!$J$4:$J$24,$A23,'Rent Roll'!$H$4:$H$24,"&lt;="&amp;G$11,'Rent Roll'!$I$4:$I$24,"&gt;"&amp;G$11)),0)</f>
        <v>0</v>
      </c>
      <c r="H23" s="62">
        <f>IFERROR(IF(AND($A23='Rent Roll'!#REF!,'Rent Roll'!#REF!="Current",'Rent Roll'!#REF!&gt;H$11),'Rent Roll'!#REF!,SUMIFS('Rent Roll'!$M$4:$M$24,'Rent Roll'!$J$4:$J$24,$A23,'Rent Roll'!$H$4:$H$24,"&lt;="&amp;H$11,'Rent Roll'!$I$4:$I$24,"&gt;"&amp;H$11)),0)</f>
        <v>0</v>
      </c>
      <c r="I23" s="62">
        <f>IFERROR(IF(AND($A23='Rent Roll'!#REF!,'Rent Roll'!#REF!="Current",'Rent Roll'!#REF!&gt;I$11),'Rent Roll'!#REF!,SUMIFS('Rent Roll'!$M$4:$M$24,'Rent Roll'!$J$4:$J$24,$A23,'Rent Roll'!$H$4:$H$24,"&lt;="&amp;I$11,'Rent Roll'!$I$4:$I$24,"&gt;"&amp;I$11)),0)</f>
        <v>0</v>
      </c>
      <c r="J23" s="62">
        <f>IFERROR(IF(AND($A23='Rent Roll'!#REF!,'Rent Roll'!#REF!="Current",'Rent Roll'!#REF!&gt;J$11),'Rent Roll'!#REF!,SUMIFS('Rent Roll'!$M$4:$M$24,'Rent Roll'!$J$4:$J$24,$A23,'Rent Roll'!$H$4:$H$24,"&lt;="&amp;J$11,'Rent Roll'!$I$4:$I$24,"&gt;"&amp;J$11)),0)</f>
        <v>0</v>
      </c>
      <c r="K23" s="62">
        <f>IFERROR(IF(AND($A23='Rent Roll'!#REF!,'Rent Roll'!#REF!="Current",'Rent Roll'!#REF!&gt;K$11),'Rent Roll'!#REF!,SUMIFS('Rent Roll'!$M$4:$M$24,'Rent Roll'!$J$4:$J$24,$A23,'Rent Roll'!$H$4:$H$24,"&lt;="&amp;K$11,'Rent Roll'!$I$4:$I$24,"&gt;"&amp;K$11)),0)</f>
        <v>0</v>
      </c>
      <c r="L23" s="62">
        <f>IFERROR(IF(AND($A23='Rent Roll'!#REF!,'Rent Roll'!#REF!="Current",'Rent Roll'!#REF!&gt;L$11),'Rent Roll'!#REF!,SUMIFS('Rent Roll'!$M$4:$M$24,'Rent Roll'!$J$4:$J$24,$A23,'Rent Roll'!$H$4:$H$24,"&lt;="&amp;L$11,'Rent Roll'!$I$4:$I$24,"&gt;"&amp;L$11)),0)</f>
        <v>0</v>
      </c>
      <c r="M23" s="62">
        <f>IFERROR(IF(AND($A23='Rent Roll'!#REF!,'Rent Roll'!#REF!="Current",'Rent Roll'!#REF!&gt;M$11),'Rent Roll'!#REF!,SUMIFS('Rent Roll'!$M$4:$M$24,'Rent Roll'!$J$4:$J$24,$A23,'Rent Roll'!$H$4:$H$24,"&lt;="&amp;M$11,'Rent Roll'!$I$4:$I$24,"&gt;"&amp;M$11)),0)</f>
        <v>0</v>
      </c>
      <c r="N23" s="62">
        <f>IFERROR(IF(AND($A23='Rent Roll'!#REF!,'Rent Roll'!#REF!="Current",'Rent Roll'!#REF!&gt;N$11),'Rent Roll'!#REF!,SUMIFS('Rent Roll'!$M$4:$M$24,'Rent Roll'!$J$4:$J$24,$A23,'Rent Roll'!$H$4:$H$24,"&lt;="&amp;N$11,'Rent Roll'!$I$4:$I$24,"&gt;"&amp;N$11)),0)</f>
        <v>0</v>
      </c>
      <c r="O23" s="62">
        <f>IFERROR(IF(AND($A23='Rent Roll'!#REF!,'Rent Roll'!#REF!="Current",'Rent Roll'!#REF!&gt;O$11),'Rent Roll'!#REF!,SUMIFS('Rent Roll'!$M$4:$M$24,'Rent Roll'!$J$4:$J$24,$A23,'Rent Roll'!$H$4:$H$24,"&lt;="&amp;O$11,'Rent Roll'!$I$4:$I$24,"&gt;"&amp;O$11)),0)</f>
        <v>0</v>
      </c>
      <c r="P23" s="559">
        <f>IFERROR(IF(AND($A23='Rent Roll'!#REF!,'Rent Roll'!#REF!="Current",'Rent Roll'!#REF!&gt;P$11),'Rent Roll'!#REF!,SUMIFS('Rent Roll'!$M$4:$M$24,'Rent Roll'!$J$4:$J$24,$A23,'Rent Roll'!$H$4:$H$24,"&lt;="&amp;P$11,'Rent Roll'!$I$4:$I$24,"&gt;"&amp;P$11)),0)</f>
        <v>0</v>
      </c>
      <c r="Q23" s="62">
        <f>IFERROR(IF(AND($A23='Rent Roll'!#REF!,'Rent Roll'!#REF!="Current",'Rent Roll'!#REF!&gt;Q$11),'Rent Roll'!#REF!,SUMIFS('Rent Roll'!$M$4:$M$24,'Rent Roll'!$J$4:$J$24,$A23,'Rent Roll'!$H$4:$H$24,"&lt;="&amp;Q$11,'Rent Roll'!$I$4:$I$24,"&gt;"&amp;Q$11)),0)</f>
        <v>0</v>
      </c>
      <c r="R23" s="62">
        <f>IFERROR(IF(AND($A23='Rent Roll'!#REF!,'Rent Roll'!#REF!="Current",'Rent Roll'!#REF!&gt;R$11),'Rent Roll'!#REF!,SUMIFS('Rent Roll'!$M$4:$M$24,'Rent Roll'!$J$4:$J$24,$A23,'Rent Roll'!$H$4:$H$24,"&lt;="&amp;R$11,'Rent Roll'!$I$4:$I$24,"&gt;"&amp;R$11)),0)</f>
        <v>0</v>
      </c>
      <c r="S23" s="62">
        <f>IFERROR(IF(AND($A23='Rent Roll'!#REF!,'Rent Roll'!#REF!="Current",'Rent Roll'!#REF!&gt;S$11),'Rent Roll'!#REF!,SUMIFS('Rent Roll'!$M$4:$M$24,'Rent Roll'!$J$4:$J$24,$A23,'Rent Roll'!$H$4:$H$24,"&lt;="&amp;S$11,'Rent Roll'!$I$4:$I$24,"&gt;"&amp;S$11)),0)</f>
        <v>0</v>
      </c>
      <c r="T23" s="62">
        <f>IFERROR(IF(AND($A23='Rent Roll'!#REF!,'Rent Roll'!#REF!="Current",'Rent Roll'!#REF!&gt;T$11),'Rent Roll'!#REF!,SUMIFS('Rent Roll'!$M$4:$M$24,'Rent Roll'!$J$4:$J$24,$A23,'Rent Roll'!$H$4:$H$24,"&lt;="&amp;T$11,'Rent Roll'!$I$4:$I$24,"&gt;"&amp;T$11)),0)</f>
        <v>0</v>
      </c>
      <c r="U23" s="62">
        <f>IFERROR(IF(AND($A23='Rent Roll'!#REF!,'Rent Roll'!#REF!="Current",'Rent Roll'!#REF!&gt;U$11),'Rent Roll'!#REF!,SUMIFS('Rent Roll'!$M$4:$M$24,'Rent Roll'!$J$4:$J$24,$A23,'Rent Roll'!$H$4:$H$24,"&lt;="&amp;U$11,'Rent Roll'!$I$4:$I$24,"&gt;"&amp;U$11)),0)</f>
        <v>0</v>
      </c>
      <c r="V23" s="62">
        <f>IFERROR(IF(AND($A23='Rent Roll'!#REF!,'Rent Roll'!#REF!="Current",'Rent Roll'!#REF!&gt;V$11),'Rent Roll'!#REF!,SUMIFS('Rent Roll'!$M$4:$M$24,'Rent Roll'!$J$4:$J$24,$A23,'Rent Roll'!$H$4:$H$24,"&lt;="&amp;V$11,'Rent Roll'!$I$4:$I$24,"&gt;"&amp;V$11)),0)</f>
        <v>0</v>
      </c>
      <c r="W23" s="62">
        <f>IFERROR(IF(AND($A23='Rent Roll'!#REF!,'Rent Roll'!#REF!="Current",'Rent Roll'!#REF!&gt;W$11),'Rent Roll'!#REF!,SUMIFS('Rent Roll'!$M$4:$M$24,'Rent Roll'!$J$4:$J$24,$A23,'Rent Roll'!$H$4:$H$24,"&lt;="&amp;W$11,'Rent Roll'!$I$4:$I$24,"&gt;"&amp;W$11)),0)</f>
        <v>0</v>
      </c>
      <c r="X23" s="62">
        <f>IFERROR(IF(AND($A23='Rent Roll'!#REF!,'Rent Roll'!#REF!="Current",'Rent Roll'!#REF!&gt;X$11),'Rent Roll'!#REF!,SUMIFS('Rent Roll'!$M$4:$M$24,'Rent Roll'!$J$4:$J$24,$A23,'Rent Roll'!$H$4:$H$24,"&lt;="&amp;X$11,'Rent Roll'!$I$4:$I$24,"&gt;"&amp;X$11)),0)</f>
        <v>0</v>
      </c>
      <c r="Y23" s="62">
        <f>IFERROR(IF(AND($A23='Rent Roll'!#REF!,'Rent Roll'!#REF!="Current",'Rent Roll'!#REF!&gt;Y$11),'Rent Roll'!#REF!,SUMIFS('Rent Roll'!$M$4:$M$24,'Rent Roll'!$J$4:$J$24,$A23,'Rent Roll'!$H$4:$H$24,"&lt;="&amp;Y$11,'Rent Roll'!$I$4:$I$24,"&gt;"&amp;Y$11)),0)</f>
        <v>0</v>
      </c>
      <c r="Z23" s="62">
        <f>IFERROR(IF(AND($A23='Rent Roll'!#REF!,'Rent Roll'!#REF!="Current",'Rent Roll'!#REF!&gt;Z$11),'Rent Roll'!#REF!,SUMIFS('Rent Roll'!$M$4:$M$24,'Rent Roll'!$J$4:$J$24,$A23,'Rent Roll'!$H$4:$H$24,"&lt;="&amp;Z$11,'Rent Roll'!$I$4:$I$24,"&gt;"&amp;Z$11)),0)</f>
        <v>0</v>
      </c>
      <c r="AA23" s="62">
        <f>IFERROR(IF(AND($A23='Rent Roll'!#REF!,'Rent Roll'!#REF!="Current",'Rent Roll'!#REF!&gt;AA$11),'Rent Roll'!#REF!,SUMIFS('Rent Roll'!$M$4:$M$24,'Rent Roll'!$J$4:$J$24,$A23,'Rent Roll'!$H$4:$H$24,"&lt;="&amp;AA$11,'Rent Roll'!$I$4:$I$24,"&gt;"&amp;AA$11)),0)</f>
        <v>0</v>
      </c>
      <c r="AB23" s="559">
        <f>IFERROR(IF(AND($A23='Rent Roll'!#REF!,'Rent Roll'!#REF!="Current",'Rent Roll'!#REF!&gt;AB$11),'Rent Roll'!#REF!,SUMIFS('Rent Roll'!$M$4:$M$24,'Rent Roll'!$J$4:$J$24,$A23,'Rent Roll'!$H$4:$H$24,"&lt;="&amp;AB$11,'Rent Roll'!$I$4:$I$24,"&gt;"&amp;AB$11)),0)</f>
        <v>0</v>
      </c>
      <c r="AC23" s="62">
        <f>IFERROR(IF(AND($A23='Rent Roll'!#REF!,'Rent Roll'!#REF!="Current",'Rent Roll'!#REF!&gt;AC$11),'Rent Roll'!#REF!,SUMIFS('Rent Roll'!$M$4:$M$24,'Rent Roll'!$J$4:$J$24,$A23,'Rent Roll'!$H$4:$H$24,"&lt;="&amp;AC$11,'Rent Roll'!$I$4:$I$24,"&gt;"&amp;AC$11)),0)</f>
        <v>0</v>
      </c>
      <c r="AD23" s="62">
        <f>IFERROR(IF(AND($A23='Rent Roll'!#REF!,'Rent Roll'!#REF!="Current",'Rent Roll'!#REF!&gt;AD$11),'Rent Roll'!#REF!,SUMIFS('Rent Roll'!$M$4:$M$24,'Rent Roll'!$J$4:$J$24,$A23,'Rent Roll'!$H$4:$H$24,"&lt;="&amp;AD$11,'Rent Roll'!$I$4:$I$24,"&gt;"&amp;AD$11)),0)</f>
        <v>0</v>
      </c>
      <c r="AE23" s="62">
        <f>IFERROR(IF(AND($A23='Rent Roll'!#REF!,'Rent Roll'!#REF!="Current",'Rent Roll'!#REF!&gt;AE$11),'Rent Roll'!#REF!,SUMIFS('Rent Roll'!$M$4:$M$24,'Rent Roll'!$J$4:$J$24,$A23,'Rent Roll'!$H$4:$H$24,"&lt;="&amp;AE$11,'Rent Roll'!$I$4:$I$24,"&gt;"&amp;AE$11)),0)</f>
        <v>0</v>
      </c>
      <c r="AF23" s="62">
        <f>IFERROR(IF(AND($A23='Rent Roll'!#REF!,'Rent Roll'!#REF!="Current",'Rent Roll'!#REF!&gt;AF$11),'Rent Roll'!#REF!,SUMIFS('Rent Roll'!$M$4:$M$24,'Rent Roll'!$J$4:$J$24,$A23,'Rent Roll'!$H$4:$H$24,"&lt;="&amp;AF$11,'Rent Roll'!$I$4:$I$24,"&gt;"&amp;AF$11)),0)</f>
        <v>0</v>
      </c>
      <c r="AG23" s="62">
        <f>IFERROR(IF(AND($A23='Rent Roll'!#REF!,'Rent Roll'!#REF!="Current",'Rent Roll'!#REF!&gt;AG$11),'Rent Roll'!#REF!,SUMIFS('Rent Roll'!$M$4:$M$24,'Rent Roll'!$J$4:$J$24,$A23,'Rent Roll'!$H$4:$H$24,"&lt;="&amp;AG$11,'Rent Roll'!$I$4:$I$24,"&gt;"&amp;AG$11)),0)</f>
        <v>0</v>
      </c>
      <c r="AH23" s="62">
        <f>IFERROR(IF(AND($A23='Rent Roll'!#REF!,'Rent Roll'!#REF!="Current",'Rent Roll'!#REF!&gt;AH$11),'Rent Roll'!#REF!,SUMIFS('Rent Roll'!$M$4:$M$24,'Rent Roll'!$J$4:$J$24,$A23,'Rent Roll'!$H$4:$H$24,"&lt;="&amp;AH$11,'Rent Roll'!$I$4:$I$24,"&gt;"&amp;AH$11)),0)</f>
        <v>0</v>
      </c>
      <c r="AI23" s="62">
        <f>IFERROR(IF(AND($A23='Rent Roll'!#REF!,'Rent Roll'!#REF!="Current",'Rent Roll'!#REF!&gt;AI$11),'Rent Roll'!#REF!,SUMIFS('Rent Roll'!$M$4:$M$24,'Rent Roll'!$J$4:$J$24,$A23,'Rent Roll'!$H$4:$H$24,"&lt;="&amp;AI$11,'Rent Roll'!$I$4:$I$24,"&gt;"&amp;AI$11)),0)</f>
        <v>0</v>
      </c>
      <c r="AJ23" s="62">
        <f>IFERROR(IF(AND($A23='Rent Roll'!#REF!,'Rent Roll'!#REF!="Current",'Rent Roll'!#REF!&gt;AJ$11),'Rent Roll'!#REF!,SUMIFS('Rent Roll'!$M$4:$M$24,'Rent Roll'!$J$4:$J$24,$A23,'Rent Roll'!$H$4:$H$24,"&lt;="&amp;AJ$11,'Rent Roll'!$I$4:$I$24,"&gt;"&amp;AJ$11)),0)</f>
        <v>0</v>
      </c>
      <c r="AK23" s="62">
        <f>IFERROR(IF(AND($A23='Rent Roll'!#REF!,'Rent Roll'!#REF!="Current",'Rent Roll'!#REF!&gt;AK$11),'Rent Roll'!#REF!,SUMIFS('Rent Roll'!$M$4:$M$24,'Rent Roll'!$J$4:$J$24,$A23,'Rent Roll'!$H$4:$H$24,"&lt;="&amp;AK$11,'Rent Roll'!$I$4:$I$24,"&gt;"&amp;AK$11)),0)</f>
        <v>0</v>
      </c>
      <c r="AL23" s="62">
        <f>IFERROR(IF(AND($A23='Rent Roll'!#REF!,'Rent Roll'!#REF!="Current",'Rent Roll'!#REF!&gt;AL$11),'Rent Roll'!#REF!,SUMIFS('Rent Roll'!$M$4:$M$24,'Rent Roll'!$J$4:$J$24,$A23,'Rent Roll'!$H$4:$H$24,"&lt;="&amp;AL$11,'Rent Roll'!$I$4:$I$24,"&gt;"&amp;AL$11)),0)</f>
        <v>0</v>
      </c>
      <c r="AM23" s="62">
        <f>IFERROR(IF(AND($A23='Rent Roll'!#REF!,'Rent Roll'!#REF!="Current",'Rent Roll'!#REF!&gt;AM$11),'Rent Roll'!#REF!,SUMIFS('Rent Roll'!$M$4:$M$24,'Rent Roll'!$J$4:$J$24,$A23,'Rent Roll'!$H$4:$H$24,"&lt;="&amp;AM$11,'Rent Roll'!$I$4:$I$24,"&gt;"&amp;AM$11)),0)</f>
        <v>0</v>
      </c>
      <c r="AN23" s="559">
        <f>IFERROR(IF(AND($A23='Rent Roll'!#REF!,'Rent Roll'!#REF!="Current",'Rent Roll'!#REF!&gt;AN$11),'Rent Roll'!#REF!,SUMIFS('Rent Roll'!$M$4:$M$24,'Rent Roll'!$J$4:$J$24,$A23,'Rent Roll'!$H$4:$H$24,"&lt;="&amp;AN$11,'Rent Roll'!$I$4:$I$24,"&gt;"&amp;AN$11)),0)</f>
        <v>0</v>
      </c>
      <c r="AO23" s="62">
        <f>IFERROR(IF(AND($A23='Rent Roll'!#REF!,'Rent Roll'!#REF!="Current",'Rent Roll'!#REF!&gt;AO$11),'Rent Roll'!#REF!,SUMIFS('Rent Roll'!$M$4:$M$24,'Rent Roll'!$J$4:$J$24,$A23,'Rent Roll'!$H$4:$H$24,"&lt;="&amp;AO$11,'Rent Roll'!$I$4:$I$24,"&gt;"&amp;AO$11)),0)</f>
        <v>0</v>
      </c>
      <c r="AP23" s="62">
        <f>IFERROR(IF(AND($A23='Rent Roll'!#REF!,'Rent Roll'!#REF!="Current",'Rent Roll'!#REF!&gt;AP$11),'Rent Roll'!#REF!,SUMIFS('Rent Roll'!$M$4:$M$24,'Rent Roll'!$J$4:$J$24,$A23,'Rent Roll'!$H$4:$H$24,"&lt;="&amp;AP$11,'Rent Roll'!$I$4:$I$24,"&gt;"&amp;AP$11)),0)</f>
        <v>0</v>
      </c>
      <c r="AQ23" s="62">
        <f>IFERROR(IF(AND($A23='Rent Roll'!#REF!,'Rent Roll'!#REF!="Current",'Rent Roll'!#REF!&gt;AQ$11),'Rent Roll'!#REF!,SUMIFS('Rent Roll'!$M$4:$M$24,'Rent Roll'!$J$4:$J$24,$A23,'Rent Roll'!$H$4:$H$24,"&lt;="&amp;AQ$11,'Rent Roll'!$I$4:$I$24,"&gt;"&amp;AQ$11)),0)</f>
        <v>0</v>
      </c>
      <c r="AR23" s="62">
        <f>IFERROR(IF(AND($A23='Rent Roll'!#REF!,'Rent Roll'!#REF!="Current",'Rent Roll'!#REF!&gt;AR$11),'Rent Roll'!#REF!,SUMIFS('Rent Roll'!$M$4:$M$24,'Rent Roll'!$J$4:$J$24,$A23,'Rent Roll'!$H$4:$H$24,"&lt;="&amp;AR$11,'Rent Roll'!$I$4:$I$24,"&gt;"&amp;AR$11)),0)</f>
        <v>0</v>
      </c>
      <c r="AS23" s="62">
        <f>IFERROR(IF(AND($A23='Rent Roll'!#REF!,'Rent Roll'!#REF!="Current",'Rent Roll'!#REF!&gt;AS$11),'Rent Roll'!#REF!,SUMIFS('Rent Roll'!$M$4:$M$24,'Rent Roll'!$J$4:$J$24,$A23,'Rent Roll'!$H$4:$H$24,"&lt;="&amp;AS$11,'Rent Roll'!$I$4:$I$24,"&gt;"&amp;AS$11)),0)</f>
        <v>0</v>
      </c>
      <c r="AT23" s="62">
        <f>IFERROR(IF(AND($A23='Rent Roll'!#REF!,'Rent Roll'!#REF!="Current",'Rent Roll'!#REF!&gt;AT$11),'Rent Roll'!#REF!,SUMIFS('Rent Roll'!$M$4:$M$24,'Rent Roll'!$J$4:$J$24,$A23,'Rent Roll'!$H$4:$H$24,"&lt;="&amp;AT$11,'Rent Roll'!$I$4:$I$24,"&gt;"&amp;AT$11)),0)</f>
        <v>0</v>
      </c>
      <c r="AU23" s="62">
        <f>IFERROR(IF(AND($A23='Rent Roll'!#REF!,'Rent Roll'!#REF!="Current",'Rent Roll'!#REF!&gt;AU$11),'Rent Roll'!#REF!,SUMIFS('Rent Roll'!$M$4:$M$24,'Rent Roll'!$J$4:$J$24,$A23,'Rent Roll'!$H$4:$H$24,"&lt;="&amp;AU$11,'Rent Roll'!$I$4:$I$24,"&gt;"&amp;AU$11)),0)</f>
        <v>0</v>
      </c>
      <c r="AV23" s="62">
        <f>IFERROR(IF(AND($A23='Rent Roll'!#REF!,'Rent Roll'!#REF!="Current",'Rent Roll'!#REF!&gt;AV$11),'Rent Roll'!#REF!,SUMIFS('Rent Roll'!$M$4:$M$24,'Rent Roll'!$J$4:$J$24,$A23,'Rent Roll'!$H$4:$H$24,"&lt;="&amp;AV$11,'Rent Roll'!$I$4:$I$24,"&gt;"&amp;AV$11)),0)</f>
        <v>0</v>
      </c>
      <c r="AW23" s="62">
        <f>IFERROR(IF(AND($A23='Rent Roll'!#REF!,'Rent Roll'!#REF!="Current",'Rent Roll'!#REF!&gt;AW$11),'Rent Roll'!#REF!,SUMIFS('Rent Roll'!$M$4:$M$24,'Rent Roll'!$J$4:$J$24,$A23,'Rent Roll'!$H$4:$H$24,"&lt;="&amp;AW$11,'Rent Roll'!$I$4:$I$24,"&gt;"&amp;AW$11)),0)</f>
        <v>0</v>
      </c>
      <c r="AX23" s="62">
        <f>IFERROR(IF(AND($A23='Rent Roll'!#REF!,'Rent Roll'!#REF!="Current",'Rent Roll'!#REF!&gt;AX$11),'Rent Roll'!#REF!,SUMIFS('Rent Roll'!$M$4:$M$24,'Rent Roll'!$J$4:$J$24,$A23,'Rent Roll'!$H$4:$H$24,"&lt;="&amp;AX$11,'Rent Roll'!$I$4:$I$24,"&gt;"&amp;AX$11)),0)</f>
        <v>0</v>
      </c>
      <c r="AY23" s="62">
        <f>IFERROR(IF(AND($A23='Rent Roll'!#REF!,'Rent Roll'!#REF!="Current",'Rent Roll'!#REF!&gt;AY$11),'Rent Roll'!#REF!,SUMIFS('Rent Roll'!$M$4:$M$24,'Rent Roll'!$J$4:$J$24,$A23,'Rent Roll'!$H$4:$H$24,"&lt;="&amp;AY$11,'Rent Roll'!$I$4:$I$24,"&gt;"&amp;AY$11)),0)</f>
        <v>0</v>
      </c>
      <c r="AZ23" s="559">
        <f>IFERROR(IF(AND($A23='Rent Roll'!#REF!,'Rent Roll'!#REF!="Current",'Rent Roll'!#REF!&gt;AZ$11),'Rent Roll'!#REF!,SUMIFS('Rent Roll'!$M$4:$M$24,'Rent Roll'!$J$4:$J$24,$A23,'Rent Roll'!$H$4:$H$24,"&lt;="&amp;AZ$11,'Rent Roll'!$I$4:$I$24,"&gt;"&amp;AZ$11)),0)</f>
        <v>0</v>
      </c>
      <c r="BA23" s="62">
        <f>IFERROR(IF(AND($A23='Rent Roll'!#REF!,'Rent Roll'!#REF!="Current",'Rent Roll'!#REF!&gt;BA$11),'Rent Roll'!#REF!,SUMIFS('Rent Roll'!$M$4:$M$24,'Rent Roll'!$J$4:$J$24,$A23,'Rent Roll'!$H$4:$H$24,"&lt;="&amp;BA$11,'Rent Roll'!$I$4:$I$24,"&gt;"&amp;BA$11)),0)</f>
        <v>0</v>
      </c>
      <c r="BB23" s="62">
        <f>IFERROR(IF(AND($A23='Rent Roll'!#REF!,'Rent Roll'!#REF!="Current",'Rent Roll'!#REF!&gt;BB$11),'Rent Roll'!#REF!,SUMIFS('Rent Roll'!$M$4:$M$24,'Rent Roll'!$J$4:$J$24,$A23,'Rent Roll'!$H$4:$H$24,"&lt;="&amp;BB$11,'Rent Roll'!$I$4:$I$24,"&gt;"&amp;BB$11)),0)</f>
        <v>0</v>
      </c>
      <c r="BC23" s="62">
        <f>IFERROR(IF(AND($A23='Rent Roll'!#REF!,'Rent Roll'!#REF!="Current",'Rent Roll'!#REF!&gt;BC$11),'Rent Roll'!#REF!,SUMIFS('Rent Roll'!$M$4:$M$24,'Rent Roll'!$J$4:$J$24,$A23,'Rent Roll'!$H$4:$H$24,"&lt;="&amp;BC$11,'Rent Roll'!$I$4:$I$24,"&gt;"&amp;BC$11)),0)</f>
        <v>0</v>
      </c>
      <c r="BD23" s="62">
        <f>IFERROR(IF(AND($A23='Rent Roll'!#REF!,'Rent Roll'!#REF!="Current",'Rent Roll'!#REF!&gt;BD$11),'Rent Roll'!#REF!,SUMIFS('Rent Roll'!$M$4:$M$24,'Rent Roll'!$J$4:$J$24,$A23,'Rent Roll'!$H$4:$H$24,"&lt;="&amp;BD$11,'Rent Roll'!$I$4:$I$24,"&gt;"&amp;BD$11)),0)</f>
        <v>0</v>
      </c>
      <c r="BE23" s="62">
        <f>IFERROR(IF(AND($A23='Rent Roll'!#REF!,'Rent Roll'!#REF!="Current",'Rent Roll'!#REF!&gt;BE$11),'Rent Roll'!#REF!,SUMIFS('Rent Roll'!$M$4:$M$24,'Rent Roll'!$J$4:$J$24,$A23,'Rent Roll'!$H$4:$H$24,"&lt;="&amp;BE$11,'Rent Roll'!$I$4:$I$24,"&gt;"&amp;BE$11)),0)</f>
        <v>0</v>
      </c>
      <c r="BF23" s="62">
        <f>IFERROR(IF(AND($A23='Rent Roll'!#REF!,'Rent Roll'!#REF!="Current",'Rent Roll'!#REF!&gt;BF$11),'Rent Roll'!#REF!,SUMIFS('Rent Roll'!$M$4:$M$24,'Rent Roll'!$J$4:$J$24,$A23,'Rent Roll'!$H$4:$H$24,"&lt;="&amp;BF$11,'Rent Roll'!$I$4:$I$24,"&gt;"&amp;BF$11)),0)</f>
        <v>0</v>
      </c>
      <c r="BG23" s="62">
        <f>IFERROR(IF(AND($A23='Rent Roll'!#REF!,'Rent Roll'!#REF!="Current",'Rent Roll'!#REF!&gt;BG$11),'Rent Roll'!#REF!,SUMIFS('Rent Roll'!$M$4:$M$24,'Rent Roll'!$J$4:$J$24,$A23,'Rent Roll'!$H$4:$H$24,"&lt;="&amp;BG$11,'Rent Roll'!$I$4:$I$24,"&gt;"&amp;BG$11)),0)</f>
        <v>0</v>
      </c>
      <c r="BH23" s="62">
        <f>IFERROR(IF(AND($A23='Rent Roll'!#REF!,'Rent Roll'!#REF!="Current",'Rent Roll'!#REF!&gt;BH$11),'Rent Roll'!#REF!,SUMIFS('Rent Roll'!$M$4:$M$24,'Rent Roll'!$J$4:$J$24,$A23,'Rent Roll'!$H$4:$H$24,"&lt;="&amp;BH$11,'Rent Roll'!$I$4:$I$24,"&gt;"&amp;BH$11)),0)</f>
        <v>0</v>
      </c>
      <c r="BI23" s="62">
        <f>IFERROR(IF(AND($A23='Rent Roll'!#REF!,'Rent Roll'!#REF!="Current",'Rent Roll'!#REF!&gt;BI$11),'Rent Roll'!#REF!,SUMIFS('Rent Roll'!$M$4:$M$24,'Rent Roll'!$J$4:$J$24,$A23,'Rent Roll'!$H$4:$H$24,"&lt;="&amp;BI$11,'Rent Roll'!$I$4:$I$24,"&gt;"&amp;BI$11)),0)</f>
        <v>0</v>
      </c>
      <c r="BJ23" s="62">
        <f>IFERROR(IF(AND($A23='Rent Roll'!#REF!,'Rent Roll'!#REF!="Current",'Rent Roll'!#REF!&gt;BJ$11),'Rent Roll'!#REF!,SUMIFS('Rent Roll'!$M$4:$M$24,'Rent Roll'!$J$4:$J$24,$A23,'Rent Roll'!$H$4:$H$24,"&lt;="&amp;BJ$11,'Rent Roll'!$I$4:$I$24,"&gt;"&amp;BJ$11)),0)</f>
        <v>0</v>
      </c>
      <c r="BK23" s="62">
        <f>IFERROR(IF(AND($A23='Rent Roll'!#REF!,'Rent Roll'!#REF!="Current",'Rent Roll'!#REF!&gt;BK$11),'Rent Roll'!#REF!,SUMIFS('Rent Roll'!$M$4:$M$24,'Rent Roll'!$J$4:$J$24,$A23,'Rent Roll'!$H$4:$H$24,"&lt;="&amp;BK$11,'Rent Roll'!$I$4:$I$24,"&gt;"&amp;BK$11)),0)</f>
        <v>0</v>
      </c>
      <c r="BL23" s="559">
        <f>IFERROR(IF(AND($A23='Rent Roll'!#REF!,'Rent Roll'!#REF!="Current",'Rent Roll'!#REF!&gt;BL$11),'Rent Roll'!#REF!,SUMIFS('Rent Roll'!$M$4:$M$24,'Rent Roll'!$J$4:$J$24,$A23,'Rent Roll'!$H$4:$H$24,"&lt;="&amp;BL$11,'Rent Roll'!$I$4:$I$24,"&gt;"&amp;BL$11)),0)</f>
        <v>0</v>
      </c>
      <c r="BM23" s="62">
        <f>IFERROR(IF(AND($A23='Rent Roll'!#REF!,'Rent Roll'!#REF!="Current",'Rent Roll'!#REF!&gt;BM$11),'Rent Roll'!#REF!,SUMIFS('Rent Roll'!$M$4:$M$24,'Rent Roll'!$J$4:$J$24,$A23,'Rent Roll'!$H$4:$H$24,"&lt;="&amp;BM$11,'Rent Roll'!$I$4:$I$24,"&gt;"&amp;BM$11)),0)</f>
        <v>0</v>
      </c>
      <c r="BN23" s="62">
        <f>IFERROR(IF(AND($A23='Rent Roll'!#REF!,'Rent Roll'!#REF!="Current",'Rent Roll'!#REF!&gt;BN$11),'Rent Roll'!#REF!,SUMIFS('Rent Roll'!$M$4:$M$24,'Rent Roll'!$J$4:$J$24,$A23,'Rent Roll'!$H$4:$H$24,"&lt;="&amp;BN$11,'Rent Roll'!$I$4:$I$24,"&gt;"&amp;BN$11)),0)</f>
        <v>0</v>
      </c>
      <c r="BO23" s="62">
        <f>IFERROR(IF(AND($A23='Rent Roll'!#REF!,'Rent Roll'!#REF!="Current",'Rent Roll'!#REF!&gt;BO$11),'Rent Roll'!#REF!,SUMIFS('Rent Roll'!$M$4:$M$24,'Rent Roll'!$J$4:$J$24,$A23,'Rent Roll'!$H$4:$H$24,"&lt;="&amp;BO$11,'Rent Roll'!$I$4:$I$24,"&gt;"&amp;BO$11)),0)</f>
        <v>0</v>
      </c>
      <c r="BP23" s="62">
        <f>IFERROR(IF(AND($A23='Rent Roll'!#REF!,'Rent Roll'!#REF!="Current",'Rent Roll'!#REF!&gt;BP$11),'Rent Roll'!#REF!,SUMIFS('Rent Roll'!$M$4:$M$24,'Rent Roll'!$J$4:$J$24,$A23,'Rent Roll'!$H$4:$H$24,"&lt;="&amp;BP$11,'Rent Roll'!$I$4:$I$24,"&gt;"&amp;BP$11)),0)</f>
        <v>0</v>
      </c>
      <c r="BQ23" s="62">
        <f>IFERROR(IF(AND($A23='Rent Roll'!#REF!,'Rent Roll'!#REF!="Current",'Rent Roll'!#REF!&gt;BQ$11),'Rent Roll'!#REF!,SUMIFS('Rent Roll'!$M$4:$M$24,'Rent Roll'!$J$4:$J$24,$A23,'Rent Roll'!$H$4:$H$24,"&lt;="&amp;BQ$11,'Rent Roll'!$I$4:$I$24,"&gt;"&amp;BQ$11)),0)</f>
        <v>0</v>
      </c>
      <c r="BR23" s="62">
        <f>IFERROR(IF(AND($A23='Rent Roll'!#REF!,'Rent Roll'!#REF!="Current",'Rent Roll'!#REF!&gt;BR$11),'Rent Roll'!#REF!,SUMIFS('Rent Roll'!$M$4:$M$24,'Rent Roll'!$J$4:$J$24,$A23,'Rent Roll'!$H$4:$H$24,"&lt;="&amp;BR$11,'Rent Roll'!$I$4:$I$24,"&gt;"&amp;BR$11)),0)</f>
        <v>0</v>
      </c>
      <c r="BS23" s="62">
        <f>IFERROR(IF(AND($A23='Rent Roll'!#REF!,'Rent Roll'!#REF!="Current",'Rent Roll'!#REF!&gt;BS$11),'Rent Roll'!#REF!,SUMIFS('Rent Roll'!$M$4:$M$24,'Rent Roll'!$J$4:$J$24,$A23,'Rent Roll'!$H$4:$H$24,"&lt;="&amp;BS$11,'Rent Roll'!$I$4:$I$24,"&gt;"&amp;BS$11)),0)</f>
        <v>0</v>
      </c>
      <c r="BT23" s="62">
        <f>IFERROR(IF(AND($A23='Rent Roll'!#REF!,'Rent Roll'!#REF!="Current",'Rent Roll'!#REF!&gt;BT$11),'Rent Roll'!#REF!,SUMIFS('Rent Roll'!$M$4:$M$24,'Rent Roll'!$J$4:$J$24,$A23,'Rent Roll'!$H$4:$H$24,"&lt;="&amp;BT$11,'Rent Roll'!$I$4:$I$24,"&gt;"&amp;BT$11)),0)</f>
        <v>0</v>
      </c>
      <c r="BU23" s="62">
        <f>IFERROR(IF(AND($A23='Rent Roll'!#REF!,'Rent Roll'!#REF!="Current",'Rent Roll'!#REF!&gt;BU$11),'Rent Roll'!#REF!,SUMIFS('Rent Roll'!$M$4:$M$24,'Rent Roll'!$J$4:$J$24,$A23,'Rent Roll'!$H$4:$H$24,"&lt;="&amp;BU$11,'Rent Roll'!$I$4:$I$24,"&gt;"&amp;BU$11)),0)</f>
        <v>0</v>
      </c>
      <c r="BV23" s="62">
        <f>IFERROR(IF(AND($A23='Rent Roll'!#REF!,'Rent Roll'!#REF!="Current",'Rent Roll'!#REF!&gt;BV$11),'Rent Roll'!#REF!,SUMIFS('Rent Roll'!$M$4:$M$24,'Rent Roll'!$J$4:$J$24,$A23,'Rent Roll'!$H$4:$H$24,"&lt;="&amp;BV$11,'Rent Roll'!$I$4:$I$24,"&gt;"&amp;BV$11)),0)</f>
        <v>0</v>
      </c>
      <c r="BW23" s="62">
        <f>IFERROR(IF(AND($A23='Rent Roll'!#REF!,'Rent Roll'!#REF!="Current",'Rent Roll'!#REF!&gt;BW$11),'Rent Roll'!#REF!,SUMIFS('Rent Roll'!$M$4:$M$24,'Rent Roll'!$J$4:$J$24,$A23,'Rent Roll'!$H$4:$H$24,"&lt;="&amp;BW$11,'Rent Roll'!$I$4:$I$24,"&gt;"&amp;BW$11)),0)</f>
        <v>0</v>
      </c>
      <c r="BX23" s="559">
        <f>IFERROR(IF(AND($A23='Rent Roll'!#REF!,'Rent Roll'!#REF!="Current",'Rent Roll'!#REF!&gt;BX$11),'Rent Roll'!#REF!,SUMIFS('Rent Roll'!$M$4:$M$24,'Rent Roll'!$J$4:$J$24,$A23,'Rent Roll'!$H$4:$H$24,"&lt;="&amp;BX$11,'Rent Roll'!$I$4:$I$24,"&gt;"&amp;BX$11)),0)</f>
        <v>0</v>
      </c>
      <c r="BY23" s="62">
        <f>IFERROR(IF(AND($A23='Rent Roll'!#REF!,'Rent Roll'!#REF!="Current",'Rent Roll'!#REF!&gt;BY$11),'Rent Roll'!#REF!,SUMIFS('Rent Roll'!$M$4:$M$24,'Rent Roll'!$J$4:$J$24,$A23,'Rent Roll'!$H$4:$H$24,"&lt;="&amp;BY$11,'Rent Roll'!$I$4:$I$24,"&gt;"&amp;BY$11)),0)</f>
        <v>0</v>
      </c>
      <c r="BZ23" s="62">
        <f>IFERROR(IF(AND($A23='Rent Roll'!#REF!,'Rent Roll'!#REF!="Current",'Rent Roll'!#REF!&gt;BZ$11),'Rent Roll'!#REF!,SUMIFS('Rent Roll'!$M$4:$M$24,'Rent Roll'!$J$4:$J$24,$A23,'Rent Roll'!$H$4:$H$24,"&lt;="&amp;BZ$11,'Rent Roll'!$I$4:$I$24,"&gt;"&amp;BZ$11)),0)</f>
        <v>0</v>
      </c>
      <c r="CA23" s="62">
        <f>IFERROR(IF(AND($A23='Rent Roll'!#REF!,'Rent Roll'!#REF!="Current",'Rent Roll'!#REF!&gt;CA$11),'Rent Roll'!#REF!,SUMIFS('Rent Roll'!$M$4:$M$24,'Rent Roll'!$J$4:$J$24,$A23,'Rent Roll'!$H$4:$H$24,"&lt;="&amp;CA$11,'Rent Roll'!$I$4:$I$24,"&gt;"&amp;CA$11)),0)</f>
        <v>0</v>
      </c>
      <c r="CB23" s="62">
        <f>IFERROR(IF(AND($A23='Rent Roll'!#REF!,'Rent Roll'!#REF!="Current",'Rent Roll'!#REF!&gt;CB$11),'Rent Roll'!#REF!,SUMIFS('Rent Roll'!$M$4:$M$24,'Rent Roll'!$J$4:$J$24,$A23,'Rent Roll'!$H$4:$H$24,"&lt;="&amp;CB$11,'Rent Roll'!$I$4:$I$24,"&gt;"&amp;CB$11)),0)</f>
        <v>0</v>
      </c>
      <c r="CC23" s="62">
        <f>IFERROR(IF(AND($A23='Rent Roll'!#REF!,'Rent Roll'!#REF!="Current",'Rent Roll'!#REF!&gt;CC$11),'Rent Roll'!#REF!,SUMIFS('Rent Roll'!$M$4:$M$24,'Rent Roll'!$J$4:$J$24,$A23,'Rent Roll'!$H$4:$H$24,"&lt;="&amp;CC$11,'Rent Roll'!$I$4:$I$24,"&gt;"&amp;CC$11)),0)</f>
        <v>0</v>
      </c>
      <c r="CD23" s="62">
        <f>IFERROR(IF(AND($A23='Rent Roll'!#REF!,'Rent Roll'!#REF!="Current",'Rent Roll'!#REF!&gt;CD$11),'Rent Roll'!#REF!,SUMIFS('Rent Roll'!$M$4:$M$24,'Rent Roll'!$J$4:$J$24,$A23,'Rent Roll'!$H$4:$H$24,"&lt;="&amp;CD$11,'Rent Roll'!$I$4:$I$24,"&gt;"&amp;CD$11)),0)</f>
        <v>0</v>
      </c>
      <c r="CE23" s="62">
        <f>IFERROR(IF(AND($A23='Rent Roll'!#REF!,'Rent Roll'!#REF!="Current",'Rent Roll'!#REF!&gt;CE$11),'Rent Roll'!#REF!,SUMIFS('Rent Roll'!$M$4:$M$24,'Rent Roll'!$J$4:$J$24,$A23,'Rent Roll'!$H$4:$H$24,"&lt;="&amp;CE$11,'Rent Roll'!$I$4:$I$24,"&gt;"&amp;CE$11)),0)</f>
        <v>0</v>
      </c>
      <c r="CF23" s="62">
        <f>IFERROR(IF(AND($A23='Rent Roll'!#REF!,'Rent Roll'!#REF!="Current",'Rent Roll'!#REF!&gt;CF$11),'Rent Roll'!#REF!,SUMIFS('Rent Roll'!$M$4:$M$24,'Rent Roll'!$J$4:$J$24,$A23,'Rent Roll'!$H$4:$H$24,"&lt;="&amp;CF$11,'Rent Roll'!$I$4:$I$24,"&gt;"&amp;CF$11)),0)</f>
        <v>0</v>
      </c>
      <c r="CG23" s="62">
        <f>IFERROR(IF(AND($A23='Rent Roll'!#REF!,'Rent Roll'!#REF!="Current",'Rent Roll'!#REF!&gt;CG$11),'Rent Roll'!#REF!,SUMIFS('Rent Roll'!$M$4:$M$24,'Rent Roll'!$J$4:$J$24,$A23,'Rent Roll'!$H$4:$H$24,"&lt;="&amp;CG$11,'Rent Roll'!$I$4:$I$24,"&gt;"&amp;CG$11)),0)</f>
        <v>0</v>
      </c>
      <c r="CH23" s="62">
        <f>IFERROR(IF(AND($A23='Rent Roll'!#REF!,'Rent Roll'!#REF!="Current",'Rent Roll'!#REF!&gt;CH$11),'Rent Roll'!#REF!,SUMIFS('Rent Roll'!$M$4:$M$24,'Rent Roll'!$J$4:$J$24,$A23,'Rent Roll'!$H$4:$H$24,"&lt;="&amp;CH$11,'Rent Roll'!$I$4:$I$24,"&gt;"&amp;CH$11)),0)</f>
        <v>0</v>
      </c>
      <c r="CI23" s="62">
        <f>IFERROR(IF(AND($A23='Rent Roll'!#REF!,'Rent Roll'!#REF!="Current",'Rent Roll'!#REF!&gt;CI$11),'Rent Roll'!#REF!,SUMIFS('Rent Roll'!$M$4:$M$24,'Rent Roll'!$J$4:$J$24,$A23,'Rent Roll'!$H$4:$H$24,"&lt;="&amp;CI$11,'Rent Roll'!$I$4:$I$24,"&gt;"&amp;CI$11)),0)</f>
        <v>0</v>
      </c>
      <c r="CJ23" s="559">
        <f>IFERROR(IF(AND($A23='Rent Roll'!#REF!,'Rent Roll'!#REF!="Current",'Rent Roll'!#REF!&gt;CJ$11),'Rent Roll'!#REF!,SUMIFS('Rent Roll'!$M$4:$M$24,'Rent Roll'!$J$4:$J$24,$A23,'Rent Roll'!$H$4:$H$24,"&lt;="&amp;CJ$11,'Rent Roll'!$I$4:$I$24,"&gt;"&amp;CJ$11)),0)</f>
        <v>0</v>
      </c>
      <c r="CK23" s="62">
        <f>IFERROR(IF(AND($A23='Rent Roll'!#REF!,'Rent Roll'!#REF!="Current",'Rent Roll'!#REF!&gt;CK$11),'Rent Roll'!#REF!,SUMIFS('Rent Roll'!$M$4:$M$24,'Rent Roll'!$J$4:$J$24,$A23,'Rent Roll'!$H$4:$H$24,"&lt;="&amp;CK$11,'Rent Roll'!$I$4:$I$24,"&gt;"&amp;CK$11)),0)</f>
        <v>0</v>
      </c>
      <c r="CL23" s="62">
        <f>IFERROR(IF(AND($A23='Rent Roll'!#REF!,'Rent Roll'!#REF!="Current",'Rent Roll'!#REF!&gt;CL$11),'Rent Roll'!#REF!,SUMIFS('Rent Roll'!$M$4:$M$24,'Rent Roll'!$J$4:$J$24,$A23,'Rent Roll'!$H$4:$H$24,"&lt;="&amp;CL$11,'Rent Roll'!$I$4:$I$24,"&gt;"&amp;CL$11)),0)</f>
        <v>0</v>
      </c>
      <c r="CM23" s="62">
        <f>IFERROR(IF(AND($A23='Rent Roll'!#REF!,'Rent Roll'!#REF!="Current",'Rent Roll'!#REF!&gt;CM$11),'Rent Roll'!#REF!,SUMIFS('Rent Roll'!$M$4:$M$24,'Rent Roll'!$J$4:$J$24,$A23,'Rent Roll'!$H$4:$H$24,"&lt;="&amp;CM$11,'Rent Roll'!$I$4:$I$24,"&gt;"&amp;CM$11)),0)</f>
        <v>0</v>
      </c>
      <c r="CN23" s="62">
        <f>IFERROR(IF(AND($A23='Rent Roll'!#REF!,'Rent Roll'!#REF!="Current",'Rent Roll'!#REF!&gt;CN$11),'Rent Roll'!#REF!,SUMIFS('Rent Roll'!$M$4:$M$24,'Rent Roll'!$J$4:$J$24,$A23,'Rent Roll'!$H$4:$H$24,"&lt;="&amp;CN$11,'Rent Roll'!$I$4:$I$24,"&gt;"&amp;CN$11)),0)</f>
        <v>0</v>
      </c>
      <c r="CO23" s="62">
        <f>IFERROR(IF(AND($A23='Rent Roll'!#REF!,'Rent Roll'!#REF!="Current",'Rent Roll'!#REF!&gt;CO$11),'Rent Roll'!#REF!,SUMIFS('Rent Roll'!$M$4:$M$24,'Rent Roll'!$J$4:$J$24,$A23,'Rent Roll'!$H$4:$H$24,"&lt;="&amp;CO$11,'Rent Roll'!$I$4:$I$24,"&gt;"&amp;CO$11)),0)</f>
        <v>0</v>
      </c>
      <c r="CP23" s="62">
        <f>IFERROR(IF(AND($A23='Rent Roll'!#REF!,'Rent Roll'!#REF!="Current",'Rent Roll'!#REF!&gt;CP$11),'Rent Roll'!#REF!,SUMIFS('Rent Roll'!$M$4:$M$24,'Rent Roll'!$J$4:$J$24,$A23,'Rent Roll'!$H$4:$H$24,"&lt;="&amp;CP$11,'Rent Roll'!$I$4:$I$24,"&gt;"&amp;CP$11)),0)</f>
        <v>0</v>
      </c>
      <c r="CQ23" s="62">
        <f>IFERROR(IF(AND($A23='Rent Roll'!#REF!,'Rent Roll'!#REF!="Current",'Rent Roll'!#REF!&gt;CQ$11),'Rent Roll'!#REF!,SUMIFS('Rent Roll'!$M$4:$M$24,'Rent Roll'!$J$4:$J$24,$A23,'Rent Roll'!$H$4:$H$24,"&lt;="&amp;CQ$11,'Rent Roll'!$I$4:$I$24,"&gt;"&amp;CQ$11)),0)</f>
        <v>0</v>
      </c>
      <c r="CR23" s="62">
        <f>IFERROR(IF(AND($A23='Rent Roll'!#REF!,'Rent Roll'!#REF!="Current",'Rent Roll'!#REF!&gt;CR$11),'Rent Roll'!#REF!,SUMIFS('Rent Roll'!$M$4:$M$24,'Rent Roll'!$J$4:$J$24,$A23,'Rent Roll'!$H$4:$H$24,"&lt;="&amp;CR$11,'Rent Roll'!$I$4:$I$24,"&gt;"&amp;CR$11)),0)</f>
        <v>0</v>
      </c>
      <c r="CS23" s="62">
        <f>IFERROR(IF(AND($A23='Rent Roll'!#REF!,'Rent Roll'!#REF!="Current",'Rent Roll'!#REF!&gt;CS$11),'Rent Roll'!#REF!,SUMIFS('Rent Roll'!$M$4:$M$24,'Rent Roll'!$J$4:$J$24,$A23,'Rent Roll'!$H$4:$H$24,"&lt;="&amp;CS$11,'Rent Roll'!$I$4:$I$24,"&gt;"&amp;CS$11)),0)</f>
        <v>0</v>
      </c>
      <c r="CT23" s="62">
        <f>IFERROR(IF(AND($A23='Rent Roll'!#REF!,'Rent Roll'!#REF!="Current",'Rent Roll'!#REF!&gt;CT$11),'Rent Roll'!#REF!,SUMIFS('Rent Roll'!$M$4:$M$24,'Rent Roll'!$J$4:$J$24,$A23,'Rent Roll'!$H$4:$H$24,"&lt;="&amp;CT$11,'Rent Roll'!$I$4:$I$24,"&gt;"&amp;CT$11)),0)</f>
        <v>0</v>
      </c>
      <c r="CU23" s="62">
        <f>IFERROR(IF(AND($A23='Rent Roll'!#REF!,'Rent Roll'!#REF!="Current",'Rent Roll'!#REF!&gt;CU$11),'Rent Roll'!#REF!,SUMIFS('Rent Roll'!$M$4:$M$24,'Rent Roll'!$J$4:$J$24,$A23,'Rent Roll'!$H$4:$H$24,"&lt;="&amp;CU$11,'Rent Roll'!$I$4:$I$24,"&gt;"&amp;CU$11)),0)</f>
        <v>0</v>
      </c>
      <c r="CV23" s="559">
        <f>IFERROR(IF(AND($A23='Rent Roll'!#REF!,'Rent Roll'!#REF!="Current",'Rent Roll'!#REF!&gt;CV$11),'Rent Roll'!#REF!,SUMIFS('Rent Roll'!$M$4:$M$24,'Rent Roll'!$J$4:$J$24,$A23,'Rent Roll'!$H$4:$H$24,"&lt;="&amp;CV$11,'Rent Roll'!$I$4:$I$24,"&gt;"&amp;CV$11)),0)</f>
        <v>0</v>
      </c>
      <c r="CW23" s="62">
        <f>IFERROR(IF(AND($A23='Rent Roll'!#REF!,'Rent Roll'!#REF!="Current",'Rent Roll'!#REF!&gt;CW$11),'Rent Roll'!#REF!,SUMIFS('Rent Roll'!$M$4:$M$24,'Rent Roll'!$J$4:$J$24,$A23,'Rent Roll'!$H$4:$H$24,"&lt;="&amp;CW$11,'Rent Roll'!$I$4:$I$24,"&gt;"&amp;CW$11)),0)</f>
        <v>0</v>
      </c>
      <c r="CX23" s="62">
        <f>IFERROR(IF(AND($A23='Rent Roll'!#REF!,'Rent Roll'!#REF!="Current",'Rent Roll'!#REF!&gt;CX$11),'Rent Roll'!#REF!,SUMIFS('Rent Roll'!$M$4:$M$24,'Rent Roll'!$J$4:$J$24,$A23,'Rent Roll'!$H$4:$H$24,"&lt;="&amp;CX$11,'Rent Roll'!$I$4:$I$24,"&gt;"&amp;CX$11)),0)</f>
        <v>0</v>
      </c>
      <c r="CY23" s="62">
        <f>IFERROR(IF(AND($A23='Rent Roll'!#REF!,'Rent Roll'!#REF!="Current",'Rent Roll'!#REF!&gt;CY$11),'Rent Roll'!#REF!,SUMIFS('Rent Roll'!$M$4:$M$24,'Rent Roll'!$J$4:$J$24,$A23,'Rent Roll'!$H$4:$H$24,"&lt;="&amp;CY$11,'Rent Roll'!$I$4:$I$24,"&gt;"&amp;CY$11)),0)</f>
        <v>0</v>
      </c>
      <c r="CZ23" s="62">
        <f>IFERROR(IF(AND($A23='Rent Roll'!#REF!,'Rent Roll'!#REF!="Current",'Rent Roll'!#REF!&gt;CZ$11),'Rent Roll'!#REF!,SUMIFS('Rent Roll'!$M$4:$M$24,'Rent Roll'!$J$4:$J$24,$A23,'Rent Roll'!$H$4:$H$24,"&lt;="&amp;CZ$11,'Rent Roll'!$I$4:$I$24,"&gt;"&amp;CZ$11)),0)</f>
        <v>0</v>
      </c>
      <c r="DA23" s="62">
        <f>IFERROR(IF(AND($A23='Rent Roll'!#REF!,'Rent Roll'!#REF!="Current",'Rent Roll'!#REF!&gt;DA$11),'Rent Roll'!#REF!,SUMIFS('Rent Roll'!$M$4:$M$24,'Rent Roll'!$J$4:$J$24,$A23,'Rent Roll'!$H$4:$H$24,"&lt;="&amp;DA$11,'Rent Roll'!$I$4:$I$24,"&gt;"&amp;DA$11)),0)</f>
        <v>0</v>
      </c>
      <c r="DB23" s="62">
        <f>IFERROR(IF(AND($A23='Rent Roll'!#REF!,'Rent Roll'!#REF!="Current",'Rent Roll'!#REF!&gt;DB$11),'Rent Roll'!#REF!,SUMIFS('Rent Roll'!$M$4:$M$24,'Rent Roll'!$J$4:$J$24,$A23,'Rent Roll'!$H$4:$H$24,"&lt;="&amp;DB$11,'Rent Roll'!$I$4:$I$24,"&gt;"&amp;DB$11)),0)</f>
        <v>0</v>
      </c>
      <c r="DC23" s="62">
        <f>IFERROR(IF(AND($A23='Rent Roll'!#REF!,'Rent Roll'!#REF!="Current",'Rent Roll'!#REF!&gt;DC$11),'Rent Roll'!#REF!,SUMIFS('Rent Roll'!$M$4:$M$24,'Rent Roll'!$J$4:$J$24,$A23,'Rent Roll'!$H$4:$H$24,"&lt;="&amp;DC$11,'Rent Roll'!$I$4:$I$24,"&gt;"&amp;DC$11)),0)</f>
        <v>0</v>
      </c>
      <c r="DD23" s="62">
        <f>IFERROR(IF(AND($A23='Rent Roll'!#REF!,'Rent Roll'!#REF!="Current",'Rent Roll'!#REF!&gt;DD$11),'Rent Roll'!#REF!,SUMIFS('Rent Roll'!$M$4:$M$24,'Rent Roll'!$J$4:$J$24,$A23,'Rent Roll'!$H$4:$H$24,"&lt;="&amp;DD$11,'Rent Roll'!$I$4:$I$24,"&gt;"&amp;DD$11)),0)</f>
        <v>0</v>
      </c>
      <c r="DE23" s="62">
        <f>IFERROR(IF(AND($A23='Rent Roll'!#REF!,'Rent Roll'!#REF!="Current",'Rent Roll'!#REF!&gt;DE$11),'Rent Roll'!#REF!,SUMIFS('Rent Roll'!$M$4:$M$24,'Rent Roll'!$J$4:$J$24,$A23,'Rent Roll'!$H$4:$H$24,"&lt;="&amp;DE$11,'Rent Roll'!$I$4:$I$24,"&gt;"&amp;DE$11)),0)</f>
        <v>0</v>
      </c>
      <c r="DF23" s="62">
        <f>IFERROR(IF(AND($A23='Rent Roll'!#REF!,'Rent Roll'!#REF!="Current",'Rent Roll'!#REF!&gt;DF$11),'Rent Roll'!#REF!,SUMIFS('Rent Roll'!$M$4:$M$24,'Rent Roll'!$J$4:$J$24,$A23,'Rent Roll'!$H$4:$H$24,"&lt;="&amp;DF$11,'Rent Roll'!$I$4:$I$24,"&gt;"&amp;DF$11)),0)</f>
        <v>0</v>
      </c>
      <c r="DG23" s="62">
        <f>IFERROR(IF(AND($A23='Rent Roll'!#REF!,'Rent Roll'!#REF!="Current",'Rent Roll'!#REF!&gt;DG$11),'Rent Roll'!#REF!,SUMIFS('Rent Roll'!$M$4:$M$24,'Rent Roll'!$J$4:$J$24,$A23,'Rent Roll'!$H$4:$H$24,"&lt;="&amp;DG$11,'Rent Roll'!$I$4:$I$24,"&gt;"&amp;DG$11)),0)</f>
        <v>0</v>
      </c>
      <c r="DH23" s="559">
        <f>IFERROR(IF(AND($A23='Rent Roll'!#REF!,'Rent Roll'!#REF!="Current",'Rent Roll'!#REF!&gt;DH$11),'Rent Roll'!#REF!,SUMIFS('Rent Roll'!$M$4:$M$24,'Rent Roll'!$J$4:$J$24,$A23,'Rent Roll'!$H$4:$H$24,"&lt;="&amp;DH$11,'Rent Roll'!$I$4:$I$24,"&gt;"&amp;DH$11)),0)</f>
        <v>0</v>
      </c>
      <c r="DI23" s="62">
        <f>IFERROR(IF(AND($A23='Rent Roll'!#REF!,'Rent Roll'!#REF!="Current",'Rent Roll'!#REF!&gt;DI$11),'Rent Roll'!#REF!,SUMIFS('Rent Roll'!$M$4:$M$24,'Rent Roll'!$J$4:$J$24,$A23,'Rent Roll'!$H$4:$H$24,"&lt;="&amp;DI$11,'Rent Roll'!$I$4:$I$24,"&gt;"&amp;DI$11)),0)</f>
        <v>0</v>
      </c>
      <c r="DJ23" s="62">
        <f>IFERROR(IF(AND($A23='Rent Roll'!#REF!,'Rent Roll'!#REF!="Current",'Rent Roll'!#REF!&gt;DJ$11),'Rent Roll'!#REF!,SUMIFS('Rent Roll'!$M$4:$M$24,'Rent Roll'!$J$4:$J$24,$A23,'Rent Roll'!$H$4:$H$24,"&lt;="&amp;DJ$11,'Rent Roll'!$I$4:$I$24,"&gt;"&amp;DJ$11)),0)</f>
        <v>0</v>
      </c>
      <c r="DK23" s="62">
        <f>IFERROR(IF(AND($A23='Rent Roll'!#REF!,'Rent Roll'!#REF!="Current",'Rent Roll'!#REF!&gt;DK$11),'Rent Roll'!#REF!,SUMIFS('Rent Roll'!$M$4:$M$24,'Rent Roll'!$J$4:$J$24,$A23,'Rent Roll'!$H$4:$H$24,"&lt;="&amp;DK$11,'Rent Roll'!$I$4:$I$24,"&gt;"&amp;DK$11)),0)</f>
        <v>0</v>
      </c>
      <c r="DL23" s="62">
        <f>IFERROR(IF(AND($A23='Rent Roll'!#REF!,'Rent Roll'!#REF!="Current",'Rent Roll'!#REF!&gt;DL$11),'Rent Roll'!#REF!,SUMIFS('Rent Roll'!$M$4:$M$24,'Rent Roll'!$J$4:$J$24,$A23,'Rent Roll'!$H$4:$H$24,"&lt;="&amp;DL$11,'Rent Roll'!$I$4:$I$24,"&gt;"&amp;DL$11)),0)</f>
        <v>0</v>
      </c>
      <c r="DM23" s="62">
        <f>IFERROR(IF(AND($A23='Rent Roll'!#REF!,'Rent Roll'!#REF!="Current",'Rent Roll'!#REF!&gt;DM$11),'Rent Roll'!#REF!,SUMIFS('Rent Roll'!$M$4:$M$24,'Rent Roll'!$J$4:$J$24,$A23,'Rent Roll'!$H$4:$H$24,"&lt;="&amp;DM$11,'Rent Roll'!$I$4:$I$24,"&gt;"&amp;DM$11)),0)</f>
        <v>0</v>
      </c>
      <c r="DN23" s="62">
        <f>IFERROR(IF(AND($A23='Rent Roll'!#REF!,'Rent Roll'!#REF!="Current",'Rent Roll'!#REF!&gt;DN$11),'Rent Roll'!#REF!,SUMIFS('Rent Roll'!$M$4:$M$24,'Rent Roll'!$J$4:$J$24,$A23,'Rent Roll'!$H$4:$H$24,"&lt;="&amp;DN$11,'Rent Roll'!$I$4:$I$24,"&gt;"&amp;DN$11)),0)</f>
        <v>0</v>
      </c>
      <c r="DO23" s="62">
        <f>IFERROR(IF(AND($A23='Rent Roll'!#REF!,'Rent Roll'!#REF!="Current",'Rent Roll'!#REF!&gt;DO$11),'Rent Roll'!#REF!,SUMIFS('Rent Roll'!$M$4:$M$24,'Rent Roll'!$J$4:$J$24,$A23,'Rent Roll'!$H$4:$H$24,"&lt;="&amp;DO$11,'Rent Roll'!$I$4:$I$24,"&gt;"&amp;DO$11)),0)</f>
        <v>0</v>
      </c>
      <c r="DP23" s="62">
        <f>IFERROR(IF(AND($A23='Rent Roll'!#REF!,'Rent Roll'!#REF!="Current",'Rent Roll'!#REF!&gt;DP$11),'Rent Roll'!#REF!,SUMIFS('Rent Roll'!$M$4:$M$24,'Rent Roll'!$J$4:$J$24,$A23,'Rent Roll'!$H$4:$H$24,"&lt;="&amp;DP$11,'Rent Roll'!$I$4:$I$24,"&gt;"&amp;DP$11)),0)</f>
        <v>0</v>
      </c>
      <c r="DQ23" s="62">
        <f>IFERROR(IF(AND($A23='Rent Roll'!#REF!,'Rent Roll'!#REF!="Current",'Rent Roll'!#REF!&gt;DQ$11),'Rent Roll'!#REF!,SUMIFS('Rent Roll'!$M$4:$M$24,'Rent Roll'!$J$4:$J$24,$A23,'Rent Roll'!$H$4:$H$24,"&lt;="&amp;DQ$11,'Rent Roll'!$I$4:$I$24,"&gt;"&amp;DQ$11)),0)</f>
        <v>0</v>
      </c>
      <c r="DR23" s="62">
        <f>IFERROR(IF(AND($A23='Rent Roll'!#REF!,'Rent Roll'!#REF!="Current",'Rent Roll'!#REF!&gt;DR$11),'Rent Roll'!#REF!,SUMIFS('Rent Roll'!$M$4:$M$24,'Rent Roll'!$J$4:$J$24,$A23,'Rent Roll'!$H$4:$H$24,"&lt;="&amp;DR$11,'Rent Roll'!$I$4:$I$24,"&gt;"&amp;DR$11)),0)</f>
        <v>0</v>
      </c>
      <c r="DS23" s="62">
        <f>IFERROR(IF(AND($A23='Rent Roll'!#REF!,'Rent Roll'!#REF!="Current",'Rent Roll'!#REF!&gt;DS$11),'Rent Roll'!#REF!,SUMIFS('Rent Roll'!$M$4:$M$24,'Rent Roll'!$J$4:$J$24,$A23,'Rent Roll'!$H$4:$H$24,"&lt;="&amp;DS$11,'Rent Roll'!$I$4:$I$24,"&gt;"&amp;DS$11)),0)</f>
        <v>0</v>
      </c>
      <c r="DT23" s="559">
        <f>IFERROR(IF(AND($A23='Rent Roll'!#REF!,'Rent Roll'!#REF!="Current",'Rent Roll'!#REF!&gt;DT$11),'Rent Roll'!#REF!,SUMIFS('Rent Roll'!$M$4:$M$24,'Rent Roll'!$J$4:$J$24,$A23,'Rent Roll'!$H$4:$H$24,"&lt;="&amp;DT$11,'Rent Roll'!$I$4:$I$24,"&gt;"&amp;DT$11)),0)</f>
        <v>0</v>
      </c>
      <c r="DU23" s="62">
        <f>IFERROR(IF(AND($A23='Rent Roll'!#REF!,'Rent Roll'!#REF!="Current",'Rent Roll'!#REF!&gt;DU$11),'Rent Roll'!#REF!,SUMIFS('Rent Roll'!$M$4:$M$24,'Rent Roll'!$J$4:$J$24,$A23,'Rent Roll'!$H$4:$H$24,"&lt;="&amp;DU$11,'Rent Roll'!$I$4:$I$24,"&gt;"&amp;DU$11)),0)</f>
        <v>0</v>
      </c>
      <c r="DV23" s="62">
        <f>IFERROR(IF(AND($A23='Rent Roll'!#REF!,'Rent Roll'!#REF!="Current",'Rent Roll'!#REF!&gt;DV$11),'Rent Roll'!#REF!,SUMIFS('Rent Roll'!$M$4:$M$24,'Rent Roll'!$J$4:$J$24,$A23,'Rent Roll'!$H$4:$H$24,"&lt;="&amp;DV$11,'Rent Roll'!$I$4:$I$24,"&gt;"&amp;DV$11)),0)</f>
        <v>0</v>
      </c>
      <c r="DW23" s="62">
        <f>IFERROR(IF(AND($A23='Rent Roll'!#REF!,'Rent Roll'!#REF!="Current",'Rent Roll'!#REF!&gt;DW$11),'Rent Roll'!#REF!,SUMIFS('Rent Roll'!$M$4:$M$24,'Rent Roll'!$J$4:$J$24,$A23,'Rent Roll'!$H$4:$H$24,"&lt;="&amp;DW$11,'Rent Roll'!$I$4:$I$24,"&gt;"&amp;DW$11)),0)</f>
        <v>0</v>
      </c>
      <c r="DX23" s="62">
        <f>IFERROR(IF(AND($A23='Rent Roll'!#REF!,'Rent Roll'!#REF!="Current",'Rent Roll'!#REF!&gt;DX$11),'Rent Roll'!#REF!,SUMIFS('Rent Roll'!$M$4:$M$24,'Rent Roll'!$J$4:$J$24,$A23,'Rent Roll'!$H$4:$H$24,"&lt;="&amp;DX$11,'Rent Roll'!$I$4:$I$24,"&gt;"&amp;DX$11)),0)</f>
        <v>0</v>
      </c>
      <c r="DY23" s="62">
        <f>IFERROR(IF(AND($A23='Rent Roll'!#REF!,'Rent Roll'!#REF!="Current",'Rent Roll'!#REF!&gt;DY$11),'Rent Roll'!#REF!,SUMIFS('Rent Roll'!$M$4:$M$24,'Rent Roll'!$J$4:$J$24,$A23,'Rent Roll'!$H$4:$H$24,"&lt;="&amp;DY$11,'Rent Roll'!$I$4:$I$24,"&gt;"&amp;DY$11)),0)</f>
        <v>0</v>
      </c>
      <c r="DZ23" s="62">
        <f>IFERROR(IF(AND($A23='Rent Roll'!#REF!,'Rent Roll'!#REF!="Current",'Rent Roll'!#REF!&gt;DZ$11),'Rent Roll'!#REF!,SUMIFS('Rent Roll'!$M$4:$M$24,'Rent Roll'!$J$4:$J$24,$A23,'Rent Roll'!$H$4:$H$24,"&lt;="&amp;DZ$11,'Rent Roll'!$I$4:$I$24,"&gt;"&amp;DZ$11)),0)</f>
        <v>0</v>
      </c>
      <c r="EA23" s="62">
        <f>IFERROR(IF(AND($A23='Rent Roll'!#REF!,'Rent Roll'!#REF!="Current",'Rent Roll'!#REF!&gt;EA$11),'Rent Roll'!#REF!,SUMIFS('Rent Roll'!$M$4:$M$24,'Rent Roll'!$J$4:$J$24,$A23,'Rent Roll'!$H$4:$H$24,"&lt;="&amp;EA$11,'Rent Roll'!$I$4:$I$24,"&gt;"&amp;EA$11)),0)</f>
        <v>0</v>
      </c>
      <c r="EB23" s="62">
        <f>IFERROR(IF(AND($A23='Rent Roll'!#REF!,'Rent Roll'!#REF!="Current",'Rent Roll'!#REF!&gt;EB$11),'Rent Roll'!#REF!,SUMIFS('Rent Roll'!$M$4:$M$24,'Rent Roll'!$J$4:$J$24,$A23,'Rent Roll'!$H$4:$H$24,"&lt;="&amp;EB$11,'Rent Roll'!$I$4:$I$24,"&gt;"&amp;EB$11)),0)</f>
        <v>0</v>
      </c>
      <c r="EC23" s="62">
        <f>IFERROR(IF(AND($A23='Rent Roll'!#REF!,'Rent Roll'!#REF!="Current",'Rent Roll'!#REF!&gt;EC$11),'Rent Roll'!#REF!,SUMIFS('Rent Roll'!$M$4:$M$24,'Rent Roll'!$J$4:$J$24,$A23,'Rent Roll'!$H$4:$H$24,"&lt;="&amp;EC$11,'Rent Roll'!$I$4:$I$24,"&gt;"&amp;EC$11)),0)</f>
        <v>0</v>
      </c>
      <c r="ED23" s="62">
        <f>IFERROR(IF(AND($A23='Rent Roll'!#REF!,'Rent Roll'!#REF!="Current",'Rent Roll'!#REF!&gt;ED$11),'Rent Roll'!#REF!,SUMIFS('Rent Roll'!$M$4:$M$24,'Rent Roll'!$J$4:$J$24,$A23,'Rent Roll'!$H$4:$H$24,"&lt;="&amp;ED$11,'Rent Roll'!$I$4:$I$24,"&gt;"&amp;ED$11)),0)</f>
        <v>0</v>
      </c>
      <c r="EE23" s="62">
        <f>IFERROR(IF(AND($A23='Rent Roll'!#REF!,'Rent Roll'!#REF!="Current",'Rent Roll'!#REF!&gt;EE$11),'Rent Roll'!#REF!,SUMIFS('Rent Roll'!$M$4:$M$24,'Rent Roll'!$J$4:$J$24,$A23,'Rent Roll'!$H$4:$H$24,"&lt;="&amp;EE$11,'Rent Roll'!$I$4:$I$24,"&gt;"&amp;EE$11)),0)</f>
        <v>0</v>
      </c>
    </row>
    <row r="24" spans="1:135" x14ac:dyDescent="0.25">
      <c r="A24" s="148" t="e">
        <f>'Rent Roll'!#REF!</f>
        <v>#REF!</v>
      </c>
      <c r="B24" s="398" t="e">
        <f>'Rent Roll'!#REF!</f>
        <v>#REF!</v>
      </c>
      <c r="C24" s="399" t="e">
        <f>'Rent Roll'!#REF!</f>
        <v>#REF!</v>
      </c>
      <c r="D24" s="62">
        <f>IFERROR(IF(AND($A24='Rent Roll'!#REF!,'Rent Roll'!#REF!="Current",'Rent Roll'!#REF!&gt;D$11),'Rent Roll'!#REF!,SUMIFS('Rent Roll'!$M$4:$M$24,'Rent Roll'!$J$4:$J$24,$A24,'Rent Roll'!$H$4:$H$24,"&lt;="&amp;D$11,'Rent Roll'!$I$4:$I$24,"&gt;"&amp;D$11)),0)</f>
        <v>0</v>
      </c>
      <c r="E24" s="62">
        <f>IFERROR(IF(AND($A24='Rent Roll'!#REF!,'Rent Roll'!#REF!="Current",'Rent Roll'!#REF!&gt;E$11),'Rent Roll'!#REF!,SUMIFS('Rent Roll'!$M$4:$M$24,'Rent Roll'!$J$4:$J$24,$A24,'Rent Roll'!$H$4:$H$24,"&lt;="&amp;E$11,'Rent Roll'!$I$4:$I$24,"&gt;"&amp;E$11)),0)</f>
        <v>0</v>
      </c>
      <c r="F24" s="62">
        <f>IFERROR(IF(AND($A24='Rent Roll'!#REF!,'Rent Roll'!#REF!="Current",'Rent Roll'!#REF!&gt;F$11),'Rent Roll'!#REF!,SUMIFS('Rent Roll'!$M$4:$M$24,'Rent Roll'!$J$4:$J$24,$A24,'Rent Roll'!$H$4:$H$24,"&lt;="&amp;F$11,'Rent Roll'!$I$4:$I$24,"&gt;"&amp;F$11)),0)</f>
        <v>0</v>
      </c>
      <c r="G24" s="62">
        <f>IFERROR(IF(AND($A24='Rent Roll'!#REF!,'Rent Roll'!#REF!="Current",'Rent Roll'!#REF!&gt;G$11),'Rent Roll'!#REF!,SUMIFS('Rent Roll'!$M$4:$M$24,'Rent Roll'!$J$4:$J$24,$A24,'Rent Roll'!$H$4:$H$24,"&lt;="&amp;G$11,'Rent Roll'!$I$4:$I$24,"&gt;"&amp;G$11)),0)</f>
        <v>0</v>
      </c>
      <c r="H24" s="62">
        <f>IFERROR(IF(AND($A24='Rent Roll'!#REF!,'Rent Roll'!#REF!="Current",'Rent Roll'!#REF!&gt;H$11),'Rent Roll'!#REF!,SUMIFS('Rent Roll'!$M$4:$M$24,'Rent Roll'!$J$4:$J$24,$A24,'Rent Roll'!$H$4:$H$24,"&lt;="&amp;H$11,'Rent Roll'!$I$4:$I$24,"&gt;"&amp;H$11)),0)</f>
        <v>0</v>
      </c>
      <c r="I24" s="62">
        <f>IFERROR(IF(AND($A24='Rent Roll'!#REF!,'Rent Roll'!#REF!="Current",'Rent Roll'!#REF!&gt;I$11),'Rent Roll'!#REF!,SUMIFS('Rent Roll'!$M$4:$M$24,'Rent Roll'!$J$4:$J$24,$A24,'Rent Roll'!$H$4:$H$24,"&lt;="&amp;I$11,'Rent Roll'!$I$4:$I$24,"&gt;"&amp;I$11)),0)</f>
        <v>0</v>
      </c>
      <c r="J24" s="62">
        <f>IFERROR(IF(AND($A24='Rent Roll'!#REF!,'Rent Roll'!#REF!="Current",'Rent Roll'!#REF!&gt;J$11),'Rent Roll'!#REF!,SUMIFS('Rent Roll'!$M$4:$M$24,'Rent Roll'!$J$4:$J$24,$A24,'Rent Roll'!$H$4:$H$24,"&lt;="&amp;J$11,'Rent Roll'!$I$4:$I$24,"&gt;"&amp;J$11)),0)</f>
        <v>0</v>
      </c>
      <c r="K24" s="62">
        <f>IFERROR(IF(AND($A24='Rent Roll'!#REF!,'Rent Roll'!#REF!="Current",'Rent Roll'!#REF!&gt;K$11),'Rent Roll'!#REF!,SUMIFS('Rent Roll'!$M$4:$M$24,'Rent Roll'!$J$4:$J$24,$A24,'Rent Roll'!$H$4:$H$24,"&lt;="&amp;K$11,'Rent Roll'!$I$4:$I$24,"&gt;"&amp;K$11)),0)</f>
        <v>0</v>
      </c>
      <c r="L24" s="62">
        <f>IFERROR(IF(AND($A24='Rent Roll'!#REF!,'Rent Roll'!#REF!="Current",'Rent Roll'!#REF!&gt;L$11),'Rent Roll'!#REF!,SUMIFS('Rent Roll'!$M$4:$M$24,'Rent Roll'!$J$4:$J$24,$A24,'Rent Roll'!$H$4:$H$24,"&lt;="&amp;L$11,'Rent Roll'!$I$4:$I$24,"&gt;"&amp;L$11)),0)</f>
        <v>0</v>
      </c>
      <c r="M24" s="62">
        <f>IFERROR(IF(AND($A24='Rent Roll'!#REF!,'Rent Roll'!#REF!="Current",'Rent Roll'!#REF!&gt;M$11),'Rent Roll'!#REF!,SUMIFS('Rent Roll'!$M$4:$M$24,'Rent Roll'!$J$4:$J$24,$A24,'Rent Roll'!$H$4:$H$24,"&lt;="&amp;M$11,'Rent Roll'!$I$4:$I$24,"&gt;"&amp;M$11)),0)</f>
        <v>0</v>
      </c>
      <c r="N24" s="62">
        <f>IFERROR(IF(AND($A24='Rent Roll'!#REF!,'Rent Roll'!#REF!="Current",'Rent Roll'!#REF!&gt;N$11),'Rent Roll'!#REF!,SUMIFS('Rent Roll'!$M$4:$M$24,'Rent Roll'!$J$4:$J$24,$A24,'Rent Roll'!$H$4:$H$24,"&lt;="&amp;N$11,'Rent Roll'!$I$4:$I$24,"&gt;"&amp;N$11)),0)</f>
        <v>0</v>
      </c>
      <c r="O24" s="62">
        <f>IFERROR(IF(AND($A24='Rent Roll'!#REF!,'Rent Roll'!#REF!="Current",'Rent Roll'!#REF!&gt;O$11),'Rent Roll'!#REF!,SUMIFS('Rent Roll'!$M$4:$M$24,'Rent Roll'!$J$4:$J$24,$A24,'Rent Roll'!$H$4:$H$24,"&lt;="&amp;O$11,'Rent Roll'!$I$4:$I$24,"&gt;"&amp;O$11)),0)</f>
        <v>0</v>
      </c>
      <c r="P24" s="559">
        <f>IFERROR(IF(AND($A24='Rent Roll'!#REF!,'Rent Roll'!#REF!="Current",'Rent Roll'!#REF!&gt;P$11),'Rent Roll'!#REF!,SUMIFS('Rent Roll'!$M$4:$M$24,'Rent Roll'!$J$4:$J$24,$A24,'Rent Roll'!$H$4:$H$24,"&lt;="&amp;P$11,'Rent Roll'!$I$4:$I$24,"&gt;"&amp;P$11)),0)</f>
        <v>0</v>
      </c>
      <c r="Q24" s="62">
        <f>IFERROR(IF(AND($A24='Rent Roll'!#REF!,'Rent Roll'!#REF!="Current",'Rent Roll'!#REF!&gt;Q$11),'Rent Roll'!#REF!,SUMIFS('Rent Roll'!$M$4:$M$24,'Rent Roll'!$J$4:$J$24,$A24,'Rent Roll'!$H$4:$H$24,"&lt;="&amp;Q$11,'Rent Roll'!$I$4:$I$24,"&gt;"&amp;Q$11)),0)</f>
        <v>0</v>
      </c>
      <c r="R24" s="62">
        <f>IFERROR(IF(AND($A24='Rent Roll'!#REF!,'Rent Roll'!#REF!="Current",'Rent Roll'!#REF!&gt;R$11),'Rent Roll'!#REF!,SUMIFS('Rent Roll'!$M$4:$M$24,'Rent Roll'!$J$4:$J$24,$A24,'Rent Roll'!$H$4:$H$24,"&lt;="&amp;R$11,'Rent Roll'!$I$4:$I$24,"&gt;"&amp;R$11)),0)</f>
        <v>0</v>
      </c>
      <c r="S24" s="62">
        <f>IFERROR(IF(AND($A24='Rent Roll'!#REF!,'Rent Roll'!#REF!="Current",'Rent Roll'!#REF!&gt;S$11),'Rent Roll'!#REF!,SUMIFS('Rent Roll'!$M$4:$M$24,'Rent Roll'!$J$4:$J$24,$A24,'Rent Roll'!$H$4:$H$24,"&lt;="&amp;S$11,'Rent Roll'!$I$4:$I$24,"&gt;"&amp;S$11)),0)</f>
        <v>0</v>
      </c>
      <c r="T24" s="62">
        <f>IFERROR(IF(AND($A24='Rent Roll'!#REF!,'Rent Roll'!#REF!="Current",'Rent Roll'!#REF!&gt;T$11),'Rent Roll'!#REF!,SUMIFS('Rent Roll'!$M$4:$M$24,'Rent Roll'!$J$4:$J$24,$A24,'Rent Roll'!$H$4:$H$24,"&lt;="&amp;T$11,'Rent Roll'!$I$4:$I$24,"&gt;"&amp;T$11)),0)</f>
        <v>0</v>
      </c>
      <c r="U24" s="62">
        <f>IFERROR(IF(AND($A24='Rent Roll'!#REF!,'Rent Roll'!#REF!="Current",'Rent Roll'!#REF!&gt;U$11),'Rent Roll'!#REF!,SUMIFS('Rent Roll'!$M$4:$M$24,'Rent Roll'!$J$4:$J$24,$A24,'Rent Roll'!$H$4:$H$24,"&lt;="&amp;U$11,'Rent Roll'!$I$4:$I$24,"&gt;"&amp;U$11)),0)</f>
        <v>0</v>
      </c>
      <c r="V24" s="62">
        <f>IFERROR(IF(AND($A24='Rent Roll'!#REF!,'Rent Roll'!#REF!="Current",'Rent Roll'!#REF!&gt;V$11),'Rent Roll'!#REF!,SUMIFS('Rent Roll'!$M$4:$M$24,'Rent Roll'!$J$4:$J$24,$A24,'Rent Roll'!$H$4:$H$24,"&lt;="&amp;V$11,'Rent Roll'!$I$4:$I$24,"&gt;"&amp;V$11)),0)</f>
        <v>0</v>
      </c>
      <c r="W24" s="62">
        <f>IFERROR(IF(AND($A24='Rent Roll'!#REF!,'Rent Roll'!#REF!="Current",'Rent Roll'!#REF!&gt;W$11),'Rent Roll'!#REF!,SUMIFS('Rent Roll'!$M$4:$M$24,'Rent Roll'!$J$4:$J$24,$A24,'Rent Roll'!$H$4:$H$24,"&lt;="&amp;W$11,'Rent Roll'!$I$4:$I$24,"&gt;"&amp;W$11)),0)</f>
        <v>0</v>
      </c>
      <c r="X24" s="62">
        <f>IFERROR(IF(AND($A24='Rent Roll'!#REF!,'Rent Roll'!#REF!="Current",'Rent Roll'!#REF!&gt;X$11),'Rent Roll'!#REF!,SUMIFS('Rent Roll'!$M$4:$M$24,'Rent Roll'!$J$4:$J$24,$A24,'Rent Roll'!$H$4:$H$24,"&lt;="&amp;X$11,'Rent Roll'!$I$4:$I$24,"&gt;"&amp;X$11)),0)</f>
        <v>0</v>
      </c>
      <c r="Y24" s="62">
        <f>IFERROR(IF(AND($A24='Rent Roll'!#REF!,'Rent Roll'!#REF!="Current",'Rent Roll'!#REF!&gt;Y$11),'Rent Roll'!#REF!,SUMIFS('Rent Roll'!$M$4:$M$24,'Rent Roll'!$J$4:$J$24,$A24,'Rent Roll'!$H$4:$H$24,"&lt;="&amp;Y$11,'Rent Roll'!$I$4:$I$24,"&gt;"&amp;Y$11)),0)</f>
        <v>0</v>
      </c>
      <c r="Z24" s="62">
        <f>IFERROR(IF(AND($A24='Rent Roll'!#REF!,'Rent Roll'!#REF!="Current",'Rent Roll'!#REF!&gt;Z$11),'Rent Roll'!#REF!,SUMIFS('Rent Roll'!$M$4:$M$24,'Rent Roll'!$J$4:$J$24,$A24,'Rent Roll'!$H$4:$H$24,"&lt;="&amp;Z$11,'Rent Roll'!$I$4:$I$24,"&gt;"&amp;Z$11)),0)</f>
        <v>0</v>
      </c>
      <c r="AA24" s="62">
        <f>IFERROR(IF(AND($A24='Rent Roll'!#REF!,'Rent Roll'!#REF!="Current",'Rent Roll'!#REF!&gt;AA$11),'Rent Roll'!#REF!,SUMIFS('Rent Roll'!$M$4:$M$24,'Rent Roll'!$J$4:$J$24,$A24,'Rent Roll'!$H$4:$H$24,"&lt;="&amp;AA$11,'Rent Roll'!$I$4:$I$24,"&gt;"&amp;AA$11)),0)</f>
        <v>0</v>
      </c>
      <c r="AB24" s="559">
        <f>IFERROR(IF(AND($A24='Rent Roll'!#REF!,'Rent Roll'!#REF!="Current",'Rent Roll'!#REF!&gt;AB$11),'Rent Roll'!#REF!,SUMIFS('Rent Roll'!$M$4:$M$24,'Rent Roll'!$J$4:$J$24,$A24,'Rent Roll'!$H$4:$H$24,"&lt;="&amp;AB$11,'Rent Roll'!$I$4:$I$24,"&gt;"&amp;AB$11)),0)</f>
        <v>0</v>
      </c>
      <c r="AC24" s="62">
        <f>IFERROR(IF(AND($A24='Rent Roll'!#REF!,'Rent Roll'!#REF!="Current",'Rent Roll'!#REF!&gt;AC$11),'Rent Roll'!#REF!,SUMIFS('Rent Roll'!$M$4:$M$24,'Rent Roll'!$J$4:$J$24,$A24,'Rent Roll'!$H$4:$H$24,"&lt;="&amp;AC$11,'Rent Roll'!$I$4:$I$24,"&gt;"&amp;AC$11)),0)</f>
        <v>0</v>
      </c>
      <c r="AD24" s="62">
        <f>IFERROR(IF(AND($A24='Rent Roll'!#REF!,'Rent Roll'!#REF!="Current",'Rent Roll'!#REF!&gt;AD$11),'Rent Roll'!#REF!,SUMIFS('Rent Roll'!$M$4:$M$24,'Rent Roll'!$J$4:$J$24,$A24,'Rent Roll'!$H$4:$H$24,"&lt;="&amp;AD$11,'Rent Roll'!$I$4:$I$24,"&gt;"&amp;AD$11)),0)</f>
        <v>0</v>
      </c>
      <c r="AE24" s="62">
        <f>IFERROR(IF(AND($A24='Rent Roll'!#REF!,'Rent Roll'!#REF!="Current",'Rent Roll'!#REF!&gt;AE$11),'Rent Roll'!#REF!,SUMIFS('Rent Roll'!$M$4:$M$24,'Rent Roll'!$J$4:$J$24,$A24,'Rent Roll'!$H$4:$H$24,"&lt;="&amp;AE$11,'Rent Roll'!$I$4:$I$24,"&gt;"&amp;AE$11)),0)</f>
        <v>0</v>
      </c>
      <c r="AF24" s="62">
        <f>IFERROR(IF(AND($A24='Rent Roll'!#REF!,'Rent Roll'!#REF!="Current",'Rent Roll'!#REF!&gt;AF$11),'Rent Roll'!#REF!,SUMIFS('Rent Roll'!$M$4:$M$24,'Rent Roll'!$J$4:$J$24,$A24,'Rent Roll'!$H$4:$H$24,"&lt;="&amp;AF$11,'Rent Roll'!$I$4:$I$24,"&gt;"&amp;AF$11)),0)</f>
        <v>0</v>
      </c>
      <c r="AG24" s="62">
        <f>IFERROR(IF(AND($A24='Rent Roll'!#REF!,'Rent Roll'!#REF!="Current",'Rent Roll'!#REF!&gt;AG$11),'Rent Roll'!#REF!,SUMIFS('Rent Roll'!$M$4:$M$24,'Rent Roll'!$J$4:$J$24,$A24,'Rent Roll'!$H$4:$H$24,"&lt;="&amp;AG$11,'Rent Roll'!$I$4:$I$24,"&gt;"&amp;AG$11)),0)</f>
        <v>0</v>
      </c>
      <c r="AH24" s="62">
        <f>IFERROR(IF(AND($A24='Rent Roll'!#REF!,'Rent Roll'!#REF!="Current",'Rent Roll'!#REF!&gt;AH$11),'Rent Roll'!#REF!,SUMIFS('Rent Roll'!$M$4:$M$24,'Rent Roll'!$J$4:$J$24,$A24,'Rent Roll'!$H$4:$H$24,"&lt;="&amp;AH$11,'Rent Roll'!$I$4:$I$24,"&gt;"&amp;AH$11)),0)</f>
        <v>0</v>
      </c>
      <c r="AI24" s="62">
        <f>IFERROR(IF(AND($A24='Rent Roll'!#REF!,'Rent Roll'!#REF!="Current",'Rent Roll'!#REF!&gt;AI$11),'Rent Roll'!#REF!,SUMIFS('Rent Roll'!$M$4:$M$24,'Rent Roll'!$J$4:$J$24,$A24,'Rent Roll'!$H$4:$H$24,"&lt;="&amp;AI$11,'Rent Roll'!$I$4:$I$24,"&gt;"&amp;AI$11)),0)</f>
        <v>0</v>
      </c>
      <c r="AJ24" s="62">
        <f>IFERROR(IF(AND($A24='Rent Roll'!#REF!,'Rent Roll'!#REF!="Current",'Rent Roll'!#REF!&gt;AJ$11),'Rent Roll'!#REF!,SUMIFS('Rent Roll'!$M$4:$M$24,'Rent Roll'!$J$4:$J$24,$A24,'Rent Roll'!$H$4:$H$24,"&lt;="&amp;AJ$11,'Rent Roll'!$I$4:$I$24,"&gt;"&amp;AJ$11)),0)</f>
        <v>0</v>
      </c>
      <c r="AK24" s="62">
        <f>IFERROR(IF(AND($A24='Rent Roll'!#REF!,'Rent Roll'!#REF!="Current",'Rent Roll'!#REF!&gt;AK$11),'Rent Roll'!#REF!,SUMIFS('Rent Roll'!$M$4:$M$24,'Rent Roll'!$J$4:$J$24,$A24,'Rent Roll'!$H$4:$H$24,"&lt;="&amp;AK$11,'Rent Roll'!$I$4:$I$24,"&gt;"&amp;AK$11)),0)</f>
        <v>0</v>
      </c>
      <c r="AL24" s="62">
        <f>IFERROR(IF(AND($A24='Rent Roll'!#REF!,'Rent Roll'!#REF!="Current",'Rent Roll'!#REF!&gt;AL$11),'Rent Roll'!#REF!,SUMIFS('Rent Roll'!$M$4:$M$24,'Rent Roll'!$J$4:$J$24,$A24,'Rent Roll'!$H$4:$H$24,"&lt;="&amp;AL$11,'Rent Roll'!$I$4:$I$24,"&gt;"&amp;AL$11)),0)</f>
        <v>0</v>
      </c>
      <c r="AM24" s="62">
        <f>IFERROR(IF(AND($A24='Rent Roll'!#REF!,'Rent Roll'!#REF!="Current",'Rent Roll'!#REF!&gt;AM$11),'Rent Roll'!#REF!,SUMIFS('Rent Roll'!$M$4:$M$24,'Rent Roll'!$J$4:$J$24,$A24,'Rent Roll'!$H$4:$H$24,"&lt;="&amp;AM$11,'Rent Roll'!$I$4:$I$24,"&gt;"&amp;AM$11)),0)</f>
        <v>0</v>
      </c>
      <c r="AN24" s="559">
        <f>IFERROR(IF(AND($A24='Rent Roll'!#REF!,'Rent Roll'!#REF!="Current",'Rent Roll'!#REF!&gt;AN$11),'Rent Roll'!#REF!,SUMIFS('Rent Roll'!$M$4:$M$24,'Rent Roll'!$J$4:$J$24,$A24,'Rent Roll'!$H$4:$H$24,"&lt;="&amp;AN$11,'Rent Roll'!$I$4:$I$24,"&gt;"&amp;AN$11)),0)</f>
        <v>0</v>
      </c>
      <c r="AO24" s="62">
        <f>IFERROR(IF(AND($A24='Rent Roll'!#REF!,'Rent Roll'!#REF!="Current",'Rent Roll'!#REF!&gt;AO$11),'Rent Roll'!#REF!,SUMIFS('Rent Roll'!$M$4:$M$24,'Rent Roll'!$J$4:$J$24,$A24,'Rent Roll'!$H$4:$H$24,"&lt;="&amp;AO$11,'Rent Roll'!$I$4:$I$24,"&gt;"&amp;AO$11)),0)</f>
        <v>0</v>
      </c>
      <c r="AP24" s="62">
        <f>IFERROR(IF(AND($A24='Rent Roll'!#REF!,'Rent Roll'!#REF!="Current",'Rent Roll'!#REF!&gt;AP$11),'Rent Roll'!#REF!,SUMIFS('Rent Roll'!$M$4:$M$24,'Rent Roll'!$J$4:$J$24,$A24,'Rent Roll'!$H$4:$H$24,"&lt;="&amp;AP$11,'Rent Roll'!$I$4:$I$24,"&gt;"&amp;AP$11)),0)</f>
        <v>0</v>
      </c>
      <c r="AQ24" s="62">
        <f>IFERROR(IF(AND($A24='Rent Roll'!#REF!,'Rent Roll'!#REF!="Current",'Rent Roll'!#REF!&gt;AQ$11),'Rent Roll'!#REF!,SUMIFS('Rent Roll'!$M$4:$M$24,'Rent Roll'!$J$4:$J$24,$A24,'Rent Roll'!$H$4:$H$24,"&lt;="&amp;AQ$11,'Rent Roll'!$I$4:$I$24,"&gt;"&amp;AQ$11)),0)</f>
        <v>0</v>
      </c>
      <c r="AR24" s="62">
        <f>IFERROR(IF(AND($A24='Rent Roll'!#REF!,'Rent Roll'!#REF!="Current",'Rent Roll'!#REF!&gt;AR$11),'Rent Roll'!#REF!,SUMIFS('Rent Roll'!$M$4:$M$24,'Rent Roll'!$J$4:$J$24,$A24,'Rent Roll'!$H$4:$H$24,"&lt;="&amp;AR$11,'Rent Roll'!$I$4:$I$24,"&gt;"&amp;AR$11)),0)</f>
        <v>0</v>
      </c>
      <c r="AS24" s="62">
        <f>IFERROR(IF(AND($A24='Rent Roll'!#REF!,'Rent Roll'!#REF!="Current",'Rent Roll'!#REF!&gt;AS$11),'Rent Roll'!#REF!,SUMIFS('Rent Roll'!$M$4:$M$24,'Rent Roll'!$J$4:$J$24,$A24,'Rent Roll'!$H$4:$H$24,"&lt;="&amp;AS$11,'Rent Roll'!$I$4:$I$24,"&gt;"&amp;AS$11)),0)</f>
        <v>0</v>
      </c>
      <c r="AT24" s="62">
        <f>IFERROR(IF(AND($A24='Rent Roll'!#REF!,'Rent Roll'!#REF!="Current",'Rent Roll'!#REF!&gt;AT$11),'Rent Roll'!#REF!,SUMIFS('Rent Roll'!$M$4:$M$24,'Rent Roll'!$J$4:$J$24,$A24,'Rent Roll'!$H$4:$H$24,"&lt;="&amp;AT$11,'Rent Roll'!$I$4:$I$24,"&gt;"&amp;AT$11)),0)</f>
        <v>0</v>
      </c>
      <c r="AU24" s="62">
        <f>IFERROR(IF(AND($A24='Rent Roll'!#REF!,'Rent Roll'!#REF!="Current",'Rent Roll'!#REF!&gt;AU$11),'Rent Roll'!#REF!,SUMIFS('Rent Roll'!$M$4:$M$24,'Rent Roll'!$J$4:$J$24,$A24,'Rent Roll'!$H$4:$H$24,"&lt;="&amp;AU$11,'Rent Roll'!$I$4:$I$24,"&gt;"&amp;AU$11)),0)</f>
        <v>0</v>
      </c>
      <c r="AV24" s="62">
        <f>IFERROR(IF(AND($A24='Rent Roll'!#REF!,'Rent Roll'!#REF!="Current",'Rent Roll'!#REF!&gt;AV$11),'Rent Roll'!#REF!,SUMIFS('Rent Roll'!$M$4:$M$24,'Rent Roll'!$J$4:$J$24,$A24,'Rent Roll'!$H$4:$H$24,"&lt;="&amp;AV$11,'Rent Roll'!$I$4:$I$24,"&gt;"&amp;AV$11)),0)</f>
        <v>0</v>
      </c>
      <c r="AW24" s="62">
        <f>IFERROR(IF(AND($A24='Rent Roll'!#REF!,'Rent Roll'!#REF!="Current",'Rent Roll'!#REF!&gt;AW$11),'Rent Roll'!#REF!,SUMIFS('Rent Roll'!$M$4:$M$24,'Rent Roll'!$J$4:$J$24,$A24,'Rent Roll'!$H$4:$H$24,"&lt;="&amp;AW$11,'Rent Roll'!$I$4:$I$24,"&gt;"&amp;AW$11)),0)</f>
        <v>0</v>
      </c>
      <c r="AX24" s="62">
        <f>IFERROR(IF(AND($A24='Rent Roll'!#REF!,'Rent Roll'!#REF!="Current",'Rent Roll'!#REF!&gt;AX$11),'Rent Roll'!#REF!,SUMIFS('Rent Roll'!$M$4:$M$24,'Rent Roll'!$J$4:$J$24,$A24,'Rent Roll'!$H$4:$H$24,"&lt;="&amp;AX$11,'Rent Roll'!$I$4:$I$24,"&gt;"&amp;AX$11)),0)</f>
        <v>0</v>
      </c>
      <c r="AY24" s="62">
        <f>IFERROR(IF(AND($A24='Rent Roll'!#REF!,'Rent Roll'!#REF!="Current",'Rent Roll'!#REF!&gt;AY$11),'Rent Roll'!#REF!,SUMIFS('Rent Roll'!$M$4:$M$24,'Rent Roll'!$J$4:$J$24,$A24,'Rent Roll'!$H$4:$H$24,"&lt;="&amp;AY$11,'Rent Roll'!$I$4:$I$24,"&gt;"&amp;AY$11)),0)</f>
        <v>0</v>
      </c>
      <c r="AZ24" s="559">
        <f>IFERROR(IF(AND($A24='Rent Roll'!#REF!,'Rent Roll'!#REF!="Current",'Rent Roll'!#REF!&gt;AZ$11),'Rent Roll'!#REF!,SUMIFS('Rent Roll'!$M$4:$M$24,'Rent Roll'!$J$4:$J$24,$A24,'Rent Roll'!$H$4:$H$24,"&lt;="&amp;AZ$11,'Rent Roll'!$I$4:$I$24,"&gt;"&amp;AZ$11)),0)</f>
        <v>0</v>
      </c>
      <c r="BA24" s="62">
        <f>IFERROR(IF(AND($A24='Rent Roll'!#REF!,'Rent Roll'!#REF!="Current",'Rent Roll'!#REF!&gt;BA$11),'Rent Roll'!#REF!,SUMIFS('Rent Roll'!$M$4:$M$24,'Rent Roll'!$J$4:$J$24,$A24,'Rent Roll'!$H$4:$H$24,"&lt;="&amp;BA$11,'Rent Roll'!$I$4:$I$24,"&gt;"&amp;BA$11)),0)</f>
        <v>0</v>
      </c>
      <c r="BB24" s="62">
        <f>IFERROR(IF(AND($A24='Rent Roll'!#REF!,'Rent Roll'!#REF!="Current",'Rent Roll'!#REF!&gt;BB$11),'Rent Roll'!#REF!,SUMIFS('Rent Roll'!$M$4:$M$24,'Rent Roll'!$J$4:$J$24,$A24,'Rent Roll'!$H$4:$H$24,"&lt;="&amp;BB$11,'Rent Roll'!$I$4:$I$24,"&gt;"&amp;BB$11)),0)</f>
        <v>0</v>
      </c>
      <c r="BC24" s="62">
        <f>IFERROR(IF(AND($A24='Rent Roll'!#REF!,'Rent Roll'!#REF!="Current",'Rent Roll'!#REF!&gt;BC$11),'Rent Roll'!#REF!,SUMIFS('Rent Roll'!$M$4:$M$24,'Rent Roll'!$J$4:$J$24,$A24,'Rent Roll'!$H$4:$H$24,"&lt;="&amp;BC$11,'Rent Roll'!$I$4:$I$24,"&gt;"&amp;BC$11)),0)</f>
        <v>0</v>
      </c>
      <c r="BD24" s="62">
        <f>IFERROR(IF(AND($A24='Rent Roll'!#REF!,'Rent Roll'!#REF!="Current",'Rent Roll'!#REF!&gt;BD$11),'Rent Roll'!#REF!,SUMIFS('Rent Roll'!$M$4:$M$24,'Rent Roll'!$J$4:$J$24,$A24,'Rent Roll'!$H$4:$H$24,"&lt;="&amp;BD$11,'Rent Roll'!$I$4:$I$24,"&gt;"&amp;BD$11)),0)</f>
        <v>0</v>
      </c>
      <c r="BE24" s="62">
        <f>IFERROR(IF(AND($A24='Rent Roll'!#REF!,'Rent Roll'!#REF!="Current",'Rent Roll'!#REF!&gt;BE$11),'Rent Roll'!#REF!,SUMIFS('Rent Roll'!$M$4:$M$24,'Rent Roll'!$J$4:$J$24,$A24,'Rent Roll'!$H$4:$H$24,"&lt;="&amp;BE$11,'Rent Roll'!$I$4:$I$24,"&gt;"&amp;BE$11)),0)</f>
        <v>0</v>
      </c>
      <c r="BF24" s="62">
        <f>IFERROR(IF(AND($A24='Rent Roll'!#REF!,'Rent Roll'!#REF!="Current",'Rent Roll'!#REF!&gt;BF$11),'Rent Roll'!#REF!,SUMIFS('Rent Roll'!$M$4:$M$24,'Rent Roll'!$J$4:$J$24,$A24,'Rent Roll'!$H$4:$H$24,"&lt;="&amp;BF$11,'Rent Roll'!$I$4:$I$24,"&gt;"&amp;BF$11)),0)</f>
        <v>0</v>
      </c>
      <c r="BG24" s="62">
        <f>IFERROR(IF(AND($A24='Rent Roll'!#REF!,'Rent Roll'!#REF!="Current",'Rent Roll'!#REF!&gt;BG$11),'Rent Roll'!#REF!,SUMIFS('Rent Roll'!$M$4:$M$24,'Rent Roll'!$J$4:$J$24,$A24,'Rent Roll'!$H$4:$H$24,"&lt;="&amp;BG$11,'Rent Roll'!$I$4:$I$24,"&gt;"&amp;BG$11)),0)</f>
        <v>0</v>
      </c>
      <c r="BH24" s="62">
        <f>IFERROR(IF(AND($A24='Rent Roll'!#REF!,'Rent Roll'!#REF!="Current",'Rent Roll'!#REF!&gt;BH$11),'Rent Roll'!#REF!,SUMIFS('Rent Roll'!$M$4:$M$24,'Rent Roll'!$J$4:$J$24,$A24,'Rent Roll'!$H$4:$H$24,"&lt;="&amp;BH$11,'Rent Roll'!$I$4:$I$24,"&gt;"&amp;BH$11)),0)</f>
        <v>0</v>
      </c>
      <c r="BI24" s="62">
        <f>IFERROR(IF(AND($A24='Rent Roll'!#REF!,'Rent Roll'!#REF!="Current",'Rent Roll'!#REF!&gt;BI$11),'Rent Roll'!#REF!,SUMIFS('Rent Roll'!$M$4:$M$24,'Rent Roll'!$J$4:$J$24,$A24,'Rent Roll'!$H$4:$H$24,"&lt;="&amp;BI$11,'Rent Roll'!$I$4:$I$24,"&gt;"&amp;BI$11)),0)</f>
        <v>0</v>
      </c>
      <c r="BJ24" s="62">
        <f>IFERROR(IF(AND($A24='Rent Roll'!#REF!,'Rent Roll'!#REF!="Current",'Rent Roll'!#REF!&gt;BJ$11),'Rent Roll'!#REF!,SUMIFS('Rent Roll'!$M$4:$M$24,'Rent Roll'!$J$4:$J$24,$A24,'Rent Roll'!$H$4:$H$24,"&lt;="&amp;BJ$11,'Rent Roll'!$I$4:$I$24,"&gt;"&amp;BJ$11)),0)</f>
        <v>0</v>
      </c>
      <c r="BK24" s="62">
        <f>IFERROR(IF(AND($A24='Rent Roll'!#REF!,'Rent Roll'!#REF!="Current",'Rent Roll'!#REF!&gt;BK$11),'Rent Roll'!#REF!,SUMIFS('Rent Roll'!$M$4:$M$24,'Rent Roll'!$J$4:$J$24,$A24,'Rent Roll'!$H$4:$H$24,"&lt;="&amp;BK$11,'Rent Roll'!$I$4:$I$24,"&gt;"&amp;BK$11)),0)</f>
        <v>0</v>
      </c>
      <c r="BL24" s="559">
        <f>IFERROR(IF(AND($A24='Rent Roll'!#REF!,'Rent Roll'!#REF!="Current",'Rent Roll'!#REF!&gt;BL$11),'Rent Roll'!#REF!,SUMIFS('Rent Roll'!$M$4:$M$24,'Rent Roll'!$J$4:$J$24,$A24,'Rent Roll'!$H$4:$H$24,"&lt;="&amp;BL$11,'Rent Roll'!$I$4:$I$24,"&gt;"&amp;BL$11)),0)</f>
        <v>0</v>
      </c>
      <c r="BM24" s="62">
        <f>IFERROR(IF(AND($A24='Rent Roll'!#REF!,'Rent Roll'!#REF!="Current",'Rent Roll'!#REF!&gt;BM$11),'Rent Roll'!#REF!,SUMIFS('Rent Roll'!$M$4:$M$24,'Rent Roll'!$J$4:$J$24,$A24,'Rent Roll'!$H$4:$H$24,"&lt;="&amp;BM$11,'Rent Roll'!$I$4:$I$24,"&gt;"&amp;BM$11)),0)</f>
        <v>0</v>
      </c>
      <c r="BN24" s="62">
        <f>IFERROR(IF(AND($A24='Rent Roll'!#REF!,'Rent Roll'!#REF!="Current",'Rent Roll'!#REF!&gt;BN$11),'Rent Roll'!#REF!,SUMIFS('Rent Roll'!$M$4:$M$24,'Rent Roll'!$J$4:$J$24,$A24,'Rent Roll'!$H$4:$H$24,"&lt;="&amp;BN$11,'Rent Roll'!$I$4:$I$24,"&gt;"&amp;BN$11)),0)</f>
        <v>0</v>
      </c>
      <c r="BO24" s="62">
        <f>IFERROR(IF(AND($A24='Rent Roll'!#REF!,'Rent Roll'!#REF!="Current",'Rent Roll'!#REF!&gt;BO$11),'Rent Roll'!#REF!,SUMIFS('Rent Roll'!$M$4:$M$24,'Rent Roll'!$J$4:$J$24,$A24,'Rent Roll'!$H$4:$H$24,"&lt;="&amp;BO$11,'Rent Roll'!$I$4:$I$24,"&gt;"&amp;BO$11)),0)</f>
        <v>0</v>
      </c>
      <c r="BP24" s="62">
        <f>IFERROR(IF(AND($A24='Rent Roll'!#REF!,'Rent Roll'!#REF!="Current",'Rent Roll'!#REF!&gt;BP$11),'Rent Roll'!#REF!,SUMIFS('Rent Roll'!$M$4:$M$24,'Rent Roll'!$J$4:$J$24,$A24,'Rent Roll'!$H$4:$H$24,"&lt;="&amp;BP$11,'Rent Roll'!$I$4:$I$24,"&gt;"&amp;BP$11)),0)</f>
        <v>0</v>
      </c>
      <c r="BQ24" s="62">
        <f>IFERROR(IF(AND($A24='Rent Roll'!#REF!,'Rent Roll'!#REF!="Current",'Rent Roll'!#REF!&gt;BQ$11),'Rent Roll'!#REF!,SUMIFS('Rent Roll'!$M$4:$M$24,'Rent Roll'!$J$4:$J$24,$A24,'Rent Roll'!$H$4:$H$24,"&lt;="&amp;BQ$11,'Rent Roll'!$I$4:$I$24,"&gt;"&amp;BQ$11)),0)</f>
        <v>0</v>
      </c>
      <c r="BR24" s="62">
        <f>IFERROR(IF(AND($A24='Rent Roll'!#REF!,'Rent Roll'!#REF!="Current",'Rent Roll'!#REF!&gt;BR$11),'Rent Roll'!#REF!,SUMIFS('Rent Roll'!$M$4:$M$24,'Rent Roll'!$J$4:$J$24,$A24,'Rent Roll'!$H$4:$H$24,"&lt;="&amp;BR$11,'Rent Roll'!$I$4:$I$24,"&gt;"&amp;BR$11)),0)</f>
        <v>0</v>
      </c>
      <c r="BS24" s="62">
        <f>IFERROR(IF(AND($A24='Rent Roll'!#REF!,'Rent Roll'!#REF!="Current",'Rent Roll'!#REF!&gt;BS$11),'Rent Roll'!#REF!,SUMIFS('Rent Roll'!$M$4:$M$24,'Rent Roll'!$J$4:$J$24,$A24,'Rent Roll'!$H$4:$H$24,"&lt;="&amp;BS$11,'Rent Roll'!$I$4:$I$24,"&gt;"&amp;BS$11)),0)</f>
        <v>0</v>
      </c>
      <c r="BT24" s="62">
        <f>IFERROR(IF(AND($A24='Rent Roll'!#REF!,'Rent Roll'!#REF!="Current",'Rent Roll'!#REF!&gt;BT$11),'Rent Roll'!#REF!,SUMIFS('Rent Roll'!$M$4:$M$24,'Rent Roll'!$J$4:$J$24,$A24,'Rent Roll'!$H$4:$H$24,"&lt;="&amp;BT$11,'Rent Roll'!$I$4:$I$24,"&gt;"&amp;BT$11)),0)</f>
        <v>0</v>
      </c>
      <c r="BU24" s="62">
        <f>IFERROR(IF(AND($A24='Rent Roll'!#REF!,'Rent Roll'!#REF!="Current",'Rent Roll'!#REF!&gt;BU$11),'Rent Roll'!#REF!,SUMIFS('Rent Roll'!$M$4:$M$24,'Rent Roll'!$J$4:$J$24,$A24,'Rent Roll'!$H$4:$H$24,"&lt;="&amp;BU$11,'Rent Roll'!$I$4:$I$24,"&gt;"&amp;BU$11)),0)</f>
        <v>0</v>
      </c>
      <c r="BV24" s="62">
        <f>IFERROR(IF(AND($A24='Rent Roll'!#REF!,'Rent Roll'!#REF!="Current",'Rent Roll'!#REF!&gt;BV$11),'Rent Roll'!#REF!,SUMIFS('Rent Roll'!$M$4:$M$24,'Rent Roll'!$J$4:$J$24,$A24,'Rent Roll'!$H$4:$H$24,"&lt;="&amp;BV$11,'Rent Roll'!$I$4:$I$24,"&gt;"&amp;BV$11)),0)</f>
        <v>0</v>
      </c>
      <c r="BW24" s="62">
        <f>IFERROR(IF(AND($A24='Rent Roll'!#REF!,'Rent Roll'!#REF!="Current",'Rent Roll'!#REF!&gt;BW$11),'Rent Roll'!#REF!,SUMIFS('Rent Roll'!$M$4:$M$24,'Rent Roll'!$J$4:$J$24,$A24,'Rent Roll'!$H$4:$H$24,"&lt;="&amp;BW$11,'Rent Roll'!$I$4:$I$24,"&gt;"&amp;BW$11)),0)</f>
        <v>0</v>
      </c>
      <c r="BX24" s="559">
        <f>IFERROR(IF(AND($A24='Rent Roll'!#REF!,'Rent Roll'!#REF!="Current",'Rent Roll'!#REF!&gt;BX$11),'Rent Roll'!#REF!,SUMIFS('Rent Roll'!$M$4:$M$24,'Rent Roll'!$J$4:$J$24,$A24,'Rent Roll'!$H$4:$H$24,"&lt;="&amp;BX$11,'Rent Roll'!$I$4:$I$24,"&gt;"&amp;BX$11)),0)</f>
        <v>0</v>
      </c>
      <c r="BY24" s="62">
        <f>IFERROR(IF(AND($A24='Rent Roll'!#REF!,'Rent Roll'!#REF!="Current",'Rent Roll'!#REF!&gt;BY$11),'Rent Roll'!#REF!,SUMIFS('Rent Roll'!$M$4:$M$24,'Rent Roll'!$J$4:$J$24,$A24,'Rent Roll'!$H$4:$H$24,"&lt;="&amp;BY$11,'Rent Roll'!$I$4:$I$24,"&gt;"&amp;BY$11)),0)</f>
        <v>0</v>
      </c>
      <c r="BZ24" s="62">
        <f>IFERROR(IF(AND($A24='Rent Roll'!#REF!,'Rent Roll'!#REF!="Current",'Rent Roll'!#REF!&gt;BZ$11),'Rent Roll'!#REF!,SUMIFS('Rent Roll'!$M$4:$M$24,'Rent Roll'!$J$4:$J$24,$A24,'Rent Roll'!$H$4:$H$24,"&lt;="&amp;BZ$11,'Rent Roll'!$I$4:$I$24,"&gt;"&amp;BZ$11)),0)</f>
        <v>0</v>
      </c>
      <c r="CA24" s="62">
        <f>IFERROR(IF(AND($A24='Rent Roll'!#REF!,'Rent Roll'!#REF!="Current",'Rent Roll'!#REF!&gt;CA$11),'Rent Roll'!#REF!,SUMIFS('Rent Roll'!$M$4:$M$24,'Rent Roll'!$J$4:$J$24,$A24,'Rent Roll'!$H$4:$H$24,"&lt;="&amp;CA$11,'Rent Roll'!$I$4:$I$24,"&gt;"&amp;CA$11)),0)</f>
        <v>0</v>
      </c>
      <c r="CB24" s="62">
        <f>IFERROR(IF(AND($A24='Rent Roll'!#REF!,'Rent Roll'!#REF!="Current",'Rent Roll'!#REF!&gt;CB$11),'Rent Roll'!#REF!,SUMIFS('Rent Roll'!$M$4:$M$24,'Rent Roll'!$J$4:$J$24,$A24,'Rent Roll'!$H$4:$H$24,"&lt;="&amp;CB$11,'Rent Roll'!$I$4:$I$24,"&gt;"&amp;CB$11)),0)</f>
        <v>0</v>
      </c>
      <c r="CC24" s="62">
        <f>IFERROR(IF(AND($A24='Rent Roll'!#REF!,'Rent Roll'!#REF!="Current",'Rent Roll'!#REF!&gt;CC$11),'Rent Roll'!#REF!,SUMIFS('Rent Roll'!$M$4:$M$24,'Rent Roll'!$J$4:$J$24,$A24,'Rent Roll'!$H$4:$H$24,"&lt;="&amp;CC$11,'Rent Roll'!$I$4:$I$24,"&gt;"&amp;CC$11)),0)</f>
        <v>0</v>
      </c>
      <c r="CD24" s="62">
        <f>IFERROR(IF(AND($A24='Rent Roll'!#REF!,'Rent Roll'!#REF!="Current",'Rent Roll'!#REF!&gt;CD$11),'Rent Roll'!#REF!,SUMIFS('Rent Roll'!$M$4:$M$24,'Rent Roll'!$J$4:$J$24,$A24,'Rent Roll'!$H$4:$H$24,"&lt;="&amp;CD$11,'Rent Roll'!$I$4:$I$24,"&gt;"&amp;CD$11)),0)</f>
        <v>0</v>
      </c>
      <c r="CE24" s="62">
        <f>IFERROR(IF(AND($A24='Rent Roll'!#REF!,'Rent Roll'!#REF!="Current",'Rent Roll'!#REF!&gt;CE$11),'Rent Roll'!#REF!,SUMIFS('Rent Roll'!$M$4:$M$24,'Rent Roll'!$J$4:$J$24,$A24,'Rent Roll'!$H$4:$H$24,"&lt;="&amp;CE$11,'Rent Roll'!$I$4:$I$24,"&gt;"&amp;CE$11)),0)</f>
        <v>0</v>
      </c>
      <c r="CF24" s="62">
        <f>IFERROR(IF(AND($A24='Rent Roll'!#REF!,'Rent Roll'!#REF!="Current",'Rent Roll'!#REF!&gt;CF$11),'Rent Roll'!#REF!,SUMIFS('Rent Roll'!$M$4:$M$24,'Rent Roll'!$J$4:$J$24,$A24,'Rent Roll'!$H$4:$H$24,"&lt;="&amp;CF$11,'Rent Roll'!$I$4:$I$24,"&gt;"&amp;CF$11)),0)</f>
        <v>0</v>
      </c>
      <c r="CG24" s="62">
        <f>IFERROR(IF(AND($A24='Rent Roll'!#REF!,'Rent Roll'!#REF!="Current",'Rent Roll'!#REF!&gt;CG$11),'Rent Roll'!#REF!,SUMIFS('Rent Roll'!$M$4:$M$24,'Rent Roll'!$J$4:$J$24,$A24,'Rent Roll'!$H$4:$H$24,"&lt;="&amp;CG$11,'Rent Roll'!$I$4:$I$24,"&gt;"&amp;CG$11)),0)</f>
        <v>0</v>
      </c>
      <c r="CH24" s="62">
        <f>IFERROR(IF(AND($A24='Rent Roll'!#REF!,'Rent Roll'!#REF!="Current",'Rent Roll'!#REF!&gt;CH$11),'Rent Roll'!#REF!,SUMIFS('Rent Roll'!$M$4:$M$24,'Rent Roll'!$J$4:$J$24,$A24,'Rent Roll'!$H$4:$H$24,"&lt;="&amp;CH$11,'Rent Roll'!$I$4:$I$24,"&gt;"&amp;CH$11)),0)</f>
        <v>0</v>
      </c>
      <c r="CI24" s="62">
        <f>IFERROR(IF(AND($A24='Rent Roll'!#REF!,'Rent Roll'!#REF!="Current",'Rent Roll'!#REF!&gt;CI$11),'Rent Roll'!#REF!,SUMIFS('Rent Roll'!$M$4:$M$24,'Rent Roll'!$J$4:$J$24,$A24,'Rent Roll'!$H$4:$H$24,"&lt;="&amp;CI$11,'Rent Roll'!$I$4:$I$24,"&gt;"&amp;CI$11)),0)</f>
        <v>0</v>
      </c>
      <c r="CJ24" s="559">
        <f>IFERROR(IF(AND($A24='Rent Roll'!#REF!,'Rent Roll'!#REF!="Current",'Rent Roll'!#REF!&gt;CJ$11),'Rent Roll'!#REF!,SUMIFS('Rent Roll'!$M$4:$M$24,'Rent Roll'!$J$4:$J$24,$A24,'Rent Roll'!$H$4:$H$24,"&lt;="&amp;CJ$11,'Rent Roll'!$I$4:$I$24,"&gt;"&amp;CJ$11)),0)</f>
        <v>0</v>
      </c>
      <c r="CK24" s="62">
        <f>IFERROR(IF(AND($A24='Rent Roll'!#REF!,'Rent Roll'!#REF!="Current",'Rent Roll'!#REF!&gt;CK$11),'Rent Roll'!#REF!,SUMIFS('Rent Roll'!$M$4:$M$24,'Rent Roll'!$J$4:$J$24,$A24,'Rent Roll'!$H$4:$H$24,"&lt;="&amp;CK$11,'Rent Roll'!$I$4:$I$24,"&gt;"&amp;CK$11)),0)</f>
        <v>0</v>
      </c>
      <c r="CL24" s="62">
        <f>IFERROR(IF(AND($A24='Rent Roll'!#REF!,'Rent Roll'!#REF!="Current",'Rent Roll'!#REF!&gt;CL$11),'Rent Roll'!#REF!,SUMIFS('Rent Roll'!$M$4:$M$24,'Rent Roll'!$J$4:$J$24,$A24,'Rent Roll'!$H$4:$H$24,"&lt;="&amp;CL$11,'Rent Roll'!$I$4:$I$24,"&gt;"&amp;CL$11)),0)</f>
        <v>0</v>
      </c>
      <c r="CM24" s="62">
        <f>IFERROR(IF(AND($A24='Rent Roll'!#REF!,'Rent Roll'!#REF!="Current",'Rent Roll'!#REF!&gt;CM$11),'Rent Roll'!#REF!,SUMIFS('Rent Roll'!$M$4:$M$24,'Rent Roll'!$J$4:$J$24,$A24,'Rent Roll'!$H$4:$H$24,"&lt;="&amp;CM$11,'Rent Roll'!$I$4:$I$24,"&gt;"&amp;CM$11)),0)</f>
        <v>0</v>
      </c>
      <c r="CN24" s="62">
        <f>IFERROR(IF(AND($A24='Rent Roll'!#REF!,'Rent Roll'!#REF!="Current",'Rent Roll'!#REF!&gt;CN$11),'Rent Roll'!#REF!,SUMIFS('Rent Roll'!$M$4:$M$24,'Rent Roll'!$J$4:$J$24,$A24,'Rent Roll'!$H$4:$H$24,"&lt;="&amp;CN$11,'Rent Roll'!$I$4:$I$24,"&gt;"&amp;CN$11)),0)</f>
        <v>0</v>
      </c>
      <c r="CO24" s="62">
        <f>IFERROR(IF(AND($A24='Rent Roll'!#REF!,'Rent Roll'!#REF!="Current",'Rent Roll'!#REF!&gt;CO$11),'Rent Roll'!#REF!,SUMIFS('Rent Roll'!$M$4:$M$24,'Rent Roll'!$J$4:$J$24,$A24,'Rent Roll'!$H$4:$H$24,"&lt;="&amp;CO$11,'Rent Roll'!$I$4:$I$24,"&gt;"&amp;CO$11)),0)</f>
        <v>0</v>
      </c>
      <c r="CP24" s="62">
        <f>IFERROR(IF(AND($A24='Rent Roll'!#REF!,'Rent Roll'!#REF!="Current",'Rent Roll'!#REF!&gt;CP$11),'Rent Roll'!#REF!,SUMIFS('Rent Roll'!$M$4:$M$24,'Rent Roll'!$J$4:$J$24,$A24,'Rent Roll'!$H$4:$H$24,"&lt;="&amp;CP$11,'Rent Roll'!$I$4:$I$24,"&gt;"&amp;CP$11)),0)</f>
        <v>0</v>
      </c>
      <c r="CQ24" s="62">
        <f>IFERROR(IF(AND($A24='Rent Roll'!#REF!,'Rent Roll'!#REF!="Current",'Rent Roll'!#REF!&gt;CQ$11),'Rent Roll'!#REF!,SUMIFS('Rent Roll'!$M$4:$M$24,'Rent Roll'!$J$4:$J$24,$A24,'Rent Roll'!$H$4:$H$24,"&lt;="&amp;CQ$11,'Rent Roll'!$I$4:$I$24,"&gt;"&amp;CQ$11)),0)</f>
        <v>0</v>
      </c>
      <c r="CR24" s="62">
        <f>IFERROR(IF(AND($A24='Rent Roll'!#REF!,'Rent Roll'!#REF!="Current",'Rent Roll'!#REF!&gt;CR$11),'Rent Roll'!#REF!,SUMIFS('Rent Roll'!$M$4:$M$24,'Rent Roll'!$J$4:$J$24,$A24,'Rent Roll'!$H$4:$H$24,"&lt;="&amp;CR$11,'Rent Roll'!$I$4:$I$24,"&gt;"&amp;CR$11)),0)</f>
        <v>0</v>
      </c>
      <c r="CS24" s="62">
        <f>IFERROR(IF(AND($A24='Rent Roll'!#REF!,'Rent Roll'!#REF!="Current",'Rent Roll'!#REF!&gt;CS$11),'Rent Roll'!#REF!,SUMIFS('Rent Roll'!$M$4:$M$24,'Rent Roll'!$J$4:$J$24,$A24,'Rent Roll'!$H$4:$H$24,"&lt;="&amp;CS$11,'Rent Roll'!$I$4:$I$24,"&gt;"&amp;CS$11)),0)</f>
        <v>0</v>
      </c>
      <c r="CT24" s="62">
        <f>IFERROR(IF(AND($A24='Rent Roll'!#REF!,'Rent Roll'!#REF!="Current",'Rent Roll'!#REF!&gt;CT$11),'Rent Roll'!#REF!,SUMIFS('Rent Roll'!$M$4:$M$24,'Rent Roll'!$J$4:$J$24,$A24,'Rent Roll'!$H$4:$H$24,"&lt;="&amp;CT$11,'Rent Roll'!$I$4:$I$24,"&gt;"&amp;CT$11)),0)</f>
        <v>0</v>
      </c>
      <c r="CU24" s="62">
        <f>IFERROR(IF(AND($A24='Rent Roll'!#REF!,'Rent Roll'!#REF!="Current",'Rent Roll'!#REF!&gt;CU$11),'Rent Roll'!#REF!,SUMIFS('Rent Roll'!$M$4:$M$24,'Rent Roll'!$J$4:$J$24,$A24,'Rent Roll'!$H$4:$H$24,"&lt;="&amp;CU$11,'Rent Roll'!$I$4:$I$24,"&gt;"&amp;CU$11)),0)</f>
        <v>0</v>
      </c>
      <c r="CV24" s="559">
        <f>IFERROR(IF(AND($A24='Rent Roll'!#REF!,'Rent Roll'!#REF!="Current",'Rent Roll'!#REF!&gt;CV$11),'Rent Roll'!#REF!,SUMIFS('Rent Roll'!$M$4:$M$24,'Rent Roll'!$J$4:$J$24,$A24,'Rent Roll'!$H$4:$H$24,"&lt;="&amp;CV$11,'Rent Roll'!$I$4:$I$24,"&gt;"&amp;CV$11)),0)</f>
        <v>0</v>
      </c>
      <c r="CW24" s="62">
        <f>IFERROR(IF(AND($A24='Rent Roll'!#REF!,'Rent Roll'!#REF!="Current",'Rent Roll'!#REF!&gt;CW$11),'Rent Roll'!#REF!,SUMIFS('Rent Roll'!$M$4:$M$24,'Rent Roll'!$J$4:$J$24,$A24,'Rent Roll'!$H$4:$H$24,"&lt;="&amp;CW$11,'Rent Roll'!$I$4:$I$24,"&gt;"&amp;CW$11)),0)</f>
        <v>0</v>
      </c>
      <c r="CX24" s="62">
        <f>IFERROR(IF(AND($A24='Rent Roll'!#REF!,'Rent Roll'!#REF!="Current",'Rent Roll'!#REF!&gt;CX$11),'Rent Roll'!#REF!,SUMIFS('Rent Roll'!$M$4:$M$24,'Rent Roll'!$J$4:$J$24,$A24,'Rent Roll'!$H$4:$H$24,"&lt;="&amp;CX$11,'Rent Roll'!$I$4:$I$24,"&gt;"&amp;CX$11)),0)</f>
        <v>0</v>
      </c>
      <c r="CY24" s="62">
        <f>IFERROR(IF(AND($A24='Rent Roll'!#REF!,'Rent Roll'!#REF!="Current",'Rent Roll'!#REF!&gt;CY$11),'Rent Roll'!#REF!,SUMIFS('Rent Roll'!$M$4:$M$24,'Rent Roll'!$J$4:$J$24,$A24,'Rent Roll'!$H$4:$H$24,"&lt;="&amp;CY$11,'Rent Roll'!$I$4:$I$24,"&gt;"&amp;CY$11)),0)</f>
        <v>0</v>
      </c>
      <c r="CZ24" s="62">
        <f>IFERROR(IF(AND($A24='Rent Roll'!#REF!,'Rent Roll'!#REF!="Current",'Rent Roll'!#REF!&gt;CZ$11),'Rent Roll'!#REF!,SUMIFS('Rent Roll'!$M$4:$M$24,'Rent Roll'!$J$4:$J$24,$A24,'Rent Roll'!$H$4:$H$24,"&lt;="&amp;CZ$11,'Rent Roll'!$I$4:$I$24,"&gt;"&amp;CZ$11)),0)</f>
        <v>0</v>
      </c>
      <c r="DA24" s="62">
        <f>IFERROR(IF(AND($A24='Rent Roll'!#REF!,'Rent Roll'!#REF!="Current",'Rent Roll'!#REF!&gt;DA$11),'Rent Roll'!#REF!,SUMIFS('Rent Roll'!$M$4:$M$24,'Rent Roll'!$J$4:$J$24,$A24,'Rent Roll'!$H$4:$H$24,"&lt;="&amp;DA$11,'Rent Roll'!$I$4:$I$24,"&gt;"&amp;DA$11)),0)</f>
        <v>0</v>
      </c>
      <c r="DB24" s="62">
        <f>IFERROR(IF(AND($A24='Rent Roll'!#REF!,'Rent Roll'!#REF!="Current",'Rent Roll'!#REF!&gt;DB$11),'Rent Roll'!#REF!,SUMIFS('Rent Roll'!$M$4:$M$24,'Rent Roll'!$J$4:$J$24,$A24,'Rent Roll'!$H$4:$H$24,"&lt;="&amp;DB$11,'Rent Roll'!$I$4:$I$24,"&gt;"&amp;DB$11)),0)</f>
        <v>0</v>
      </c>
      <c r="DC24" s="62">
        <f>IFERROR(IF(AND($A24='Rent Roll'!#REF!,'Rent Roll'!#REF!="Current",'Rent Roll'!#REF!&gt;DC$11),'Rent Roll'!#REF!,SUMIFS('Rent Roll'!$M$4:$M$24,'Rent Roll'!$J$4:$J$24,$A24,'Rent Roll'!$H$4:$H$24,"&lt;="&amp;DC$11,'Rent Roll'!$I$4:$I$24,"&gt;"&amp;DC$11)),0)</f>
        <v>0</v>
      </c>
      <c r="DD24" s="62">
        <f>IFERROR(IF(AND($A24='Rent Roll'!#REF!,'Rent Roll'!#REF!="Current",'Rent Roll'!#REF!&gt;DD$11),'Rent Roll'!#REF!,SUMIFS('Rent Roll'!$M$4:$M$24,'Rent Roll'!$J$4:$J$24,$A24,'Rent Roll'!$H$4:$H$24,"&lt;="&amp;DD$11,'Rent Roll'!$I$4:$I$24,"&gt;"&amp;DD$11)),0)</f>
        <v>0</v>
      </c>
      <c r="DE24" s="62">
        <f>IFERROR(IF(AND($A24='Rent Roll'!#REF!,'Rent Roll'!#REF!="Current",'Rent Roll'!#REF!&gt;DE$11),'Rent Roll'!#REF!,SUMIFS('Rent Roll'!$M$4:$M$24,'Rent Roll'!$J$4:$J$24,$A24,'Rent Roll'!$H$4:$H$24,"&lt;="&amp;DE$11,'Rent Roll'!$I$4:$I$24,"&gt;"&amp;DE$11)),0)</f>
        <v>0</v>
      </c>
      <c r="DF24" s="62">
        <f>IFERROR(IF(AND($A24='Rent Roll'!#REF!,'Rent Roll'!#REF!="Current",'Rent Roll'!#REF!&gt;DF$11),'Rent Roll'!#REF!,SUMIFS('Rent Roll'!$M$4:$M$24,'Rent Roll'!$J$4:$J$24,$A24,'Rent Roll'!$H$4:$H$24,"&lt;="&amp;DF$11,'Rent Roll'!$I$4:$I$24,"&gt;"&amp;DF$11)),0)</f>
        <v>0</v>
      </c>
      <c r="DG24" s="62">
        <f>IFERROR(IF(AND($A24='Rent Roll'!#REF!,'Rent Roll'!#REF!="Current",'Rent Roll'!#REF!&gt;DG$11),'Rent Roll'!#REF!,SUMIFS('Rent Roll'!$M$4:$M$24,'Rent Roll'!$J$4:$J$24,$A24,'Rent Roll'!$H$4:$H$24,"&lt;="&amp;DG$11,'Rent Roll'!$I$4:$I$24,"&gt;"&amp;DG$11)),0)</f>
        <v>0</v>
      </c>
      <c r="DH24" s="559">
        <f>IFERROR(IF(AND($A24='Rent Roll'!#REF!,'Rent Roll'!#REF!="Current",'Rent Roll'!#REF!&gt;DH$11),'Rent Roll'!#REF!,SUMIFS('Rent Roll'!$M$4:$M$24,'Rent Roll'!$J$4:$J$24,$A24,'Rent Roll'!$H$4:$H$24,"&lt;="&amp;DH$11,'Rent Roll'!$I$4:$I$24,"&gt;"&amp;DH$11)),0)</f>
        <v>0</v>
      </c>
      <c r="DI24" s="62">
        <f>IFERROR(IF(AND($A24='Rent Roll'!#REF!,'Rent Roll'!#REF!="Current",'Rent Roll'!#REF!&gt;DI$11),'Rent Roll'!#REF!,SUMIFS('Rent Roll'!$M$4:$M$24,'Rent Roll'!$J$4:$J$24,$A24,'Rent Roll'!$H$4:$H$24,"&lt;="&amp;DI$11,'Rent Roll'!$I$4:$I$24,"&gt;"&amp;DI$11)),0)</f>
        <v>0</v>
      </c>
      <c r="DJ24" s="62">
        <f>IFERROR(IF(AND($A24='Rent Roll'!#REF!,'Rent Roll'!#REF!="Current",'Rent Roll'!#REF!&gt;DJ$11),'Rent Roll'!#REF!,SUMIFS('Rent Roll'!$M$4:$M$24,'Rent Roll'!$J$4:$J$24,$A24,'Rent Roll'!$H$4:$H$24,"&lt;="&amp;DJ$11,'Rent Roll'!$I$4:$I$24,"&gt;"&amp;DJ$11)),0)</f>
        <v>0</v>
      </c>
      <c r="DK24" s="62">
        <f>IFERROR(IF(AND($A24='Rent Roll'!#REF!,'Rent Roll'!#REF!="Current",'Rent Roll'!#REF!&gt;DK$11),'Rent Roll'!#REF!,SUMIFS('Rent Roll'!$M$4:$M$24,'Rent Roll'!$J$4:$J$24,$A24,'Rent Roll'!$H$4:$H$24,"&lt;="&amp;DK$11,'Rent Roll'!$I$4:$I$24,"&gt;"&amp;DK$11)),0)</f>
        <v>0</v>
      </c>
      <c r="DL24" s="62">
        <f>IFERROR(IF(AND($A24='Rent Roll'!#REF!,'Rent Roll'!#REF!="Current",'Rent Roll'!#REF!&gt;DL$11),'Rent Roll'!#REF!,SUMIFS('Rent Roll'!$M$4:$M$24,'Rent Roll'!$J$4:$J$24,$A24,'Rent Roll'!$H$4:$H$24,"&lt;="&amp;DL$11,'Rent Roll'!$I$4:$I$24,"&gt;"&amp;DL$11)),0)</f>
        <v>0</v>
      </c>
      <c r="DM24" s="62">
        <f>IFERROR(IF(AND($A24='Rent Roll'!#REF!,'Rent Roll'!#REF!="Current",'Rent Roll'!#REF!&gt;DM$11),'Rent Roll'!#REF!,SUMIFS('Rent Roll'!$M$4:$M$24,'Rent Roll'!$J$4:$J$24,$A24,'Rent Roll'!$H$4:$H$24,"&lt;="&amp;DM$11,'Rent Roll'!$I$4:$I$24,"&gt;"&amp;DM$11)),0)</f>
        <v>0</v>
      </c>
      <c r="DN24" s="62">
        <f>IFERROR(IF(AND($A24='Rent Roll'!#REF!,'Rent Roll'!#REF!="Current",'Rent Roll'!#REF!&gt;DN$11),'Rent Roll'!#REF!,SUMIFS('Rent Roll'!$M$4:$M$24,'Rent Roll'!$J$4:$J$24,$A24,'Rent Roll'!$H$4:$H$24,"&lt;="&amp;DN$11,'Rent Roll'!$I$4:$I$24,"&gt;"&amp;DN$11)),0)</f>
        <v>0</v>
      </c>
      <c r="DO24" s="62">
        <f>IFERROR(IF(AND($A24='Rent Roll'!#REF!,'Rent Roll'!#REF!="Current",'Rent Roll'!#REF!&gt;DO$11),'Rent Roll'!#REF!,SUMIFS('Rent Roll'!$M$4:$M$24,'Rent Roll'!$J$4:$J$24,$A24,'Rent Roll'!$H$4:$H$24,"&lt;="&amp;DO$11,'Rent Roll'!$I$4:$I$24,"&gt;"&amp;DO$11)),0)</f>
        <v>0</v>
      </c>
      <c r="DP24" s="62">
        <f>IFERROR(IF(AND($A24='Rent Roll'!#REF!,'Rent Roll'!#REF!="Current",'Rent Roll'!#REF!&gt;DP$11),'Rent Roll'!#REF!,SUMIFS('Rent Roll'!$M$4:$M$24,'Rent Roll'!$J$4:$J$24,$A24,'Rent Roll'!$H$4:$H$24,"&lt;="&amp;DP$11,'Rent Roll'!$I$4:$I$24,"&gt;"&amp;DP$11)),0)</f>
        <v>0</v>
      </c>
      <c r="DQ24" s="62">
        <f>IFERROR(IF(AND($A24='Rent Roll'!#REF!,'Rent Roll'!#REF!="Current",'Rent Roll'!#REF!&gt;DQ$11),'Rent Roll'!#REF!,SUMIFS('Rent Roll'!$M$4:$M$24,'Rent Roll'!$J$4:$J$24,$A24,'Rent Roll'!$H$4:$H$24,"&lt;="&amp;DQ$11,'Rent Roll'!$I$4:$I$24,"&gt;"&amp;DQ$11)),0)</f>
        <v>0</v>
      </c>
      <c r="DR24" s="62">
        <f>IFERROR(IF(AND($A24='Rent Roll'!#REF!,'Rent Roll'!#REF!="Current",'Rent Roll'!#REF!&gt;DR$11),'Rent Roll'!#REF!,SUMIFS('Rent Roll'!$M$4:$M$24,'Rent Roll'!$J$4:$J$24,$A24,'Rent Roll'!$H$4:$H$24,"&lt;="&amp;DR$11,'Rent Roll'!$I$4:$I$24,"&gt;"&amp;DR$11)),0)</f>
        <v>0</v>
      </c>
      <c r="DS24" s="62">
        <f>IFERROR(IF(AND($A24='Rent Roll'!#REF!,'Rent Roll'!#REF!="Current",'Rent Roll'!#REF!&gt;DS$11),'Rent Roll'!#REF!,SUMIFS('Rent Roll'!$M$4:$M$24,'Rent Roll'!$J$4:$J$24,$A24,'Rent Roll'!$H$4:$H$24,"&lt;="&amp;DS$11,'Rent Roll'!$I$4:$I$24,"&gt;"&amp;DS$11)),0)</f>
        <v>0</v>
      </c>
      <c r="DT24" s="559">
        <f>IFERROR(IF(AND($A24='Rent Roll'!#REF!,'Rent Roll'!#REF!="Current",'Rent Roll'!#REF!&gt;DT$11),'Rent Roll'!#REF!,SUMIFS('Rent Roll'!$M$4:$M$24,'Rent Roll'!$J$4:$J$24,$A24,'Rent Roll'!$H$4:$H$24,"&lt;="&amp;DT$11,'Rent Roll'!$I$4:$I$24,"&gt;"&amp;DT$11)),0)</f>
        <v>0</v>
      </c>
      <c r="DU24" s="62">
        <f>IFERROR(IF(AND($A24='Rent Roll'!#REF!,'Rent Roll'!#REF!="Current",'Rent Roll'!#REF!&gt;DU$11),'Rent Roll'!#REF!,SUMIFS('Rent Roll'!$M$4:$M$24,'Rent Roll'!$J$4:$J$24,$A24,'Rent Roll'!$H$4:$H$24,"&lt;="&amp;DU$11,'Rent Roll'!$I$4:$I$24,"&gt;"&amp;DU$11)),0)</f>
        <v>0</v>
      </c>
      <c r="DV24" s="62">
        <f>IFERROR(IF(AND($A24='Rent Roll'!#REF!,'Rent Roll'!#REF!="Current",'Rent Roll'!#REF!&gt;DV$11),'Rent Roll'!#REF!,SUMIFS('Rent Roll'!$M$4:$M$24,'Rent Roll'!$J$4:$J$24,$A24,'Rent Roll'!$H$4:$H$24,"&lt;="&amp;DV$11,'Rent Roll'!$I$4:$I$24,"&gt;"&amp;DV$11)),0)</f>
        <v>0</v>
      </c>
      <c r="DW24" s="62">
        <f>IFERROR(IF(AND($A24='Rent Roll'!#REF!,'Rent Roll'!#REF!="Current",'Rent Roll'!#REF!&gt;DW$11),'Rent Roll'!#REF!,SUMIFS('Rent Roll'!$M$4:$M$24,'Rent Roll'!$J$4:$J$24,$A24,'Rent Roll'!$H$4:$H$24,"&lt;="&amp;DW$11,'Rent Roll'!$I$4:$I$24,"&gt;"&amp;DW$11)),0)</f>
        <v>0</v>
      </c>
      <c r="DX24" s="62">
        <f>IFERROR(IF(AND($A24='Rent Roll'!#REF!,'Rent Roll'!#REF!="Current",'Rent Roll'!#REF!&gt;DX$11),'Rent Roll'!#REF!,SUMIFS('Rent Roll'!$M$4:$M$24,'Rent Roll'!$J$4:$J$24,$A24,'Rent Roll'!$H$4:$H$24,"&lt;="&amp;DX$11,'Rent Roll'!$I$4:$I$24,"&gt;"&amp;DX$11)),0)</f>
        <v>0</v>
      </c>
      <c r="DY24" s="62">
        <f>IFERROR(IF(AND($A24='Rent Roll'!#REF!,'Rent Roll'!#REF!="Current",'Rent Roll'!#REF!&gt;DY$11),'Rent Roll'!#REF!,SUMIFS('Rent Roll'!$M$4:$M$24,'Rent Roll'!$J$4:$J$24,$A24,'Rent Roll'!$H$4:$H$24,"&lt;="&amp;DY$11,'Rent Roll'!$I$4:$I$24,"&gt;"&amp;DY$11)),0)</f>
        <v>0</v>
      </c>
      <c r="DZ24" s="62">
        <f>IFERROR(IF(AND($A24='Rent Roll'!#REF!,'Rent Roll'!#REF!="Current",'Rent Roll'!#REF!&gt;DZ$11),'Rent Roll'!#REF!,SUMIFS('Rent Roll'!$M$4:$M$24,'Rent Roll'!$J$4:$J$24,$A24,'Rent Roll'!$H$4:$H$24,"&lt;="&amp;DZ$11,'Rent Roll'!$I$4:$I$24,"&gt;"&amp;DZ$11)),0)</f>
        <v>0</v>
      </c>
      <c r="EA24" s="62">
        <f>IFERROR(IF(AND($A24='Rent Roll'!#REF!,'Rent Roll'!#REF!="Current",'Rent Roll'!#REF!&gt;EA$11),'Rent Roll'!#REF!,SUMIFS('Rent Roll'!$M$4:$M$24,'Rent Roll'!$J$4:$J$24,$A24,'Rent Roll'!$H$4:$H$24,"&lt;="&amp;EA$11,'Rent Roll'!$I$4:$I$24,"&gt;"&amp;EA$11)),0)</f>
        <v>0</v>
      </c>
      <c r="EB24" s="62">
        <f>IFERROR(IF(AND($A24='Rent Roll'!#REF!,'Rent Roll'!#REF!="Current",'Rent Roll'!#REF!&gt;EB$11),'Rent Roll'!#REF!,SUMIFS('Rent Roll'!$M$4:$M$24,'Rent Roll'!$J$4:$J$24,$A24,'Rent Roll'!$H$4:$H$24,"&lt;="&amp;EB$11,'Rent Roll'!$I$4:$I$24,"&gt;"&amp;EB$11)),0)</f>
        <v>0</v>
      </c>
      <c r="EC24" s="62">
        <f>IFERROR(IF(AND($A24='Rent Roll'!#REF!,'Rent Roll'!#REF!="Current",'Rent Roll'!#REF!&gt;EC$11),'Rent Roll'!#REF!,SUMIFS('Rent Roll'!$M$4:$M$24,'Rent Roll'!$J$4:$J$24,$A24,'Rent Roll'!$H$4:$H$24,"&lt;="&amp;EC$11,'Rent Roll'!$I$4:$I$24,"&gt;"&amp;EC$11)),0)</f>
        <v>0</v>
      </c>
      <c r="ED24" s="62">
        <f>IFERROR(IF(AND($A24='Rent Roll'!#REF!,'Rent Roll'!#REF!="Current",'Rent Roll'!#REF!&gt;ED$11),'Rent Roll'!#REF!,SUMIFS('Rent Roll'!$M$4:$M$24,'Rent Roll'!$J$4:$J$24,$A24,'Rent Roll'!$H$4:$H$24,"&lt;="&amp;ED$11,'Rent Roll'!$I$4:$I$24,"&gt;"&amp;ED$11)),0)</f>
        <v>0</v>
      </c>
      <c r="EE24" s="62">
        <f>IFERROR(IF(AND($A24='Rent Roll'!#REF!,'Rent Roll'!#REF!="Current",'Rent Roll'!#REF!&gt;EE$11),'Rent Roll'!#REF!,SUMIFS('Rent Roll'!$M$4:$M$24,'Rent Roll'!$J$4:$J$24,$A24,'Rent Roll'!$H$4:$H$24,"&lt;="&amp;EE$11,'Rent Roll'!$I$4:$I$24,"&gt;"&amp;EE$11)),0)</f>
        <v>0</v>
      </c>
    </row>
    <row r="25" spans="1:135" x14ac:dyDescent="0.25">
      <c r="A25" s="148" t="e">
        <f>'Rent Roll'!#REF!</f>
        <v>#REF!</v>
      </c>
      <c r="B25" s="398" t="e">
        <f>'Rent Roll'!#REF!</f>
        <v>#REF!</v>
      </c>
      <c r="C25" s="399" t="e">
        <f>'Rent Roll'!#REF!</f>
        <v>#REF!</v>
      </c>
      <c r="D25" s="62">
        <f>IFERROR(IF(AND($A25='Rent Roll'!#REF!,'Rent Roll'!#REF!="Current",'Rent Roll'!#REF!&gt;D$11),'Rent Roll'!#REF!,SUMIFS('Rent Roll'!$M$4:$M$24,'Rent Roll'!$J$4:$J$24,$A25,'Rent Roll'!$H$4:$H$24,"&lt;="&amp;D$11,'Rent Roll'!$I$4:$I$24,"&gt;"&amp;D$11)),0)</f>
        <v>0</v>
      </c>
      <c r="E25" s="62">
        <f>IFERROR(IF(AND($A25='Rent Roll'!#REF!,'Rent Roll'!#REF!="Current",'Rent Roll'!#REF!&gt;E$11),'Rent Roll'!#REF!,SUMIFS('Rent Roll'!$M$4:$M$24,'Rent Roll'!$J$4:$J$24,$A25,'Rent Roll'!$H$4:$H$24,"&lt;="&amp;E$11,'Rent Roll'!$I$4:$I$24,"&gt;"&amp;E$11)),0)</f>
        <v>0</v>
      </c>
      <c r="F25" s="62">
        <f>IFERROR(IF(AND($A25='Rent Roll'!#REF!,'Rent Roll'!#REF!="Current",'Rent Roll'!#REF!&gt;F$11),'Rent Roll'!#REF!,SUMIFS('Rent Roll'!$M$4:$M$24,'Rent Roll'!$J$4:$J$24,$A25,'Rent Roll'!$H$4:$H$24,"&lt;="&amp;F$11,'Rent Roll'!$I$4:$I$24,"&gt;"&amp;F$11)),0)</f>
        <v>0</v>
      </c>
      <c r="G25" s="62">
        <f>IFERROR(IF(AND($A25='Rent Roll'!#REF!,'Rent Roll'!#REF!="Current",'Rent Roll'!#REF!&gt;G$11),'Rent Roll'!#REF!,SUMIFS('Rent Roll'!$M$4:$M$24,'Rent Roll'!$J$4:$J$24,$A25,'Rent Roll'!$H$4:$H$24,"&lt;="&amp;G$11,'Rent Roll'!$I$4:$I$24,"&gt;"&amp;G$11)),0)</f>
        <v>0</v>
      </c>
      <c r="H25" s="62">
        <f>IFERROR(IF(AND($A25='Rent Roll'!#REF!,'Rent Roll'!#REF!="Current",'Rent Roll'!#REF!&gt;H$11),'Rent Roll'!#REF!,SUMIFS('Rent Roll'!$M$4:$M$24,'Rent Roll'!$J$4:$J$24,$A25,'Rent Roll'!$H$4:$H$24,"&lt;="&amp;H$11,'Rent Roll'!$I$4:$I$24,"&gt;"&amp;H$11)),0)</f>
        <v>0</v>
      </c>
      <c r="I25" s="62">
        <f>IFERROR(IF(AND($A25='Rent Roll'!#REF!,'Rent Roll'!#REF!="Current",'Rent Roll'!#REF!&gt;I$11),'Rent Roll'!#REF!,SUMIFS('Rent Roll'!$M$4:$M$24,'Rent Roll'!$J$4:$J$24,$A25,'Rent Roll'!$H$4:$H$24,"&lt;="&amp;I$11,'Rent Roll'!$I$4:$I$24,"&gt;"&amp;I$11)),0)</f>
        <v>0</v>
      </c>
      <c r="J25" s="62">
        <f>IFERROR(IF(AND($A25='Rent Roll'!#REF!,'Rent Roll'!#REF!="Current",'Rent Roll'!#REF!&gt;J$11),'Rent Roll'!#REF!,SUMIFS('Rent Roll'!$M$4:$M$24,'Rent Roll'!$J$4:$J$24,$A25,'Rent Roll'!$H$4:$H$24,"&lt;="&amp;J$11,'Rent Roll'!$I$4:$I$24,"&gt;"&amp;J$11)),0)</f>
        <v>0</v>
      </c>
      <c r="K25" s="62">
        <f>IFERROR(IF(AND($A25='Rent Roll'!#REF!,'Rent Roll'!#REF!="Current",'Rent Roll'!#REF!&gt;K$11),'Rent Roll'!#REF!,SUMIFS('Rent Roll'!$M$4:$M$24,'Rent Roll'!$J$4:$J$24,$A25,'Rent Roll'!$H$4:$H$24,"&lt;="&amp;K$11,'Rent Roll'!$I$4:$I$24,"&gt;"&amp;K$11)),0)</f>
        <v>0</v>
      </c>
      <c r="L25" s="62">
        <f>IFERROR(IF(AND($A25='Rent Roll'!#REF!,'Rent Roll'!#REF!="Current",'Rent Roll'!#REF!&gt;L$11),'Rent Roll'!#REF!,SUMIFS('Rent Roll'!$M$4:$M$24,'Rent Roll'!$J$4:$J$24,$A25,'Rent Roll'!$H$4:$H$24,"&lt;="&amp;L$11,'Rent Roll'!$I$4:$I$24,"&gt;"&amp;L$11)),0)</f>
        <v>0</v>
      </c>
      <c r="M25" s="62">
        <f>IFERROR(IF(AND($A25='Rent Roll'!#REF!,'Rent Roll'!#REF!="Current",'Rent Roll'!#REF!&gt;M$11),'Rent Roll'!#REF!,SUMIFS('Rent Roll'!$M$4:$M$24,'Rent Roll'!$J$4:$J$24,$A25,'Rent Roll'!$H$4:$H$24,"&lt;="&amp;M$11,'Rent Roll'!$I$4:$I$24,"&gt;"&amp;M$11)),0)</f>
        <v>0</v>
      </c>
      <c r="N25" s="62">
        <f>IFERROR(IF(AND($A25='Rent Roll'!#REF!,'Rent Roll'!#REF!="Current",'Rent Roll'!#REF!&gt;N$11),'Rent Roll'!#REF!,SUMIFS('Rent Roll'!$M$4:$M$24,'Rent Roll'!$J$4:$J$24,$A25,'Rent Roll'!$H$4:$H$24,"&lt;="&amp;N$11,'Rent Roll'!$I$4:$I$24,"&gt;"&amp;N$11)),0)</f>
        <v>0</v>
      </c>
      <c r="O25" s="62">
        <f>IFERROR(IF(AND($A25='Rent Roll'!#REF!,'Rent Roll'!#REF!="Current",'Rent Roll'!#REF!&gt;O$11),'Rent Roll'!#REF!,SUMIFS('Rent Roll'!$M$4:$M$24,'Rent Roll'!$J$4:$J$24,$A25,'Rent Roll'!$H$4:$H$24,"&lt;="&amp;O$11,'Rent Roll'!$I$4:$I$24,"&gt;"&amp;O$11)),0)</f>
        <v>0</v>
      </c>
      <c r="P25" s="559">
        <f>IFERROR(IF(AND($A25='Rent Roll'!#REF!,'Rent Roll'!#REF!="Current",'Rent Roll'!#REF!&gt;P$11),'Rent Roll'!#REF!,SUMIFS('Rent Roll'!$M$4:$M$24,'Rent Roll'!$J$4:$J$24,$A25,'Rent Roll'!$H$4:$H$24,"&lt;="&amp;P$11,'Rent Roll'!$I$4:$I$24,"&gt;"&amp;P$11)),0)</f>
        <v>0</v>
      </c>
      <c r="Q25" s="62">
        <f>IFERROR(IF(AND($A25='Rent Roll'!#REF!,'Rent Roll'!#REF!="Current",'Rent Roll'!#REF!&gt;Q$11),'Rent Roll'!#REF!,SUMIFS('Rent Roll'!$M$4:$M$24,'Rent Roll'!$J$4:$J$24,$A25,'Rent Roll'!$H$4:$H$24,"&lt;="&amp;Q$11,'Rent Roll'!$I$4:$I$24,"&gt;"&amp;Q$11)),0)</f>
        <v>0</v>
      </c>
      <c r="R25" s="62">
        <f>IFERROR(IF(AND($A25='Rent Roll'!#REF!,'Rent Roll'!#REF!="Current",'Rent Roll'!#REF!&gt;R$11),'Rent Roll'!#REF!,SUMIFS('Rent Roll'!$M$4:$M$24,'Rent Roll'!$J$4:$J$24,$A25,'Rent Roll'!$H$4:$H$24,"&lt;="&amp;R$11,'Rent Roll'!$I$4:$I$24,"&gt;"&amp;R$11)),0)</f>
        <v>0</v>
      </c>
      <c r="S25" s="62">
        <f>IFERROR(IF(AND($A25='Rent Roll'!#REF!,'Rent Roll'!#REF!="Current",'Rent Roll'!#REF!&gt;S$11),'Rent Roll'!#REF!,SUMIFS('Rent Roll'!$M$4:$M$24,'Rent Roll'!$J$4:$J$24,$A25,'Rent Roll'!$H$4:$H$24,"&lt;="&amp;S$11,'Rent Roll'!$I$4:$I$24,"&gt;"&amp;S$11)),0)</f>
        <v>0</v>
      </c>
      <c r="T25" s="62">
        <f>IFERROR(IF(AND($A25='Rent Roll'!#REF!,'Rent Roll'!#REF!="Current",'Rent Roll'!#REF!&gt;T$11),'Rent Roll'!#REF!,SUMIFS('Rent Roll'!$M$4:$M$24,'Rent Roll'!$J$4:$J$24,$A25,'Rent Roll'!$H$4:$H$24,"&lt;="&amp;T$11,'Rent Roll'!$I$4:$I$24,"&gt;"&amp;T$11)),0)</f>
        <v>0</v>
      </c>
      <c r="U25" s="62">
        <f>IFERROR(IF(AND($A25='Rent Roll'!#REF!,'Rent Roll'!#REF!="Current",'Rent Roll'!#REF!&gt;U$11),'Rent Roll'!#REF!,SUMIFS('Rent Roll'!$M$4:$M$24,'Rent Roll'!$J$4:$J$24,$A25,'Rent Roll'!$H$4:$H$24,"&lt;="&amp;U$11,'Rent Roll'!$I$4:$I$24,"&gt;"&amp;U$11)),0)</f>
        <v>0</v>
      </c>
      <c r="V25" s="62">
        <f>IFERROR(IF(AND($A25='Rent Roll'!#REF!,'Rent Roll'!#REF!="Current",'Rent Roll'!#REF!&gt;V$11),'Rent Roll'!#REF!,SUMIFS('Rent Roll'!$M$4:$M$24,'Rent Roll'!$J$4:$J$24,$A25,'Rent Roll'!$H$4:$H$24,"&lt;="&amp;V$11,'Rent Roll'!$I$4:$I$24,"&gt;"&amp;V$11)),0)</f>
        <v>0</v>
      </c>
      <c r="W25" s="62">
        <f>IFERROR(IF(AND($A25='Rent Roll'!#REF!,'Rent Roll'!#REF!="Current",'Rent Roll'!#REF!&gt;W$11),'Rent Roll'!#REF!,SUMIFS('Rent Roll'!$M$4:$M$24,'Rent Roll'!$J$4:$J$24,$A25,'Rent Roll'!$H$4:$H$24,"&lt;="&amp;W$11,'Rent Roll'!$I$4:$I$24,"&gt;"&amp;W$11)),0)</f>
        <v>0</v>
      </c>
      <c r="X25" s="62">
        <f>IFERROR(IF(AND($A25='Rent Roll'!#REF!,'Rent Roll'!#REF!="Current",'Rent Roll'!#REF!&gt;X$11),'Rent Roll'!#REF!,SUMIFS('Rent Roll'!$M$4:$M$24,'Rent Roll'!$J$4:$J$24,$A25,'Rent Roll'!$H$4:$H$24,"&lt;="&amp;X$11,'Rent Roll'!$I$4:$I$24,"&gt;"&amp;X$11)),0)</f>
        <v>0</v>
      </c>
      <c r="Y25" s="62">
        <f>IFERROR(IF(AND($A25='Rent Roll'!#REF!,'Rent Roll'!#REF!="Current",'Rent Roll'!#REF!&gt;Y$11),'Rent Roll'!#REF!,SUMIFS('Rent Roll'!$M$4:$M$24,'Rent Roll'!$J$4:$J$24,$A25,'Rent Roll'!$H$4:$H$24,"&lt;="&amp;Y$11,'Rent Roll'!$I$4:$I$24,"&gt;"&amp;Y$11)),0)</f>
        <v>0</v>
      </c>
      <c r="Z25" s="62">
        <f>IFERROR(IF(AND($A25='Rent Roll'!#REF!,'Rent Roll'!#REF!="Current",'Rent Roll'!#REF!&gt;Z$11),'Rent Roll'!#REF!,SUMIFS('Rent Roll'!$M$4:$M$24,'Rent Roll'!$J$4:$J$24,$A25,'Rent Roll'!$H$4:$H$24,"&lt;="&amp;Z$11,'Rent Roll'!$I$4:$I$24,"&gt;"&amp;Z$11)),0)</f>
        <v>0</v>
      </c>
      <c r="AA25" s="62">
        <f>IFERROR(IF(AND($A25='Rent Roll'!#REF!,'Rent Roll'!#REF!="Current",'Rent Roll'!#REF!&gt;AA$11),'Rent Roll'!#REF!,SUMIFS('Rent Roll'!$M$4:$M$24,'Rent Roll'!$J$4:$J$24,$A25,'Rent Roll'!$H$4:$H$24,"&lt;="&amp;AA$11,'Rent Roll'!$I$4:$I$24,"&gt;"&amp;AA$11)),0)</f>
        <v>0</v>
      </c>
      <c r="AB25" s="559">
        <f>IFERROR(IF(AND($A25='Rent Roll'!#REF!,'Rent Roll'!#REF!="Current",'Rent Roll'!#REF!&gt;AB$11),'Rent Roll'!#REF!,SUMIFS('Rent Roll'!$M$4:$M$24,'Rent Roll'!$J$4:$J$24,$A25,'Rent Roll'!$H$4:$H$24,"&lt;="&amp;AB$11,'Rent Roll'!$I$4:$I$24,"&gt;"&amp;AB$11)),0)</f>
        <v>0</v>
      </c>
      <c r="AC25" s="62">
        <f>IFERROR(IF(AND($A25='Rent Roll'!#REF!,'Rent Roll'!#REF!="Current",'Rent Roll'!#REF!&gt;AC$11),'Rent Roll'!#REF!,SUMIFS('Rent Roll'!$M$4:$M$24,'Rent Roll'!$J$4:$J$24,$A25,'Rent Roll'!$H$4:$H$24,"&lt;="&amp;AC$11,'Rent Roll'!$I$4:$I$24,"&gt;"&amp;AC$11)),0)</f>
        <v>0</v>
      </c>
      <c r="AD25" s="62">
        <f>IFERROR(IF(AND($A25='Rent Roll'!#REF!,'Rent Roll'!#REF!="Current",'Rent Roll'!#REF!&gt;AD$11),'Rent Roll'!#REF!,SUMIFS('Rent Roll'!$M$4:$M$24,'Rent Roll'!$J$4:$J$24,$A25,'Rent Roll'!$H$4:$H$24,"&lt;="&amp;AD$11,'Rent Roll'!$I$4:$I$24,"&gt;"&amp;AD$11)),0)</f>
        <v>0</v>
      </c>
      <c r="AE25" s="62">
        <f>IFERROR(IF(AND($A25='Rent Roll'!#REF!,'Rent Roll'!#REF!="Current",'Rent Roll'!#REF!&gt;AE$11),'Rent Roll'!#REF!,SUMIFS('Rent Roll'!$M$4:$M$24,'Rent Roll'!$J$4:$J$24,$A25,'Rent Roll'!$H$4:$H$24,"&lt;="&amp;AE$11,'Rent Roll'!$I$4:$I$24,"&gt;"&amp;AE$11)),0)</f>
        <v>0</v>
      </c>
      <c r="AF25" s="62">
        <f>IFERROR(IF(AND($A25='Rent Roll'!#REF!,'Rent Roll'!#REF!="Current",'Rent Roll'!#REF!&gt;AF$11),'Rent Roll'!#REF!,SUMIFS('Rent Roll'!$M$4:$M$24,'Rent Roll'!$J$4:$J$24,$A25,'Rent Roll'!$H$4:$H$24,"&lt;="&amp;AF$11,'Rent Roll'!$I$4:$I$24,"&gt;"&amp;AF$11)),0)</f>
        <v>0</v>
      </c>
      <c r="AG25" s="62">
        <f>IFERROR(IF(AND($A25='Rent Roll'!#REF!,'Rent Roll'!#REF!="Current",'Rent Roll'!#REF!&gt;AG$11),'Rent Roll'!#REF!,SUMIFS('Rent Roll'!$M$4:$M$24,'Rent Roll'!$J$4:$J$24,$A25,'Rent Roll'!$H$4:$H$24,"&lt;="&amp;AG$11,'Rent Roll'!$I$4:$I$24,"&gt;"&amp;AG$11)),0)</f>
        <v>0</v>
      </c>
      <c r="AH25" s="62">
        <f>IFERROR(IF(AND($A25='Rent Roll'!#REF!,'Rent Roll'!#REF!="Current",'Rent Roll'!#REF!&gt;AH$11),'Rent Roll'!#REF!,SUMIFS('Rent Roll'!$M$4:$M$24,'Rent Roll'!$J$4:$J$24,$A25,'Rent Roll'!$H$4:$H$24,"&lt;="&amp;AH$11,'Rent Roll'!$I$4:$I$24,"&gt;"&amp;AH$11)),0)</f>
        <v>0</v>
      </c>
      <c r="AI25" s="62">
        <f>IFERROR(IF(AND($A25='Rent Roll'!#REF!,'Rent Roll'!#REF!="Current",'Rent Roll'!#REF!&gt;AI$11),'Rent Roll'!#REF!,SUMIFS('Rent Roll'!$M$4:$M$24,'Rent Roll'!$J$4:$J$24,$A25,'Rent Roll'!$H$4:$H$24,"&lt;="&amp;AI$11,'Rent Roll'!$I$4:$I$24,"&gt;"&amp;AI$11)),0)</f>
        <v>0</v>
      </c>
      <c r="AJ25" s="62">
        <f>IFERROR(IF(AND($A25='Rent Roll'!#REF!,'Rent Roll'!#REF!="Current",'Rent Roll'!#REF!&gt;AJ$11),'Rent Roll'!#REF!,SUMIFS('Rent Roll'!$M$4:$M$24,'Rent Roll'!$J$4:$J$24,$A25,'Rent Roll'!$H$4:$H$24,"&lt;="&amp;AJ$11,'Rent Roll'!$I$4:$I$24,"&gt;"&amp;AJ$11)),0)</f>
        <v>0</v>
      </c>
      <c r="AK25" s="62">
        <f>IFERROR(IF(AND($A25='Rent Roll'!#REF!,'Rent Roll'!#REF!="Current",'Rent Roll'!#REF!&gt;AK$11),'Rent Roll'!#REF!,SUMIFS('Rent Roll'!$M$4:$M$24,'Rent Roll'!$J$4:$J$24,$A25,'Rent Roll'!$H$4:$H$24,"&lt;="&amp;AK$11,'Rent Roll'!$I$4:$I$24,"&gt;"&amp;AK$11)),0)</f>
        <v>0</v>
      </c>
      <c r="AL25" s="62">
        <f>IFERROR(IF(AND($A25='Rent Roll'!#REF!,'Rent Roll'!#REF!="Current",'Rent Roll'!#REF!&gt;AL$11),'Rent Roll'!#REF!,SUMIFS('Rent Roll'!$M$4:$M$24,'Rent Roll'!$J$4:$J$24,$A25,'Rent Roll'!$H$4:$H$24,"&lt;="&amp;AL$11,'Rent Roll'!$I$4:$I$24,"&gt;"&amp;AL$11)),0)</f>
        <v>0</v>
      </c>
      <c r="AM25" s="62">
        <f>IFERROR(IF(AND($A25='Rent Roll'!#REF!,'Rent Roll'!#REF!="Current",'Rent Roll'!#REF!&gt;AM$11),'Rent Roll'!#REF!,SUMIFS('Rent Roll'!$M$4:$M$24,'Rent Roll'!$J$4:$J$24,$A25,'Rent Roll'!$H$4:$H$24,"&lt;="&amp;AM$11,'Rent Roll'!$I$4:$I$24,"&gt;"&amp;AM$11)),0)</f>
        <v>0</v>
      </c>
      <c r="AN25" s="559">
        <f>IFERROR(IF(AND($A25='Rent Roll'!#REF!,'Rent Roll'!#REF!="Current",'Rent Roll'!#REF!&gt;AN$11),'Rent Roll'!#REF!,SUMIFS('Rent Roll'!$M$4:$M$24,'Rent Roll'!$J$4:$J$24,$A25,'Rent Roll'!$H$4:$H$24,"&lt;="&amp;AN$11,'Rent Roll'!$I$4:$I$24,"&gt;"&amp;AN$11)),0)</f>
        <v>0</v>
      </c>
      <c r="AO25" s="62">
        <f>IFERROR(IF(AND($A25='Rent Roll'!#REF!,'Rent Roll'!#REF!="Current",'Rent Roll'!#REF!&gt;AO$11),'Rent Roll'!#REF!,SUMIFS('Rent Roll'!$M$4:$M$24,'Rent Roll'!$J$4:$J$24,$A25,'Rent Roll'!$H$4:$H$24,"&lt;="&amp;AO$11,'Rent Roll'!$I$4:$I$24,"&gt;"&amp;AO$11)),0)</f>
        <v>0</v>
      </c>
      <c r="AP25" s="62">
        <f>IFERROR(IF(AND($A25='Rent Roll'!#REF!,'Rent Roll'!#REF!="Current",'Rent Roll'!#REF!&gt;AP$11),'Rent Roll'!#REF!,SUMIFS('Rent Roll'!$M$4:$M$24,'Rent Roll'!$J$4:$J$24,$A25,'Rent Roll'!$H$4:$H$24,"&lt;="&amp;AP$11,'Rent Roll'!$I$4:$I$24,"&gt;"&amp;AP$11)),0)</f>
        <v>0</v>
      </c>
      <c r="AQ25" s="62">
        <f>IFERROR(IF(AND($A25='Rent Roll'!#REF!,'Rent Roll'!#REF!="Current",'Rent Roll'!#REF!&gt;AQ$11),'Rent Roll'!#REF!,SUMIFS('Rent Roll'!$M$4:$M$24,'Rent Roll'!$J$4:$J$24,$A25,'Rent Roll'!$H$4:$H$24,"&lt;="&amp;AQ$11,'Rent Roll'!$I$4:$I$24,"&gt;"&amp;AQ$11)),0)</f>
        <v>0</v>
      </c>
      <c r="AR25" s="62">
        <f>IFERROR(IF(AND($A25='Rent Roll'!#REF!,'Rent Roll'!#REF!="Current",'Rent Roll'!#REF!&gt;AR$11),'Rent Roll'!#REF!,SUMIFS('Rent Roll'!$M$4:$M$24,'Rent Roll'!$J$4:$J$24,$A25,'Rent Roll'!$H$4:$H$24,"&lt;="&amp;AR$11,'Rent Roll'!$I$4:$I$24,"&gt;"&amp;AR$11)),0)</f>
        <v>0</v>
      </c>
      <c r="AS25" s="62">
        <f>IFERROR(IF(AND($A25='Rent Roll'!#REF!,'Rent Roll'!#REF!="Current",'Rent Roll'!#REF!&gt;AS$11),'Rent Roll'!#REF!,SUMIFS('Rent Roll'!$M$4:$M$24,'Rent Roll'!$J$4:$J$24,$A25,'Rent Roll'!$H$4:$H$24,"&lt;="&amp;AS$11,'Rent Roll'!$I$4:$I$24,"&gt;"&amp;AS$11)),0)</f>
        <v>0</v>
      </c>
      <c r="AT25" s="62">
        <f>IFERROR(IF(AND($A25='Rent Roll'!#REF!,'Rent Roll'!#REF!="Current",'Rent Roll'!#REF!&gt;AT$11),'Rent Roll'!#REF!,SUMIFS('Rent Roll'!$M$4:$M$24,'Rent Roll'!$J$4:$J$24,$A25,'Rent Roll'!$H$4:$H$24,"&lt;="&amp;AT$11,'Rent Roll'!$I$4:$I$24,"&gt;"&amp;AT$11)),0)</f>
        <v>0</v>
      </c>
      <c r="AU25" s="62">
        <f>IFERROR(IF(AND($A25='Rent Roll'!#REF!,'Rent Roll'!#REF!="Current",'Rent Roll'!#REF!&gt;AU$11),'Rent Roll'!#REF!,SUMIFS('Rent Roll'!$M$4:$M$24,'Rent Roll'!$J$4:$J$24,$A25,'Rent Roll'!$H$4:$H$24,"&lt;="&amp;AU$11,'Rent Roll'!$I$4:$I$24,"&gt;"&amp;AU$11)),0)</f>
        <v>0</v>
      </c>
      <c r="AV25" s="62">
        <f>IFERROR(IF(AND($A25='Rent Roll'!#REF!,'Rent Roll'!#REF!="Current",'Rent Roll'!#REF!&gt;AV$11),'Rent Roll'!#REF!,SUMIFS('Rent Roll'!$M$4:$M$24,'Rent Roll'!$J$4:$J$24,$A25,'Rent Roll'!$H$4:$H$24,"&lt;="&amp;AV$11,'Rent Roll'!$I$4:$I$24,"&gt;"&amp;AV$11)),0)</f>
        <v>0</v>
      </c>
      <c r="AW25" s="62">
        <f>IFERROR(IF(AND($A25='Rent Roll'!#REF!,'Rent Roll'!#REF!="Current",'Rent Roll'!#REF!&gt;AW$11),'Rent Roll'!#REF!,SUMIFS('Rent Roll'!$M$4:$M$24,'Rent Roll'!$J$4:$J$24,$A25,'Rent Roll'!$H$4:$H$24,"&lt;="&amp;AW$11,'Rent Roll'!$I$4:$I$24,"&gt;"&amp;AW$11)),0)</f>
        <v>0</v>
      </c>
      <c r="AX25" s="62">
        <f>IFERROR(IF(AND($A25='Rent Roll'!#REF!,'Rent Roll'!#REF!="Current",'Rent Roll'!#REF!&gt;AX$11),'Rent Roll'!#REF!,SUMIFS('Rent Roll'!$M$4:$M$24,'Rent Roll'!$J$4:$J$24,$A25,'Rent Roll'!$H$4:$H$24,"&lt;="&amp;AX$11,'Rent Roll'!$I$4:$I$24,"&gt;"&amp;AX$11)),0)</f>
        <v>0</v>
      </c>
      <c r="AY25" s="62">
        <f>IFERROR(IF(AND($A25='Rent Roll'!#REF!,'Rent Roll'!#REF!="Current",'Rent Roll'!#REF!&gt;AY$11),'Rent Roll'!#REF!,SUMIFS('Rent Roll'!$M$4:$M$24,'Rent Roll'!$J$4:$J$24,$A25,'Rent Roll'!$H$4:$H$24,"&lt;="&amp;AY$11,'Rent Roll'!$I$4:$I$24,"&gt;"&amp;AY$11)),0)</f>
        <v>0</v>
      </c>
      <c r="AZ25" s="559">
        <f>IFERROR(IF(AND($A25='Rent Roll'!#REF!,'Rent Roll'!#REF!="Current",'Rent Roll'!#REF!&gt;AZ$11),'Rent Roll'!#REF!,SUMIFS('Rent Roll'!$M$4:$M$24,'Rent Roll'!$J$4:$J$24,$A25,'Rent Roll'!$H$4:$H$24,"&lt;="&amp;AZ$11,'Rent Roll'!$I$4:$I$24,"&gt;"&amp;AZ$11)),0)</f>
        <v>0</v>
      </c>
      <c r="BA25" s="62">
        <f>IFERROR(IF(AND($A25='Rent Roll'!#REF!,'Rent Roll'!#REF!="Current",'Rent Roll'!#REF!&gt;BA$11),'Rent Roll'!#REF!,SUMIFS('Rent Roll'!$M$4:$M$24,'Rent Roll'!$J$4:$J$24,$A25,'Rent Roll'!$H$4:$H$24,"&lt;="&amp;BA$11,'Rent Roll'!$I$4:$I$24,"&gt;"&amp;BA$11)),0)</f>
        <v>0</v>
      </c>
      <c r="BB25" s="62">
        <f>IFERROR(IF(AND($A25='Rent Roll'!#REF!,'Rent Roll'!#REF!="Current",'Rent Roll'!#REF!&gt;BB$11),'Rent Roll'!#REF!,SUMIFS('Rent Roll'!$M$4:$M$24,'Rent Roll'!$J$4:$J$24,$A25,'Rent Roll'!$H$4:$H$24,"&lt;="&amp;BB$11,'Rent Roll'!$I$4:$I$24,"&gt;"&amp;BB$11)),0)</f>
        <v>0</v>
      </c>
      <c r="BC25" s="62">
        <f>IFERROR(IF(AND($A25='Rent Roll'!#REF!,'Rent Roll'!#REF!="Current",'Rent Roll'!#REF!&gt;BC$11),'Rent Roll'!#REF!,SUMIFS('Rent Roll'!$M$4:$M$24,'Rent Roll'!$J$4:$J$24,$A25,'Rent Roll'!$H$4:$H$24,"&lt;="&amp;BC$11,'Rent Roll'!$I$4:$I$24,"&gt;"&amp;BC$11)),0)</f>
        <v>0</v>
      </c>
      <c r="BD25" s="62">
        <f>IFERROR(IF(AND($A25='Rent Roll'!#REF!,'Rent Roll'!#REF!="Current",'Rent Roll'!#REF!&gt;BD$11),'Rent Roll'!#REF!,SUMIFS('Rent Roll'!$M$4:$M$24,'Rent Roll'!$J$4:$J$24,$A25,'Rent Roll'!$H$4:$H$24,"&lt;="&amp;BD$11,'Rent Roll'!$I$4:$I$24,"&gt;"&amp;BD$11)),0)</f>
        <v>0</v>
      </c>
      <c r="BE25" s="62">
        <f>IFERROR(IF(AND($A25='Rent Roll'!#REF!,'Rent Roll'!#REF!="Current",'Rent Roll'!#REF!&gt;BE$11),'Rent Roll'!#REF!,SUMIFS('Rent Roll'!$M$4:$M$24,'Rent Roll'!$J$4:$J$24,$A25,'Rent Roll'!$H$4:$H$24,"&lt;="&amp;BE$11,'Rent Roll'!$I$4:$I$24,"&gt;"&amp;BE$11)),0)</f>
        <v>0</v>
      </c>
      <c r="BF25" s="62">
        <f>IFERROR(IF(AND($A25='Rent Roll'!#REF!,'Rent Roll'!#REF!="Current",'Rent Roll'!#REF!&gt;BF$11),'Rent Roll'!#REF!,SUMIFS('Rent Roll'!$M$4:$M$24,'Rent Roll'!$J$4:$J$24,$A25,'Rent Roll'!$H$4:$H$24,"&lt;="&amp;BF$11,'Rent Roll'!$I$4:$I$24,"&gt;"&amp;BF$11)),0)</f>
        <v>0</v>
      </c>
      <c r="BG25" s="62">
        <f>IFERROR(IF(AND($A25='Rent Roll'!#REF!,'Rent Roll'!#REF!="Current",'Rent Roll'!#REF!&gt;BG$11),'Rent Roll'!#REF!,SUMIFS('Rent Roll'!$M$4:$M$24,'Rent Roll'!$J$4:$J$24,$A25,'Rent Roll'!$H$4:$H$24,"&lt;="&amp;BG$11,'Rent Roll'!$I$4:$I$24,"&gt;"&amp;BG$11)),0)</f>
        <v>0</v>
      </c>
      <c r="BH25" s="62">
        <f>IFERROR(IF(AND($A25='Rent Roll'!#REF!,'Rent Roll'!#REF!="Current",'Rent Roll'!#REF!&gt;BH$11),'Rent Roll'!#REF!,SUMIFS('Rent Roll'!$M$4:$M$24,'Rent Roll'!$J$4:$J$24,$A25,'Rent Roll'!$H$4:$H$24,"&lt;="&amp;BH$11,'Rent Roll'!$I$4:$I$24,"&gt;"&amp;BH$11)),0)</f>
        <v>0</v>
      </c>
      <c r="BI25" s="62">
        <f>IFERROR(IF(AND($A25='Rent Roll'!#REF!,'Rent Roll'!#REF!="Current",'Rent Roll'!#REF!&gt;BI$11),'Rent Roll'!#REF!,SUMIFS('Rent Roll'!$M$4:$M$24,'Rent Roll'!$J$4:$J$24,$A25,'Rent Roll'!$H$4:$H$24,"&lt;="&amp;BI$11,'Rent Roll'!$I$4:$I$24,"&gt;"&amp;BI$11)),0)</f>
        <v>0</v>
      </c>
      <c r="BJ25" s="62">
        <f>IFERROR(IF(AND($A25='Rent Roll'!#REF!,'Rent Roll'!#REF!="Current",'Rent Roll'!#REF!&gt;BJ$11),'Rent Roll'!#REF!,SUMIFS('Rent Roll'!$M$4:$M$24,'Rent Roll'!$J$4:$J$24,$A25,'Rent Roll'!$H$4:$H$24,"&lt;="&amp;BJ$11,'Rent Roll'!$I$4:$I$24,"&gt;"&amp;BJ$11)),0)</f>
        <v>0</v>
      </c>
      <c r="BK25" s="62">
        <f>IFERROR(IF(AND($A25='Rent Roll'!#REF!,'Rent Roll'!#REF!="Current",'Rent Roll'!#REF!&gt;BK$11),'Rent Roll'!#REF!,SUMIFS('Rent Roll'!$M$4:$M$24,'Rent Roll'!$J$4:$J$24,$A25,'Rent Roll'!$H$4:$H$24,"&lt;="&amp;BK$11,'Rent Roll'!$I$4:$I$24,"&gt;"&amp;BK$11)),0)</f>
        <v>0</v>
      </c>
      <c r="BL25" s="559">
        <f>IFERROR(IF(AND($A25='Rent Roll'!#REF!,'Rent Roll'!#REF!="Current",'Rent Roll'!#REF!&gt;BL$11),'Rent Roll'!#REF!,SUMIFS('Rent Roll'!$M$4:$M$24,'Rent Roll'!$J$4:$J$24,$A25,'Rent Roll'!$H$4:$H$24,"&lt;="&amp;BL$11,'Rent Roll'!$I$4:$I$24,"&gt;"&amp;BL$11)),0)</f>
        <v>0</v>
      </c>
      <c r="BM25" s="62">
        <f>IFERROR(IF(AND($A25='Rent Roll'!#REF!,'Rent Roll'!#REF!="Current",'Rent Roll'!#REF!&gt;BM$11),'Rent Roll'!#REF!,SUMIFS('Rent Roll'!$M$4:$M$24,'Rent Roll'!$J$4:$J$24,$A25,'Rent Roll'!$H$4:$H$24,"&lt;="&amp;BM$11,'Rent Roll'!$I$4:$I$24,"&gt;"&amp;BM$11)),0)</f>
        <v>0</v>
      </c>
      <c r="BN25" s="62">
        <f>IFERROR(IF(AND($A25='Rent Roll'!#REF!,'Rent Roll'!#REF!="Current",'Rent Roll'!#REF!&gt;BN$11),'Rent Roll'!#REF!,SUMIFS('Rent Roll'!$M$4:$M$24,'Rent Roll'!$J$4:$J$24,$A25,'Rent Roll'!$H$4:$H$24,"&lt;="&amp;BN$11,'Rent Roll'!$I$4:$I$24,"&gt;"&amp;BN$11)),0)</f>
        <v>0</v>
      </c>
      <c r="BO25" s="62">
        <f>IFERROR(IF(AND($A25='Rent Roll'!#REF!,'Rent Roll'!#REF!="Current",'Rent Roll'!#REF!&gt;BO$11),'Rent Roll'!#REF!,SUMIFS('Rent Roll'!$M$4:$M$24,'Rent Roll'!$J$4:$J$24,$A25,'Rent Roll'!$H$4:$H$24,"&lt;="&amp;BO$11,'Rent Roll'!$I$4:$I$24,"&gt;"&amp;BO$11)),0)</f>
        <v>0</v>
      </c>
      <c r="BP25" s="62">
        <f>IFERROR(IF(AND($A25='Rent Roll'!#REF!,'Rent Roll'!#REF!="Current",'Rent Roll'!#REF!&gt;BP$11),'Rent Roll'!#REF!,SUMIFS('Rent Roll'!$M$4:$M$24,'Rent Roll'!$J$4:$J$24,$A25,'Rent Roll'!$H$4:$H$24,"&lt;="&amp;BP$11,'Rent Roll'!$I$4:$I$24,"&gt;"&amp;BP$11)),0)</f>
        <v>0</v>
      </c>
      <c r="BQ25" s="62">
        <f>IFERROR(IF(AND($A25='Rent Roll'!#REF!,'Rent Roll'!#REF!="Current",'Rent Roll'!#REF!&gt;BQ$11),'Rent Roll'!#REF!,SUMIFS('Rent Roll'!$M$4:$M$24,'Rent Roll'!$J$4:$J$24,$A25,'Rent Roll'!$H$4:$H$24,"&lt;="&amp;BQ$11,'Rent Roll'!$I$4:$I$24,"&gt;"&amp;BQ$11)),0)</f>
        <v>0</v>
      </c>
      <c r="BR25" s="62">
        <f>IFERROR(IF(AND($A25='Rent Roll'!#REF!,'Rent Roll'!#REF!="Current",'Rent Roll'!#REF!&gt;BR$11),'Rent Roll'!#REF!,SUMIFS('Rent Roll'!$M$4:$M$24,'Rent Roll'!$J$4:$J$24,$A25,'Rent Roll'!$H$4:$H$24,"&lt;="&amp;BR$11,'Rent Roll'!$I$4:$I$24,"&gt;"&amp;BR$11)),0)</f>
        <v>0</v>
      </c>
      <c r="BS25" s="62">
        <f>IFERROR(IF(AND($A25='Rent Roll'!#REF!,'Rent Roll'!#REF!="Current",'Rent Roll'!#REF!&gt;BS$11),'Rent Roll'!#REF!,SUMIFS('Rent Roll'!$M$4:$M$24,'Rent Roll'!$J$4:$J$24,$A25,'Rent Roll'!$H$4:$H$24,"&lt;="&amp;BS$11,'Rent Roll'!$I$4:$I$24,"&gt;"&amp;BS$11)),0)</f>
        <v>0</v>
      </c>
      <c r="BT25" s="62">
        <f>IFERROR(IF(AND($A25='Rent Roll'!#REF!,'Rent Roll'!#REF!="Current",'Rent Roll'!#REF!&gt;BT$11),'Rent Roll'!#REF!,SUMIFS('Rent Roll'!$M$4:$M$24,'Rent Roll'!$J$4:$J$24,$A25,'Rent Roll'!$H$4:$H$24,"&lt;="&amp;BT$11,'Rent Roll'!$I$4:$I$24,"&gt;"&amp;BT$11)),0)</f>
        <v>0</v>
      </c>
      <c r="BU25" s="62">
        <f>IFERROR(IF(AND($A25='Rent Roll'!#REF!,'Rent Roll'!#REF!="Current",'Rent Roll'!#REF!&gt;BU$11),'Rent Roll'!#REF!,SUMIFS('Rent Roll'!$M$4:$M$24,'Rent Roll'!$J$4:$J$24,$A25,'Rent Roll'!$H$4:$H$24,"&lt;="&amp;BU$11,'Rent Roll'!$I$4:$I$24,"&gt;"&amp;BU$11)),0)</f>
        <v>0</v>
      </c>
      <c r="BV25" s="62">
        <f>IFERROR(IF(AND($A25='Rent Roll'!#REF!,'Rent Roll'!#REF!="Current",'Rent Roll'!#REF!&gt;BV$11),'Rent Roll'!#REF!,SUMIFS('Rent Roll'!$M$4:$M$24,'Rent Roll'!$J$4:$J$24,$A25,'Rent Roll'!$H$4:$H$24,"&lt;="&amp;BV$11,'Rent Roll'!$I$4:$I$24,"&gt;"&amp;BV$11)),0)</f>
        <v>0</v>
      </c>
      <c r="BW25" s="62">
        <f>IFERROR(IF(AND($A25='Rent Roll'!#REF!,'Rent Roll'!#REF!="Current",'Rent Roll'!#REF!&gt;BW$11),'Rent Roll'!#REF!,SUMIFS('Rent Roll'!$M$4:$M$24,'Rent Roll'!$J$4:$J$24,$A25,'Rent Roll'!$H$4:$H$24,"&lt;="&amp;BW$11,'Rent Roll'!$I$4:$I$24,"&gt;"&amp;BW$11)),0)</f>
        <v>0</v>
      </c>
      <c r="BX25" s="559">
        <f>IFERROR(IF(AND($A25='Rent Roll'!#REF!,'Rent Roll'!#REF!="Current",'Rent Roll'!#REF!&gt;BX$11),'Rent Roll'!#REF!,SUMIFS('Rent Roll'!$M$4:$M$24,'Rent Roll'!$J$4:$J$24,$A25,'Rent Roll'!$H$4:$H$24,"&lt;="&amp;BX$11,'Rent Roll'!$I$4:$I$24,"&gt;"&amp;BX$11)),0)</f>
        <v>0</v>
      </c>
      <c r="BY25" s="62">
        <f>IFERROR(IF(AND($A25='Rent Roll'!#REF!,'Rent Roll'!#REF!="Current",'Rent Roll'!#REF!&gt;BY$11),'Rent Roll'!#REF!,SUMIFS('Rent Roll'!$M$4:$M$24,'Rent Roll'!$J$4:$J$24,$A25,'Rent Roll'!$H$4:$H$24,"&lt;="&amp;BY$11,'Rent Roll'!$I$4:$I$24,"&gt;"&amp;BY$11)),0)</f>
        <v>0</v>
      </c>
      <c r="BZ25" s="62">
        <f>IFERROR(IF(AND($A25='Rent Roll'!#REF!,'Rent Roll'!#REF!="Current",'Rent Roll'!#REF!&gt;BZ$11),'Rent Roll'!#REF!,SUMIFS('Rent Roll'!$M$4:$M$24,'Rent Roll'!$J$4:$J$24,$A25,'Rent Roll'!$H$4:$H$24,"&lt;="&amp;BZ$11,'Rent Roll'!$I$4:$I$24,"&gt;"&amp;BZ$11)),0)</f>
        <v>0</v>
      </c>
      <c r="CA25" s="62">
        <f>IFERROR(IF(AND($A25='Rent Roll'!#REF!,'Rent Roll'!#REF!="Current",'Rent Roll'!#REF!&gt;CA$11),'Rent Roll'!#REF!,SUMIFS('Rent Roll'!$M$4:$M$24,'Rent Roll'!$J$4:$J$24,$A25,'Rent Roll'!$H$4:$H$24,"&lt;="&amp;CA$11,'Rent Roll'!$I$4:$I$24,"&gt;"&amp;CA$11)),0)</f>
        <v>0</v>
      </c>
      <c r="CB25" s="62">
        <f>IFERROR(IF(AND($A25='Rent Roll'!#REF!,'Rent Roll'!#REF!="Current",'Rent Roll'!#REF!&gt;CB$11),'Rent Roll'!#REF!,SUMIFS('Rent Roll'!$M$4:$M$24,'Rent Roll'!$J$4:$J$24,$A25,'Rent Roll'!$H$4:$H$24,"&lt;="&amp;CB$11,'Rent Roll'!$I$4:$I$24,"&gt;"&amp;CB$11)),0)</f>
        <v>0</v>
      </c>
      <c r="CC25" s="62">
        <f>IFERROR(IF(AND($A25='Rent Roll'!#REF!,'Rent Roll'!#REF!="Current",'Rent Roll'!#REF!&gt;CC$11),'Rent Roll'!#REF!,SUMIFS('Rent Roll'!$M$4:$M$24,'Rent Roll'!$J$4:$J$24,$A25,'Rent Roll'!$H$4:$H$24,"&lt;="&amp;CC$11,'Rent Roll'!$I$4:$I$24,"&gt;"&amp;CC$11)),0)</f>
        <v>0</v>
      </c>
      <c r="CD25" s="62">
        <f>IFERROR(IF(AND($A25='Rent Roll'!#REF!,'Rent Roll'!#REF!="Current",'Rent Roll'!#REF!&gt;CD$11),'Rent Roll'!#REF!,SUMIFS('Rent Roll'!$M$4:$M$24,'Rent Roll'!$J$4:$J$24,$A25,'Rent Roll'!$H$4:$H$24,"&lt;="&amp;CD$11,'Rent Roll'!$I$4:$I$24,"&gt;"&amp;CD$11)),0)</f>
        <v>0</v>
      </c>
      <c r="CE25" s="62">
        <f>IFERROR(IF(AND($A25='Rent Roll'!#REF!,'Rent Roll'!#REF!="Current",'Rent Roll'!#REF!&gt;CE$11),'Rent Roll'!#REF!,SUMIFS('Rent Roll'!$M$4:$M$24,'Rent Roll'!$J$4:$J$24,$A25,'Rent Roll'!$H$4:$H$24,"&lt;="&amp;CE$11,'Rent Roll'!$I$4:$I$24,"&gt;"&amp;CE$11)),0)</f>
        <v>0</v>
      </c>
      <c r="CF25" s="62">
        <f>IFERROR(IF(AND($A25='Rent Roll'!#REF!,'Rent Roll'!#REF!="Current",'Rent Roll'!#REF!&gt;CF$11),'Rent Roll'!#REF!,SUMIFS('Rent Roll'!$M$4:$M$24,'Rent Roll'!$J$4:$J$24,$A25,'Rent Roll'!$H$4:$H$24,"&lt;="&amp;CF$11,'Rent Roll'!$I$4:$I$24,"&gt;"&amp;CF$11)),0)</f>
        <v>0</v>
      </c>
      <c r="CG25" s="62">
        <f>IFERROR(IF(AND($A25='Rent Roll'!#REF!,'Rent Roll'!#REF!="Current",'Rent Roll'!#REF!&gt;CG$11),'Rent Roll'!#REF!,SUMIFS('Rent Roll'!$M$4:$M$24,'Rent Roll'!$J$4:$J$24,$A25,'Rent Roll'!$H$4:$H$24,"&lt;="&amp;CG$11,'Rent Roll'!$I$4:$I$24,"&gt;"&amp;CG$11)),0)</f>
        <v>0</v>
      </c>
      <c r="CH25" s="62">
        <f>IFERROR(IF(AND($A25='Rent Roll'!#REF!,'Rent Roll'!#REF!="Current",'Rent Roll'!#REF!&gt;CH$11),'Rent Roll'!#REF!,SUMIFS('Rent Roll'!$M$4:$M$24,'Rent Roll'!$J$4:$J$24,$A25,'Rent Roll'!$H$4:$H$24,"&lt;="&amp;CH$11,'Rent Roll'!$I$4:$I$24,"&gt;"&amp;CH$11)),0)</f>
        <v>0</v>
      </c>
      <c r="CI25" s="62">
        <f>IFERROR(IF(AND($A25='Rent Roll'!#REF!,'Rent Roll'!#REF!="Current",'Rent Roll'!#REF!&gt;CI$11),'Rent Roll'!#REF!,SUMIFS('Rent Roll'!$M$4:$M$24,'Rent Roll'!$J$4:$J$24,$A25,'Rent Roll'!$H$4:$H$24,"&lt;="&amp;CI$11,'Rent Roll'!$I$4:$I$24,"&gt;"&amp;CI$11)),0)</f>
        <v>0</v>
      </c>
      <c r="CJ25" s="559">
        <f>IFERROR(IF(AND($A25='Rent Roll'!#REF!,'Rent Roll'!#REF!="Current",'Rent Roll'!#REF!&gt;CJ$11),'Rent Roll'!#REF!,SUMIFS('Rent Roll'!$M$4:$M$24,'Rent Roll'!$J$4:$J$24,$A25,'Rent Roll'!$H$4:$H$24,"&lt;="&amp;CJ$11,'Rent Roll'!$I$4:$I$24,"&gt;"&amp;CJ$11)),0)</f>
        <v>0</v>
      </c>
      <c r="CK25" s="62">
        <f>IFERROR(IF(AND($A25='Rent Roll'!#REF!,'Rent Roll'!#REF!="Current",'Rent Roll'!#REF!&gt;CK$11),'Rent Roll'!#REF!,SUMIFS('Rent Roll'!$M$4:$M$24,'Rent Roll'!$J$4:$J$24,$A25,'Rent Roll'!$H$4:$H$24,"&lt;="&amp;CK$11,'Rent Roll'!$I$4:$I$24,"&gt;"&amp;CK$11)),0)</f>
        <v>0</v>
      </c>
      <c r="CL25" s="62">
        <f>IFERROR(IF(AND($A25='Rent Roll'!#REF!,'Rent Roll'!#REF!="Current",'Rent Roll'!#REF!&gt;CL$11),'Rent Roll'!#REF!,SUMIFS('Rent Roll'!$M$4:$M$24,'Rent Roll'!$J$4:$J$24,$A25,'Rent Roll'!$H$4:$H$24,"&lt;="&amp;CL$11,'Rent Roll'!$I$4:$I$24,"&gt;"&amp;CL$11)),0)</f>
        <v>0</v>
      </c>
      <c r="CM25" s="62">
        <f>IFERROR(IF(AND($A25='Rent Roll'!#REF!,'Rent Roll'!#REF!="Current",'Rent Roll'!#REF!&gt;CM$11),'Rent Roll'!#REF!,SUMIFS('Rent Roll'!$M$4:$M$24,'Rent Roll'!$J$4:$J$24,$A25,'Rent Roll'!$H$4:$H$24,"&lt;="&amp;CM$11,'Rent Roll'!$I$4:$I$24,"&gt;"&amp;CM$11)),0)</f>
        <v>0</v>
      </c>
      <c r="CN25" s="62">
        <f>IFERROR(IF(AND($A25='Rent Roll'!#REF!,'Rent Roll'!#REF!="Current",'Rent Roll'!#REF!&gt;CN$11),'Rent Roll'!#REF!,SUMIFS('Rent Roll'!$M$4:$M$24,'Rent Roll'!$J$4:$J$24,$A25,'Rent Roll'!$H$4:$H$24,"&lt;="&amp;CN$11,'Rent Roll'!$I$4:$I$24,"&gt;"&amp;CN$11)),0)</f>
        <v>0</v>
      </c>
      <c r="CO25" s="62">
        <f>IFERROR(IF(AND($A25='Rent Roll'!#REF!,'Rent Roll'!#REF!="Current",'Rent Roll'!#REF!&gt;CO$11),'Rent Roll'!#REF!,SUMIFS('Rent Roll'!$M$4:$M$24,'Rent Roll'!$J$4:$J$24,$A25,'Rent Roll'!$H$4:$H$24,"&lt;="&amp;CO$11,'Rent Roll'!$I$4:$I$24,"&gt;"&amp;CO$11)),0)</f>
        <v>0</v>
      </c>
      <c r="CP25" s="62">
        <f>IFERROR(IF(AND($A25='Rent Roll'!#REF!,'Rent Roll'!#REF!="Current",'Rent Roll'!#REF!&gt;CP$11),'Rent Roll'!#REF!,SUMIFS('Rent Roll'!$M$4:$M$24,'Rent Roll'!$J$4:$J$24,$A25,'Rent Roll'!$H$4:$H$24,"&lt;="&amp;CP$11,'Rent Roll'!$I$4:$I$24,"&gt;"&amp;CP$11)),0)</f>
        <v>0</v>
      </c>
      <c r="CQ25" s="62">
        <f>IFERROR(IF(AND($A25='Rent Roll'!#REF!,'Rent Roll'!#REF!="Current",'Rent Roll'!#REF!&gt;CQ$11),'Rent Roll'!#REF!,SUMIFS('Rent Roll'!$M$4:$M$24,'Rent Roll'!$J$4:$J$24,$A25,'Rent Roll'!$H$4:$H$24,"&lt;="&amp;CQ$11,'Rent Roll'!$I$4:$I$24,"&gt;"&amp;CQ$11)),0)</f>
        <v>0</v>
      </c>
      <c r="CR25" s="62">
        <f>IFERROR(IF(AND($A25='Rent Roll'!#REF!,'Rent Roll'!#REF!="Current",'Rent Roll'!#REF!&gt;CR$11),'Rent Roll'!#REF!,SUMIFS('Rent Roll'!$M$4:$M$24,'Rent Roll'!$J$4:$J$24,$A25,'Rent Roll'!$H$4:$H$24,"&lt;="&amp;CR$11,'Rent Roll'!$I$4:$I$24,"&gt;"&amp;CR$11)),0)</f>
        <v>0</v>
      </c>
      <c r="CS25" s="62">
        <f>IFERROR(IF(AND($A25='Rent Roll'!#REF!,'Rent Roll'!#REF!="Current",'Rent Roll'!#REF!&gt;CS$11),'Rent Roll'!#REF!,SUMIFS('Rent Roll'!$M$4:$M$24,'Rent Roll'!$J$4:$J$24,$A25,'Rent Roll'!$H$4:$H$24,"&lt;="&amp;CS$11,'Rent Roll'!$I$4:$I$24,"&gt;"&amp;CS$11)),0)</f>
        <v>0</v>
      </c>
      <c r="CT25" s="62">
        <f>IFERROR(IF(AND($A25='Rent Roll'!#REF!,'Rent Roll'!#REF!="Current",'Rent Roll'!#REF!&gt;CT$11),'Rent Roll'!#REF!,SUMIFS('Rent Roll'!$M$4:$M$24,'Rent Roll'!$J$4:$J$24,$A25,'Rent Roll'!$H$4:$H$24,"&lt;="&amp;CT$11,'Rent Roll'!$I$4:$I$24,"&gt;"&amp;CT$11)),0)</f>
        <v>0</v>
      </c>
      <c r="CU25" s="62">
        <f>IFERROR(IF(AND($A25='Rent Roll'!#REF!,'Rent Roll'!#REF!="Current",'Rent Roll'!#REF!&gt;CU$11),'Rent Roll'!#REF!,SUMIFS('Rent Roll'!$M$4:$M$24,'Rent Roll'!$J$4:$J$24,$A25,'Rent Roll'!$H$4:$H$24,"&lt;="&amp;CU$11,'Rent Roll'!$I$4:$I$24,"&gt;"&amp;CU$11)),0)</f>
        <v>0</v>
      </c>
      <c r="CV25" s="559">
        <f>IFERROR(IF(AND($A25='Rent Roll'!#REF!,'Rent Roll'!#REF!="Current",'Rent Roll'!#REF!&gt;CV$11),'Rent Roll'!#REF!,SUMIFS('Rent Roll'!$M$4:$M$24,'Rent Roll'!$J$4:$J$24,$A25,'Rent Roll'!$H$4:$H$24,"&lt;="&amp;CV$11,'Rent Roll'!$I$4:$I$24,"&gt;"&amp;CV$11)),0)</f>
        <v>0</v>
      </c>
      <c r="CW25" s="62">
        <f>IFERROR(IF(AND($A25='Rent Roll'!#REF!,'Rent Roll'!#REF!="Current",'Rent Roll'!#REF!&gt;CW$11),'Rent Roll'!#REF!,SUMIFS('Rent Roll'!$M$4:$M$24,'Rent Roll'!$J$4:$J$24,$A25,'Rent Roll'!$H$4:$H$24,"&lt;="&amp;CW$11,'Rent Roll'!$I$4:$I$24,"&gt;"&amp;CW$11)),0)</f>
        <v>0</v>
      </c>
      <c r="CX25" s="62">
        <f>IFERROR(IF(AND($A25='Rent Roll'!#REF!,'Rent Roll'!#REF!="Current",'Rent Roll'!#REF!&gt;CX$11),'Rent Roll'!#REF!,SUMIFS('Rent Roll'!$M$4:$M$24,'Rent Roll'!$J$4:$J$24,$A25,'Rent Roll'!$H$4:$H$24,"&lt;="&amp;CX$11,'Rent Roll'!$I$4:$I$24,"&gt;"&amp;CX$11)),0)</f>
        <v>0</v>
      </c>
      <c r="CY25" s="62">
        <f>IFERROR(IF(AND($A25='Rent Roll'!#REF!,'Rent Roll'!#REF!="Current",'Rent Roll'!#REF!&gt;CY$11),'Rent Roll'!#REF!,SUMIFS('Rent Roll'!$M$4:$M$24,'Rent Roll'!$J$4:$J$24,$A25,'Rent Roll'!$H$4:$H$24,"&lt;="&amp;CY$11,'Rent Roll'!$I$4:$I$24,"&gt;"&amp;CY$11)),0)</f>
        <v>0</v>
      </c>
      <c r="CZ25" s="62">
        <f>IFERROR(IF(AND($A25='Rent Roll'!#REF!,'Rent Roll'!#REF!="Current",'Rent Roll'!#REF!&gt;CZ$11),'Rent Roll'!#REF!,SUMIFS('Rent Roll'!$M$4:$M$24,'Rent Roll'!$J$4:$J$24,$A25,'Rent Roll'!$H$4:$H$24,"&lt;="&amp;CZ$11,'Rent Roll'!$I$4:$I$24,"&gt;"&amp;CZ$11)),0)</f>
        <v>0</v>
      </c>
      <c r="DA25" s="62">
        <f>IFERROR(IF(AND($A25='Rent Roll'!#REF!,'Rent Roll'!#REF!="Current",'Rent Roll'!#REF!&gt;DA$11),'Rent Roll'!#REF!,SUMIFS('Rent Roll'!$M$4:$M$24,'Rent Roll'!$J$4:$J$24,$A25,'Rent Roll'!$H$4:$H$24,"&lt;="&amp;DA$11,'Rent Roll'!$I$4:$I$24,"&gt;"&amp;DA$11)),0)</f>
        <v>0</v>
      </c>
      <c r="DB25" s="62">
        <f>IFERROR(IF(AND($A25='Rent Roll'!#REF!,'Rent Roll'!#REF!="Current",'Rent Roll'!#REF!&gt;DB$11),'Rent Roll'!#REF!,SUMIFS('Rent Roll'!$M$4:$M$24,'Rent Roll'!$J$4:$J$24,$A25,'Rent Roll'!$H$4:$H$24,"&lt;="&amp;DB$11,'Rent Roll'!$I$4:$I$24,"&gt;"&amp;DB$11)),0)</f>
        <v>0</v>
      </c>
      <c r="DC25" s="62">
        <f>IFERROR(IF(AND($A25='Rent Roll'!#REF!,'Rent Roll'!#REF!="Current",'Rent Roll'!#REF!&gt;DC$11),'Rent Roll'!#REF!,SUMIFS('Rent Roll'!$M$4:$M$24,'Rent Roll'!$J$4:$J$24,$A25,'Rent Roll'!$H$4:$H$24,"&lt;="&amp;DC$11,'Rent Roll'!$I$4:$I$24,"&gt;"&amp;DC$11)),0)</f>
        <v>0</v>
      </c>
      <c r="DD25" s="62">
        <f>IFERROR(IF(AND($A25='Rent Roll'!#REF!,'Rent Roll'!#REF!="Current",'Rent Roll'!#REF!&gt;DD$11),'Rent Roll'!#REF!,SUMIFS('Rent Roll'!$M$4:$M$24,'Rent Roll'!$J$4:$J$24,$A25,'Rent Roll'!$H$4:$H$24,"&lt;="&amp;DD$11,'Rent Roll'!$I$4:$I$24,"&gt;"&amp;DD$11)),0)</f>
        <v>0</v>
      </c>
      <c r="DE25" s="62">
        <f>IFERROR(IF(AND($A25='Rent Roll'!#REF!,'Rent Roll'!#REF!="Current",'Rent Roll'!#REF!&gt;DE$11),'Rent Roll'!#REF!,SUMIFS('Rent Roll'!$M$4:$M$24,'Rent Roll'!$J$4:$J$24,$A25,'Rent Roll'!$H$4:$H$24,"&lt;="&amp;DE$11,'Rent Roll'!$I$4:$I$24,"&gt;"&amp;DE$11)),0)</f>
        <v>0</v>
      </c>
      <c r="DF25" s="62">
        <f>IFERROR(IF(AND($A25='Rent Roll'!#REF!,'Rent Roll'!#REF!="Current",'Rent Roll'!#REF!&gt;DF$11),'Rent Roll'!#REF!,SUMIFS('Rent Roll'!$M$4:$M$24,'Rent Roll'!$J$4:$J$24,$A25,'Rent Roll'!$H$4:$H$24,"&lt;="&amp;DF$11,'Rent Roll'!$I$4:$I$24,"&gt;"&amp;DF$11)),0)</f>
        <v>0</v>
      </c>
      <c r="DG25" s="62">
        <f>IFERROR(IF(AND($A25='Rent Roll'!#REF!,'Rent Roll'!#REF!="Current",'Rent Roll'!#REF!&gt;DG$11),'Rent Roll'!#REF!,SUMIFS('Rent Roll'!$M$4:$M$24,'Rent Roll'!$J$4:$J$24,$A25,'Rent Roll'!$H$4:$H$24,"&lt;="&amp;DG$11,'Rent Roll'!$I$4:$I$24,"&gt;"&amp;DG$11)),0)</f>
        <v>0</v>
      </c>
      <c r="DH25" s="559">
        <f>IFERROR(IF(AND($A25='Rent Roll'!#REF!,'Rent Roll'!#REF!="Current",'Rent Roll'!#REF!&gt;DH$11),'Rent Roll'!#REF!,SUMIFS('Rent Roll'!$M$4:$M$24,'Rent Roll'!$J$4:$J$24,$A25,'Rent Roll'!$H$4:$H$24,"&lt;="&amp;DH$11,'Rent Roll'!$I$4:$I$24,"&gt;"&amp;DH$11)),0)</f>
        <v>0</v>
      </c>
      <c r="DI25" s="62">
        <f>IFERROR(IF(AND($A25='Rent Roll'!#REF!,'Rent Roll'!#REF!="Current",'Rent Roll'!#REF!&gt;DI$11),'Rent Roll'!#REF!,SUMIFS('Rent Roll'!$M$4:$M$24,'Rent Roll'!$J$4:$J$24,$A25,'Rent Roll'!$H$4:$H$24,"&lt;="&amp;DI$11,'Rent Roll'!$I$4:$I$24,"&gt;"&amp;DI$11)),0)</f>
        <v>0</v>
      </c>
      <c r="DJ25" s="62">
        <f>IFERROR(IF(AND($A25='Rent Roll'!#REF!,'Rent Roll'!#REF!="Current",'Rent Roll'!#REF!&gt;DJ$11),'Rent Roll'!#REF!,SUMIFS('Rent Roll'!$M$4:$M$24,'Rent Roll'!$J$4:$J$24,$A25,'Rent Roll'!$H$4:$H$24,"&lt;="&amp;DJ$11,'Rent Roll'!$I$4:$I$24,"&gt;"&amp;DJ$11)),0)</f>
        <v>0</v>
      </c>
      <c r="DK25" s="62">
        <f>IFERROR(IF(AND($A25='Rent Roll'!#REF!,'Rent Roll'!#REF!="Current",'Rent Roll'!#REF!&gt;DK$11),'Rent Roll'!#REF!,SUMIFS('Rent Roll'!$M$4:$M$24,'Rent Roll'!$J$4:$J$24,$A25,'Rent Roll'!$H$4:$H$24,"&lt;="&amp;DK$11,'Rent Roll'!$I$4:$I$24,"&gt;"&amp;DK$11)),0)</f>
        <v>0</v>
      </c>
      <c r="DL25" s="62">
        <f>IFERROR(IF(AND($A25='Rent Roll'!#REF!,'Rent Roll'!#REF!="Current",'Rent Roll'!#REF!&gt;DL$11),'Rent Roll'!#REF!,SUMIFS('Rent Roll'!$M$4:$M$24,'Rent Roll'!$J$4:$J$24,$A25,'Rent Roll'!$H$4:$H$24,"&lt;="&amp;DL$11,'Rent Roll'!$I$4:$I$24,"&gt;"&amp;DL$11)),0)</f>
        <v>0</v>
      </c>
      <c r="DM25" s="62">
        <f>IFERROR(IF(AND($A25='Rent Roll'!#REF!,'Rent Roll'!#REF!="Current",'Rent Roll'!#REF!&gt;DM$11),'Rent Roll'!#REF!,SUMIFS('Rent Roll'!$M$4:$M$24,'Rent Roll'!$J$4:$J$24,$A25,'Rent Roll'!$H$4:$H$24,"&lt;="&amp;DM$11,'Rent Roll'!$I$4:$I$24,"&gt;"&amp;DM$11)),0)</f>
        <v>0</v>
      </c>
      <c r="DN25" s="62">
        <f>IFERROR(IF(AND($A25='Rent Roll'!#REF!,'Rent Roll'!#REF!="Current",'Rent Roll'!#REF!&gt;DN$11),'Rent Roll'!#REF!,SUMIFS('Rent Roll'!$M$4:$M$24,'Rent Roll'!$J$4:$J$24,$A25,'Rent Roll'!$H$4:$H$24,"&lt;="&amp;DN$11,'Rent Roll'!$I$4:$I$24,"&gt;"&amp;DN$11)),0)</f>
        <v>0</v>
      </c>
      <c r="DO25" s="62">
        <f>IFERROR(IF(AND($A25='Rent Roll'!#REF!,'Rent Roll'!#REF!="Current",'Rent Roll'!#REF!&gt;DO$11),'Rent Roll'!#REF!,SUMIFS('Rent Roll'!$M$4:$M$24,'Rent Roll'!$J$4:$J$24,$A25,'Rent Roll'!$H$4:$H$24,"&lt;="&amp;DO$11,'Rent Roll'!$I$4:$I$24,"&gt;"&amp;DO$11)),0)</f>
        <v>0</v>
      </c>
      <c r="DP25" s="62">
        <f>IFERROR(IF(AND($A25='Rent Roll'!#REF!,'Rent Roll'!#REF!="Current",'Rent Roll'!#REF!&gt;DP$11),'Rent Roll'!#REF!,SUMIFS('Rent Roll'!$M$4:$M$24,'Rent Roll'!$J$4:$J$24,$A25,'Rent Roll'!$H$4:$H$24,"&lt;="&amp;DP$11,'Rent Roll'!$I$4:$I$24,"&gt;"&amp;DP$11)),0)</f>
        <v>0</v>
      </c>
      <c r="DQ25" s="62">
        <f>IFERROR(IF(AND($A25='Rent Roll'!#REF!,'Rent Roll'!#REF!="Current",'Rent Roll'!#REF!&gt;DQ$11),'Rent Roll'!#REF!,SUMIFS('Rent Roll'!$M$4:$M$24,'Rent Roll'!$J$4:$J$24,$A25,'Rent Roll'!$H$4:$H$24,"&lt;="&amp;DQ$11,'Rent Roll'!$I$4:$I$24,"&gt;"&amp;DQ$11)),0)</f>
        <v>0</v>
      </c>
      <c r="DR25" s="62">
        <f>IFERROR(IF(AND($A25='Rent Roll'!#REF!,'Rent Roll'!#REF!="Current",'Rent Roll'!#REF!&gt;DR$11),'Rent Roll'!#REF!,SUMIFS('Rent Roll'!$M$4:$M$24,'Rent Roll'!$J$4:$J$24,$A25,'Rent Roll'!$H$4:$H$24,"&lt;="&amp;DR$11,'Rent Roll'!$I$4:$I$24,"&gt;"&amp;DR$11)),0)</f>
        <v>0</v>
      </c>
      <c r="DS25" s="62">
        <f>IFERROR(IF(AND($A25='Rent Roll'!#REF!,'Rent Roll'!#REF!="Current",'Rent Roll'!#REF!&gt;DS$11),'Rent Roll'!#REF!,SUMIFS('Rent Roll'!$M$4:$M$24,'Rent Roll'!$J$4:$J$24,$A25,'Rent Roll'!$H$4:$H$24,"&lt;="&amp;DS$11,'Rent Roll'!$I$4:$I$24,"&gt;"&amp;DS$11)),0)</f>
        <v>0</v>
      </c>
      <c r="DT25" s="559">
        <f>IFERROR(IF(AND($A25='Rent Roll'!#REF!,'Rent Roll'!#REF!="Current",'Rent Roll'!#REF!&gt;DT$11),'Rent Roll'!#REF!,SUMIFS('Rent Roll'!$M$4:$M$24,'Rent Roll'!$J$4:$J$24,$A25,'Rent Roll'!$H$4:$H$24,"&lt;="&amp;DT$11,'Rent Roll'!$I$4:$I$24,"&gt;"&amp;DT$11)),0)</f>
        <v>0</v>
      </c>
      <c r="DU25" s="62">
        <f>IFERROR(IF(AND($A25='Rent Roll'!#REF!,'Rent Roll'!#REF!="Current",'Rent Roll'!#REF!&gt;DU$11),'Rent Roll'!#REF!,SUMIFS('Rent Roll'!$M$4:$M$24,'Rent Roll'!$J$4:$J$24,$A25,'Rent Roll'!$H$4:$H$24,"&lt;="&amp;DU$11,'Rent Roll'!$I$4:$I$24,"&gt;"&amp;DU$11)),0)</f>
        <v>0</v>
      </c>
      <c r="DV25" s="62">
        <f>IFERROR(IF(AND($A25='Rent Roll'!#REF!,'Rent Roll'!#REF!="Current",'Rent Roll'!#REF!&gt;DV$11),'Rent Roll'!#REF!,SUMIFS('Rent Roll'!$M$4:$M$24,'Rent Roll'!$J$4:$J$24,$A25,'Rent Roll'!$H$4:$H$24,"&lt;="&amp;DV$11,'Rent Roll'!$I$4:$I$24,"&gt;"&amp;DV$11)),0)</f>
        <v>0</v>
      </c>
      <c r="DW25" s="62">
        <f>IFERROR(IF(AND($A25='Rent Roll'!#REF!,'Rent Roll'!#REF!="Current",'Rent Roll'!#REF!&gt;DW$11),'Rent Roll'!#REF!,SUMIFS('Rent Roll'!$M$4:$M$24,'Rent Roll'!$J$4:$J$24,$A25,'Rent Roll'!$H$4:$H$24,"&lt;="&amp;DW$11,'Rent Roll'!$I$4:$I$24,"&gt;"&amp;DW$11)),0)</f>
        <v>0</v>
      </c>
      <c r="DX25" s="62">
        <f>IFERROR(IF(AND($A25='Rent Roll'!#REF!,'Rent Roll'!#REF!="Current",'Rent Roll'!#REF!&gt;DX$11),'Rent Roll'!#REF!,SUMIFS('Rent Roll'!$M$4:$M$24,'Rent Roll'!$J$4:$J$24,$A25,'Rent Roll'!$H$4:$H$24,"&lt;="&amp;DX$11,'Rent Roll'!$I$4:$I$24,"&gt;"&amp;DX$11)),0)</f>
        <v>0</v>
      </c>
      <c r="DY25" s="62">
        <f>IFERROR(IF(AND($A25='Rent Roll'!#REF!,'Rent Roll'!#REF!="Current",'Rent Roll'!#REF!&gt;DY$11),'Rent Roll'!#REF!,SUMIFS('Rent Roll'!$M$4:$M$24,'Rent Roll'!$J$4:$J$24,$A25,'Rent Roll'!$H$4:$H$24,"&lt;="&amp;DY$11,'Rent Roll'!$I$4:$I$24,"&gt;"&amp;DY$11)),0)</f>
        <v>0</v>
      </c>
      <c r="DZ25" s="62">
        <f>IFERROR(IF(AND($A25='Rent Roll'!#REF!,'Rent Roll'!#REF!="Current",'Rent Roll'!#REF!&gt;DZ$11),'Rent Roll'!#REF!,SUMIFS('Rent Roll'!$M$4:$M$24,'Rent Roll'!$J$4:$J$24,$A25,'Rent Roll'!$H$4:$H$24,"&lt;="&amp;DZ$11,'Rent Roll'!$I$4:$I$24,"&gt;"&amp;DZ$11)),0)</f>
        <v>0</v>
      </c>
      <c r="EA25" s="62">
        <f>IFERROR(IF(AND($A25='Rent Roll'!#REF!,'Rent Roll'!#REF!="Current",'Rent Roll'!#REF!&gt;EA$11),'Rent Roll'!#REF!,SUMIFS('Rent Roll'!$M$4:$M$24,'Rent Roll'!$J$4:$J$24,$A25,'Rent Roll'!$H$4:$H$24,"&lt;="&amp;EA$11,'Rent Roll'!$I$4:$I$24,"&gt;"&amp;EA$11)),0)</f>
        <v>0</v>
      </c>
      <c r="EB25" s="62">
        <f>IFERROR(IF(AND($A25='Rent Roll'!#REF!,'Rent Roll'!#REF!="Current",'Rent Roll'!#REF!&gt;EB$11),'Rent Roll'!#REF!,SUMIFS('Rent Roll'!$M$4:$M$24,'Rent Roll'!$J$4:$J$24,$A25,'Rent Roll'!$H$4:$H$24,"&lt;="&amp;EB$11,'Rent Roll'!$I$4:$I$24,"&gt;"&amp;EB$11)),0)</f>
        <v>0</v>
      </c>
      <c r="EC25" s="62">
        <f>IFERROR(IF(AND($A25='Rent Roll'!#REF!,'Rent Roll'!#REF!="Current",'Rent Roll'!#REF!&gt;EC$11),'Rent Roll'!#REF!,SUMIFS('Rent Roll'!$M$4:$M$24,'Rent Roll'!$J$4:$J$24,$A25,'Rent Roll'!$H$4:$H$24,"&lt;="&amp;EC$11,'Rent Roll'!$I$4:$I$24,"&gt;"&amp;EC$11)),0)</f>
        <v>0</v>
      </c>
      <c r="ED25" s="62">
        <f>IFERROR(IF(AND($A25='Rent Roll'!#REF!,'Rent Roll'!#REF!="Current",'Rent Roll'!#REF!&gt;ED$11),'Rent Roll'!#REF!,SUMIFS('Rent Roll'!$M$4:$M$24,'Rent Roll'!$J$4:$J$24,$A25,'Rent Roll'!$H$4:$H$24,"&lt;="&amp;ED$11,'Rent Roll'!$I$4:$I$24,"&gt;"&amp;ED$11)),0)</f>
        <v>0</v>
      </c>
      <c r="EE25" s="62">
        <f>IFERROR(IF(AND($A25='Rent Roll'!#REF!,'Rent Roll'!#REF!="Current",'Rent Roll'!#REF!&gt;EE$11),'Rent Roll'!#REF!,SUMIFS('Rent Roll'!$M$4:$M$24,'Rent Roll'!$J$4:$J$24,$A25,'Rent Roll'!$H$4:$H$24,"&lt;="&amp;EE$11,'Rent Roll'!$I$4:$I$24,"&gt;"&amp;EE$11)),0)</f>
        <v>0</v>
      </c>
    </row>
    <row r="26" spans="1:135" x14ac:dyDescent="0.25">
      <c r="A26" s="148" t="e">
        <f>'Rent Roll'!#REF!</f>
        <v>#REF!</v>
      </c>
      <c r="B26" s="398" t="e">
        <f>'Rent Roll'!#REF!</f>
        <v>#REF!</v>
      </c>
      <c r="C26" s="399" t="e">
        <f>'Rent Roll'!#REF!</f>
        <v>#REF!</v>
      </c>
      <c r="D26" s="62">
        <f>IFERROR(IF(AND($A26='Rent Roll'!#REF!,'Rent Roll'!#REF!="Current",'Rent Roll'!#REF!&gt;D$11),'Rent Roll'!#REF!,SUMIFS('Rent Roll'!$M$4:$M$24,'Rent Roll'!$J$4:$J$24,$A26,'Rent Roll'!$H$4:$H$24,"&lt;="&amp;D$11,'Rent Roll'!$I$4:$I$24,"&gt;"&amp;D$11)),0)</f>
        <v>0</v>
      </c>
      <c r="E26" s="62">
        <f>IFERROR(IF(AND($A26='Rent Roll'!#REF!,'Rent Roll'!#REF!="Current",'Rent Roll'!#REF!&gt;E$11),'Rent Roll'!#REF!,SUMIFS('Rent Roll'!$M$4:$M$24,'Rent Roll'!$J$4:$J$24,$A26,'Rent Roll'!$H$4:$H$24,"&lt;="&amp;E$11,'Rent Roll'!$I$4:$I$24,"&gt;"&amp;E$11)),0)</f>
        <v>0</v>
      </c>
      <c r="F26" s="62">
        <f>IFERROR(IF(AND($A26='Rent Roll'!#REF!,'Rent Roll'!#REF!="Current",'Rent Roll'!#REF!&gt;F$11),'Rent Roll'!#REF!,SUMIFS('Rent Roll'!$M$4:$M$24,'Rent Roll'!$J$4:$J$24,$A26,'Rent Roll'!$H$4:$H$24,"&lt;="&amp;F$11,'Rent Roll'!$I$4:$I$24,"&gt;"&amp;F$11)),0)</f>
        <v>0</v>
      </c>
      <c r="G26" s="62">
        <f>IFERROR(IF(AND($A26='Rent Roll'!#REF!,'Rent Roll'!#REF!="Current",'Rent Roll'!#REF!&gt;G$11),'Rent Roll'!#REF!,SUMIFS('Rent Roll'!$M$4:$M$24,'Rent Roll'!$J$4:$J$24,$A26,'Rent Roll'!$H$4:$H$24,"&lt;="&amp;G$11,'Rent Roll'!$I$4:$I$24,"&gt;"&amp;G$11)),0)</f>
        <v>0</v>
      </c>
      <c r="H26" s="62">
        <f>IFERROR(IF(AND($A26='Rent Roll'!#REF!,'Rent Roll'!#REF!="Current",'Rent Roll'!#REF!&gt;H$11),'Rent Roll'!#REF!,SUMIFS('Rent Roll'!$M$4:$M$24,'Rent Roll'!$J$4:$J$24,$A26,'Rent Roll'!$H$4:$H$24,"&lt;="&amp;H$11,'Rent Roll'!$I$4:$I$24,"&gt;"&amp;H$11)),0)</f>
        <v>0</v>
      </c>
      <c r="I26" s="62">
        <f>IFERROR(IF(AND($A26='Rent Roll'!#REF!,'Rent Roll'!#REF!="Current",'Rent Roll'!#REF!&gt;I$11),'Rent Roll'!#REF!,SUMIFS('Rent Roll'!$M$4:$M$24,'Rent Roll'!$J$4:$J$24,$A26,'Rent Roll'!$H$4:$H$24,"&lt;="&amp;I$11,'Rent Roll'!$I$4:$I$24,"&gt;"&amp;I$11)),0)</f>
        <v>0</v>
      </c>
      <c r="J26" s="62">
        <f>IFERROR(IF(AND($A26='Rent Roll'!#REF!,'Rent Roll'!#REF!="Current",'Rent Roll'!#REF!&gt;J$11),'Rent Roll'!#REF!,SUMIFS('Rent Roll'!$M$4:$M$24,'Rent Roll'!$J$4:$J$24,$A26,'Rent Roll'!$H$4:$H$24,"&lt;="&amp;J$11,'Rent Roll'!$I$4:$I$24,"&gt;"&amp;J$11)),0)</f>
        <v>0</v>
      </c>
      <c r="K26" s="62">
        <f>IFERROR(IF(AND($A26='Rent Roll'!#REF!,'Rent Roll'!#REF!="Current",'Rent Roll'!#REF!&gt;K$11),'Rent Roll'!#REF!,SUMIFS('Rent Roll'!$M$4:$M$24,'Rent Roll'!$J$4:$J$24,$A26,'Rent Roll'!$H$4:$H$24,"&lt;="&amp;K$11,'Rent Roll'!$I$4:$I$24,"&gt;"&amp;K$11)),0)</f>
        <v>0</v>
      </c>
      <c r="L26" s="62">
        <f>IFERROR(IF(AND($A26='Rent Roll'!#REF!,'Rent Roll'!#REF!="Current",'Rent Roll'!#REF!&gt;L$11),'Rent Roll'!#REF!,SUMIFS('Rent Roll'!$M$4:$M$24,'Rent Roll'!$J$4:$J$24,$A26,'Rent Roll'!$H$4:$H$24,"&lt;="&amp;L$11,'Rent Roll'!$I$4:$I$24,"&gt;"&amp;L$11)),0)</f>
        <v>0</v>
      </c>
      <c r="M26" s="62">
        <f>IFERROR(IF(AND($A26='Rent Roll'!#REF!,'Rent Roll'!#REF!="Current",'Rent Roll'!#REF!&gt;M$11),'Rent Roll'!#REF!,SUMIFS('Rent Roll'!$M$4:$M$24,'Rent Roll'!$J$4:$J$24,$A26,'Rent Roll'!$H$4:$H$24,"&lt;="&amp;M$11,'Rent Roll'!$I$4:$I$24,"&gt;"&amp;M$11)),0)</f>
        <v>0</v>
      </c>
      <c r="N26" s="62">
        <f>IFERROR(IF(AND($A26='Rent Roll'!#REF!,'Rent Roll'!#REF!="Current",'Rent Roll'!#REF!&gt;N$11),'Rent Roll'!#REF!,SUMIFS('Rent Roll'!$M$4:$M$24,'Rent Roll'!$J$4:$J$24,$A26,'Rent Roll'!$H$4:$H$24,"&lt;="&amp;N$11,'Rent Roll'!$I$4:$I$24,"&gt;"&amp;N$11)),0)</f>
        <v>0</v>
      </c>
      <c r="O26" s="62">
        <f>IFERROR(IF(AND($A26='Rent Roll'!#REF!,'Rent Roll'!#REF!="Current",'Rent Roll'!#REF!&gt;O$11),'Rent Roll'!#REF!,SUMIFS('Rent Roll'!$M$4:$M$24,'Rent Roll'!$J$4:$J$24,$A26,'Rent Roll'!$H$4:$H$24,"&lt;="&amp;O$11,'Rent Roll'!$I$4:$I$24,"&gt;"&amp;O$11)),0)</f>
        <v>0</v>
      </c>
      <c r="P26" s="559">
        <f>IFERROR(IF(AND($A26='Rent Roll'!#REF!,'Rent Roll'!#REF!="Current",'Rent Roll'!#REF!&gt;P$11),'Rent Roll'!#REF!,SUMIFS('Rent Roll'!$M$4:$M$24,'Rent Roll'!$J$4:$J$24,$A26,'Rent Roll'!$H$4:$H$24,"&lt;="&amp;P$11,'Rent Roll'!$I$4:$I$24,"&gt;"&amp;P$11)),0)</f>
        <v>0</v>
      </c>
      <c r="Q26" s="62">
        <f>IFERROR(IF(AND($A26='Rent Roll'!#REF!,'Rent Roll'!#REF!="Current",'Rent Roll'!#REF!&gt;Q$11),'Rent Roll'!#REF!,SUMIFS('Rent Roll'!$M$4:$M$24,'Rent Roll'!$J$4:$J$24,$A26,'Rent Roll'!$H$4:$H$24,"&lt;="&amp;Q$11,'Rent Roll'!$I$4:$I$24,"&gt;"&amp;Q$11)),0)</f>
        <v>0</v>
      </c>
      <c r="R26" s="62">
        <f>IFERROR(IF(AND($A26='Rent Roll'!#REF!,'Rent Roll'!#REF!="Current",'Rent Roll'!#REF!&gt;R$11),'Rent Roll'!#REF!,SUMIFS('Rent Roll'!$M$4:$M$24,'Rent Roll'!$J$4:$J$24,$A26,'Rent Roll'!$H$4:$H$24,"&lt;="&amp;R$11,'Rent Roll'!$I$4:$I$24,"&gt;"&amp;R$11)),0)</f>
        <v>0</v>
      </c>
      <c r="S26" s="62">
        <f>IFERROR(IF(AND($A26='Rent Roll'!#REF!,'Rent Roll'!#REF!="Current",'Rent Roll'!#REF!&gt;S$11),'Rent Roll'!#REF!,SUMIFS('Rent Roll'!$M$4:$M$24,'Rent Roll'!$J$4:$J$24,$A26,'Rent Roll'!$H$4:$H$24,"&lt;="&amp;S$11,'Rent Roll'!$I$4:$I$24,"&gt;"&amp;S$11)),0)</f>
        <v>0</v>
      </c>
      <c r="T26" s="62">
        <f>IFERROR(IF(AND($A26='Rent Roll'!#REF!,'Rent Roll'!#REF!="Current",'Rent Roll'!#REF!&gt;T$11),'Rent Roll'!#REF!,SUMIFS('Rent Roll'!$M$4:$M$24,'Rent Roll'!$J$4:$J$24,$A26,'Rent Roll'!$H$4:$H$24,"&lt;="&amp;T$11,'Rent Roll'!$I$4:$I$24,"&gt;"&amp;T$11)),0)</f>
        <v>0</v>
      </c>
      <c r="U26" s="62">
        <f>IFERROR(IF(AND($A26='Rent Roll'!#REF!,'Rent Roll'!#REF!="Current",'Rent Roll'!#REF!&gt;U$11),'Rent Roll'!#REF!,SUMIFS('Rent Roll'!$M$4:$M$24,'Rent Roll'!$J$4:$J$24,$A26,'Rent Roll'!$H$4:$H$24,"&lt;="&amp;U$11,'Rent Roll'!$I$4:$I$24,"&gt;"&amp;U$11)),0)</f>
        <v>0</v>
      </c>
      <c r="V26" s="62">
        <f>IFERROR(IF(AND($A26='Rent Roll'!#REF!,'Rent Roll'!#REF!="Current",'Rent Roll'!#REF!&gt;V$11),'Rent Roll'!#REF!,SUMIFS('Rent Roll'!$M$4:$M$24,'Rent Roll'!$J$4:$J$24,$A26,'Rent Roll'!$H$4:$H$24,"&lt;="&amp;V$11,'Rent Roll'!$I$4:$I$24,"&gt;"&amp;V$11)),0)</f>
        <v>0</v>
      </c>
      <c r="W26" s="62">
        <f>IFERROR(IF(AND($A26='Rent Roll'!#REF!,'Rent Roll'!#REF!="Current",'Rent Roll'!#REF!&gt;W$11),'Rent Roll'!#REF!,SUMIFS('Rent Roll'!$M$4:$M$24,'Rent Roll'!$J$4:$J$24,$A26,'Rent Roll'!$H$4:$H$24,"&lt;="&amp;W$11,'Rent Roll'!$I$4:$I$24,"&gt;"&amp;W$11)),0)</f>
        <v>0</v>
      </c>
      <c r="X26" s="62">
        <f>IFERROR(IF(AND($A26='Rent Roll'!#REF!,'Rent Roll'!#REF!="Current",'Rent Roll'!#REF!&gt;X$11),'Rent Roll'!#REF!,SUMIFS('Rent Roll'!$M$4:$M$24,'Rent Roll'!$J$4:$J$24,$A26,'Rent Roll'!$H$4:$H$24,"&lt;="&amp;X$11,'Rent Roll'!$I$4:$I$24,"&gt;"&amp;X$11)),0)</f>
        <v>0</v>
      </c>
      <c r="Y26" s="62">
        <f>IFERROR(IF(AND($A26='Rent Roll'!#REF!,'Rent Roll'!#REF!="Current",'Rent Roll'!#REF!&gt;Y$11),'Rent Roll'!#REF!,SUMIFS('Rent Roll'!$M$4:$M$24,'Rent Roll'!$J$4:$J$24,$A26,'Rent Roll'!$H$4:$H$24,"&lt;="&amp;Y$11,'Rent Roll'!$I$4:$I$24,"&gt;"&amp;Y$11)),0)</f>
        <v>0</v>
      </c>
      <c r="Z26" s="62">
        <f>IFERROR(IF(AND($A26='Rent Roll'!#REF!,'Rent Roll'!#REF!="Current",'Rent Roll'!#REF!&gt;Z$11),'Rent Roll'!#REF!,SUMIFS('Rent Roll'!$M$4:$M$24,'Rent Roll'!$J$4:$J$24,$A26,'Rent Roll'!$H$4:$H$24,"&lt;="&amp;Z$11,'Rent Roll'!$I$4:$I$24,"&gt;"&amp;Z$11)),0)</f>
        <v>0</v>
      </c>
      <c r="AA26" s="62">
        <f>IFERROR(IF(AND($A26='Rent Roll'!#REF!,'Rent Roll'!#REF!="Current",'Rent Roll'!#REF!&gt;AA$11),'Rent Roll'!#REF!,SUMIFS('Rent Roll'!$M$4:$M$24,'Rent Roll'!$J$4:$J$24,$A26,'Rent Roll'!$H$4:$H$24,"&lt;="&amp;AA$11,'Rent Roll'!$I$4:$I$24,"&gt;"&amp;AA$11)),0)</f>
        <v>0</v>
      </c>
      <c r="AB26" s="559">
        <f>IFERROR(IF(AND($A26='Rent Roll'!#REF!,'Rent Roll'!#REF!="Current",'Rent Roll'!#REF!&gt;AB$11),'Rent Roll'!#REF!,SUMIFS('Rent Roll'!$M$4:$M$24,'Rent Roll'!$J$4:$J$24,$A26,'Rent Roll'!$H$4:$H$24,"&lt;="&amp;AB$11,'Rent Roll'!$I$4:$I$24,"&gt;"&amp;AB$11)),0)</f>
        <v>0</v>
      </c>
      <c r="AC26" s="62">
        <f>IFERROR(IF(AND($A26='Rent Roll'!#REF!,'Rent Roll'!#REF!="Current",'Rent Roll'!#REF!&gt;AC$11),'Rent Roll'!#REF!,SUMIFS('Rent Roll'!$M$4:$M$24,'Rent Roll'!$J$4:$J$24,$A26,'Rent Roll'!$H$4:$H$24,"&lt;="&amp;AC$11,'Rent Roll'!$I$4:$I$24,"&gt;"&amp;AC$11)),0)</f>
        <v>0</v>
      </c>
      <c r="AD26" s="62">
        <f>IFERROR(IF(AND($A26='Rent Roll'!#REF!,'Rent Roll'!#REF!="Current",'Rent Roll'!#REF!&gt;AD$11),'Rent Roll'!#REF!,SUMIFS('Rent Roll'!$M$4:$M$24,'Rent Roll'!$J$4:$J$24,$A26,'Rent Roll'!$H$4:$H$24,"&lt;="&amp;AD$11,'Rent Roll'!$I$4:$I$24,"&gt;"&amp;AD$11)),0)</f>
        <v>0</v>
      </c>
      <c r="AE26" s="62">
        <f>IFERROR(IF(AND($A26='Rent Roll'!#REF!,'Rent Roll'!#REF!="Current",'Rent Roll'!#REF!&gt;AE$11),'Rent Roll'!#REF!,SUMIFS('Rent Roll'!$M$4:$M$24,'Rent Roll'!$J$4:$J$24,$A26,'Rent Roll'!$H$4:$H$24,"&lt;="&amp;AE$11,'Rent Roll'!$I$4:$I$24,"&gt;"&amp;AE$11)),0)</f>
        <v>0</v>
      </c>
      <c r="AF26" s="62">
        <f>IFERROR(IF(AND($A26='Rent Roll'!#REF!,'Rent Roll'!#REF!="Current",'Rent Roll'!#REF!&gt;AF$11),'Rent Roll'!#REF!,SUMIFS('Rent Roll'!$M$4:$M$24,'Rent Roll'!$J$4:$J$24,$A26,'Rent Roll'!$H$4:$H$24,"&lt;="&amp;AF$11,'Rent Roll'!$I$4:$I$24,"&gt;"&amp;AF$11)),0)</f>
        <v>0</v>
      </c>
      <c r="AG26" s="62">
        <f>IFERROR(IF(AND($A26='Rent Roll'!#REF!,'Rent Roll'!#REF!="Current",'Rent Roll'!#REF!&gt;AG$11),'Rent Roll'!#REF!,SUMIFS('Rent Roll'!$M$4:$M$24,'Rent Roll'!$J$4:$J$24,$A26,'Rent Roll'!$H$4:$H$24,"&lt;="&amp;AG$11,'Rent Roll'!$I$4:$I$24,"&gt;"&amp;AG$11)),0)</f>
        <v>0</v>
      </c>
      <c r="AH26" s="62">
        <f>IFERROR(IF(AND($A26='Rent Roll'!#REF!,'Rent Roll'!#REF!="Current",'Rent Roll'!#REF!&gt;AH$11),'Rent Roll'!#REF!,SUMIFS('Rent Roll'!$M$4:$M$24,'Rent Roll'!$J$4:$J$24,$A26,'Rent Roll'!$H$4:$H$24,"&lt;="&amp;AH$11,'Rent Roll'!$I$4:$I$24,"&gt;"&amp;AH$11)),0)</f>
        <v>0</v>
      </c>
      <c r="AI26" s="62">
        <f>IFERROR(IF(AND($A26='Rent Roll'!#REF!,'Rent Roll'!#REF!="Current",'Rent Roll'!#REF!&gt;AI$11),'Rent Roll'!#REF!,SUMIFS('Rent Roll'!$M$4:$M$24,'Rent Roll'!$J$4:$J$24,$A26,'Rent Roll'!$H$4:$H$24,"&lt;="&amp;AI$11,'Rent Roll'!$I$4:$I$24,"&gt;"&amp;AI$11)),0)</f>
        <v>0</v>
      </c>
      <c r="AJ26" s="62">
        <f>IFERROR(IF(AND($A26='Rent Roll'!#REF!,'Rent Roll'!#REF!="Current",'Rent Roll'!#REF!&gt;AJ$11),'Rent Roll'!#REF!,SUMIFS('Rent Roll'!$M$4:$M$24,'Rent Roll'!$J$4:$J$24,$A26,'Rent Roll'!$H$4:$H$24,"&lt;="&amp;AJ$11,'Rent Roll'!$I$4:$I$24,"&gt;"&amp;AJ$11)),0)</f>
        <v>0</v>
      </c>
      <c r="AK26" s="62">
        <f>IFERROR(IF(AND($A26='Rent Roll'!#REF!,'Rent Roll'!#REF!="Current",'Rent Roll'!#REF!&gt;AK$11),'Rent Roll'!#REF!,SUMIFS('Rent Roll'!$M$4:$M$24,'Rent Roll'!$J$4:$J$24,$A26,'Rent Roll'!$H$4:$H$24,"&lt;="&amp;AK$11,'Rent Roll'!$I$4:$I$24,"&gt;"&amp;AK$11)),0)</f>
        <v>0</v>
      </c>
      <c r="AL26" s="62">
        <f>IFERROR(IF(AND($A26='Rent Roll'!#REF!,'Rent Roll'!#REF!="Current",'Rent Roll'!#REF!&gt;AL$11),'Rent Roll'!#REF!,SUMIFS('Rent Roll'!$M$4:$M$24,'Rent Roll'!$J$4:$J$24,$A26,'Rent Roll'!$H$4:$H$24,"&lt;="&amp;AL$11,'Rent Roll'!$I$4:$I$24,"&gt;"&amp;AL$11)),0)</f>
        <v>0</v>
      </c>
      <c r="AM26" s="62">
        <f>IFERROR(IF(AND($A26='Rent Roll'!#REF!,'Rent Roll'!#REF!="Current",'Rent Roll'!#REF!&gt;AM$11),'Rent Roll'!#REF!,SUMIFS('Rent Roll'!$M$4:$M$24,'Rent Roll'!$J$4:$J$24,$A26,'Rent Roll'!$H$4:$H$24,"&lt;="&amp;AM$11,'Rent Roll'!$I$4:$I$24,"&gt;"&amp;AM$11)),0)</f>
        <v>0</v>
      </c>
      <c r="AN26" s="559">
        <f>IFERROR(IF(AND($A26='Rent Roll'!#REF!,'Rent Roll'!#REF!="Current",'Rent Roll'!#REF!&gt;AN$11),'Rent Roll'!#REF!,SUMIFS('Rent Roll'!$M$4:$M$24,'Rent Roll'!$J$4:$J$24,$A26,'Rent Roll'!$H$4:$H$24,"&lt;="&amp;AN$11,'Rent Roll'!$I$4:$I$24,"&gt;"&amp;AN$11)),0)</f>
        <v>0</v>
      </c>
      <c r="AO26" s="62">
        <f>IFERROR(IF(AND($A26='Rent Roll'!#REF!,'Rent Roll'!#REF!="Current",'Rent Roll'!#REF!&gt;AO$11),'Rent Roll'!#REF!,SUMIFS('Rent Roll'!$M$4:$M$24,'Rent Roll'!$J$4:$J$24,$A26,'Rent Roll'!$H$4:$H$24,"&lt;="&amp;AO$11,'Rent Roll'!$I$4:$I$24,"&gt;"&amp;AO$11)),0)</f>
        <v>0</v>
      </c>
      <c r="AP26" s="62">
        <f>IFERROR(IF(AND($A26='Rent Roll'!#REF!,'Rent Roll'!#REF!="Current",'Rent Roll'!#REF!&gt;AP$11),'Rent Roll'!#REF!,SUMIFS('Rent Roll'!$M$4:$M$24,'Rent Roll'!$J$4:$J$24,$A26,'Rent Roll'!$H$4:$H$24,"&lt;="&amp;AP$11,'Rent Roll'!$I$4:$I$24,"&gt;"&amp;AP$11)),0)</f>
        <v>0</v>
      </c>
      <c r="AQ26" s="62">
        <f>IFERROR(IF(AND($A26='Rent Roll'!#REF!,'Rent Roll'!#REF!="Current",'Rent Roll'!#REF!&gt;AQ$11),'Rent Roll'!#REF!,SUMIFS('Rent Roll'!$M$4:$M$24,'Rent Roll'!$J$4:$J$24,$A26,'Rent Roll'!$H$4:$H$24,"&lt;="&amp;AQ$11,'Rent Roll'!$I$4:$I$24,"&gt;"&amp;AQ$11)),0)</f>
        <v>0</v>
      </c>
      <c r="AR26" s="62">
        <f>IFERROR(IF(AND($A26='Rent Roll'!#REF!,'Rent Roll'!#REF!="Current",'Rent Roll'!#REF!&gt;AR$11),'Rent Roll'!#REF!,SUMIFS('Rent Roll'!$M$4:$M$24,'Rent Roll'!$J$4:$J$24,$A26,'Rent Roll'!$H$4:$H$24,"&lt;="&amp;AR$11,'Rent Roll'!$I$4:$I$24,"&gt;"&amp;AR$11)),0)</f>
        <v>0</v>
      </c>
      <c r="AS26" s="62">
        <f>IFERROR(IF(AND($A26='Rent Roll'!#REF!,'Rent Roll'!#REF!="Current",'Rent Roll'!#REF!&gt;AS$11),'Rent Roll'!#REF!,SUMIFS('Rent Roll'!$M$4:$M$24,'Rent Roll'!$J$4:$J$24,$A26,'Rent Roll'!$H$4:$H$24,"&lt;="&amp;AS$11,'Rent Roll'!$I$4:$I$24,"&gt;"&amp;AS$11)),0)</f>
        <v>0</v>
      </c>
      <c r="AT26" s="62">
        <f>IFERROR(IF(AND($A26='Rent Roll'!#REF!,'Rent Roll'!#REF!="Current",'Rent Roll'!#REF!&gt;AT$11),'Rent Roll'!#REF!,SUMIFS('Rent Roll'!$M$4:$M$24,'Rent Roll'!$J$4:$J$24,$A26,'Rent Roll'!$H$4:$H$24,"&lt;="&amp;AT$11,'Rent Roll'!$I$4:$I$24,"&gt;"&amp;AT$11)),0)</f>
        <v>0</v>
      </c>
      <c r="AU26" s="62">
        <f>IFERROR(IF(AND($A26='Rent Roll'!#REF!,'Rent Roll'!#REF!="Current",'Rent Roll'!#REF!&gt;AU$11),'Rent Roll'!#REF!,SUMIFS('Rent Roll'!$M$4:$M$24,'Rent Roll'!$J$4:$J$24,$A26,'Rent Roll'!$H$4:$H$24,"&lt;="&amp;AU$11,'Rent Roll'!$I$4:$I$24,"&gt;"&amp;AU$11)),0)</f>
        <v>0</v>
      </c>
      <c r="AV26" s="62">
        <f>IFERROR(IF(AND($A26='Rent Roll'!#REF!,'Rent Roll'!#REF!="Current",'Rent Roll'!#REF!&gt;AV$11),'Rent Roll'!#REF!,SUMIFS('Rent Roll'!$M$4:$M$24,'Rent Roll'!$J$4:$J$24,$A26,'Rent Roll'!$H$4:$H$24,"&lt;="&amp;AV$11,'Rent Roll'!$I$4:$I$24,"&gt;"&amp;AV$11)),0)</f>
        <v>0</v>
      </c>
      <c r="AW26" s="62">
        <f>IFERROR(IF(AND($A26='Rent Roll'!#REF!,'Rent Roll'!#REF!="Current",'Rent Roll'!#REF!&gt;AW$11),'Rent Roll'!#REF!,SUMIFS('Rent Roll'!$M$4:$M$24,'Rent Roll'!$J$4:$J$24,$A26,'Rent Roll'!$H$4:$H$24,"&lt;="&amp;AW$11,'Rent Roll'!$I$4:$I$24,"&gt;"&amp;AW$11)),0)</f>
        <v>0</v>
      </c>
      <c r="AX26" s="62">
        <f>IFERROR(IF(AND($A26='Rent Roll'!#REF!,'Rent Roll'!#REF!="Current",'Rent Roll'!#REF!&gt;AX$11),'Rent Roll'!#REF!,SUMIFS('Rent Roll'!$M$4:$M$24,'Rent Roll'!$J$4:$J$24,$A26,'Rent Roll'!$H$4:$H$24,"&lt;="&amp;AX$11,'Rent Roll'!$I$4:$I$24,"&gt;"&amp;AX$11)),0)</f>
        <v>0</v>
      </c>
      <c r="AY26" s="62">
        <f>IFERROR(IF(AND($A26='Rent Roll'!#REF!,'Rent Roll'!#REF!="Current",'Rent Roll'!#REF!&gt;AY$11),'Rent Roll'!#REF!,SUMIFS('Rent Roll'!$M$4:$M$24,'Rent Roll'!$J$4:$J$24,$A26,'Rent Roll'!$H$4:$H$24,"&lt;="&amp;AY$11,'Rent Roll'!$I$4:$I$24,"&gt;"&amp;AY$11)),0)</f>
        <v>0</v>
      </c>
      <c r="AZ26" s="559">
        <f>IFERROR(IF(AND($A26='Rent Roll'!#REF!,'Rent Roll'!#REF!="Current",'Rent Roll'!#REF!&gt;AZ$11),'Rent Roll'!#REF!,SUMIFS('Rent Roll'!$M$4:$M$24,'Rent Roll'!$J$4:$J$24,$A26,'Rent Roll'!$H$4:$H$24,"&lt;="&amp;AZ$11,'Rent Roll'!$I$4:$I$24,"&gt;"&amp;AZ$11)),0)</f>
        <v>0</v>
      </c>
      <c r="BA26" s="62">
        <f>IFERROR(IF(AND($A26='Rent Roll'!#REF!,'Rent Roll'!#REF!="Current",'Rent Roll'!#REF!&gt;BA$11),'Rent Roll'!#REF!,SUMIFS('Rent Roll'!$M$4:$M$24,'Rent Roll'!$J$4:$J$24,$A26,'Rent Roll'!$H$4:$H$24,"&lt;="&amp;BA$11,'Rent Roll'!$I$4:$I$24,"&gt;"&amp;BA$11)),0)</f>
        <v>0</v>
      </c>
      <c r="BB26" s="62">
        <f>IFERROR(IF(AND($A26='Rent Roll'!#REF!,'Rent Roll'!#REF!="Current",'Rent Roll'!#REF!&gt;BB$11),'Rent Roll'!#REF!,SUMIFS('Rent Roll'!$M$4:$M$24,'Rent Roll'!$J$4:$J$24,$A26,'Rent Roll'!$H$4:$H$24,"&lt;="&amp;BB$11,'Rent Roll'!$I$4:$I$24,"&gt;"&amp;BB$11)),0)</f>
        <v>0</v>
      </c>
      <c r="BC26" s="62">
        <f>IFERROR(IF(AND($A26='Rent Roll'!#REF!,'Rent Roll'!#REF!="Current",'Rent Roll'!#REF!&gt;BC$11),'Rent Roll'!#REF!,SUMIFS('Rent Roll'!$M$4:$M$24,'Rent Roll'!$J$4:$J$24,$A26,'Rent Roll'!$H$4:$H$24,"&lt;="&amp;BC$11,'Rent Roll'!$I$4:$I$24,"&gt;"&amp;BC$11)),0)</f>
        <v>0</v>
      </c>
      <c r="BD26" s="62">
        <f>IFERROR(IF(AND($A26='Rent Roll'!#REF!,'Rent Roll'!#REF!="Current",'Rent Roll'!#REF!&gt;BD$11),'Rent Roll'!#REF!,SUMIFS('Rent Roll'!$M$4:$M$24,'Rent Roll'!$J$4:$J$24,$A26,'Rent Roll'!$H$4:$H$24,"&lt;="&amp;BD$11,'Rent Roll'!$I$4:$I$24,"&gt;"&amp;BD$11)),0)</f>
        <v>0</v>
      </c>
      <c r="BE26" s="62">
        <f>IFERROR(IF(AND($A26='Rent Roll'!#REF!,'Rent Roll'!#REF!="Current",'Rent Roll'!#REF!&gt;BE$11),'Rent Roll'!#REF!,SUMIFS('Rent Roll'!$M$4:$M$24,'Rent Roll'!$J$4:$J$24,$A26,'Rent Roll'!$H$4:$H$24,"&lt;="&amp;BE$11,'Rent Roll'!$I$4:$I$24,"&gt;"&amp;BE$11)),0)</f>
        <v>0</v>
      </c>
      <c r="BF26" s="62">
        <f>IFERROR(IF(AND($A26='Rent Roll'!#REF!,'Rent Roll'!#REF!="Current",'Rent Roll'!#REF!&gt;BF$11),'Rent Roll'!#REF!,SUMIFS('Rent Roll'!$M$4:$M$24,'Rent Roll'!$J$4:$J$24,$A26,'Rent Roll'!$H$4:$H$24,"&lt;="&amp;BF$11,'Rent Roll'!$I$4:$I$24,"&gt;"&amp;BF$11)),0)</f>
        <v>0</v>
      </c>
      <c r="BG26" s="62">
        <f>IFERROR(IF(AND($A26='Rent Roll'!#REF!,'Rent Roll'!#REF!="Current",'Rent Roll'!#REF!&gt;BG$11),'Rent Roll'!#REF!,SUMIFS('Rent Roll'!$M$4:$M$24,'Rent Roll'!$J$4:$J$24,$A26,'Rent Roll'!$H$4:$H$24,"&lt;="&amp;BG$11,'Rent Roll'!$I$4:$I$24,"&gt;"&amp;BG$11)),0)</f>
        <v>0</v>
      </c>
      <c r="BH26" s="62">
        <f>IFERROR(IF(AND($A26='Rent Roll'!#REF!,'Rent Roll'!#REF!="Current",'Rent Roll'!#REF!&gt;BH$11),'Rent Roll'!#REF!,SUMIFS('Rent Roll'!$M$4:$M$24,'Rent Roll'!$J$4:$J$24,$A26,'Rent Roll'!$H$4:$H$24,"&lt;="&amp;BH$11,'Rent Roll'!$I$4:$I$24,"&gt;"&amp;BH$11)),0)</f>
        <v>0</v>
      </c>
      <c r="BI26" s="62">
        <f>IFERROR(IF(AND($A26='Rent Roll'!#REF!,'Rent Roll'!#REF!="Current",'Rent Roll'!#REF!&gt;BI$11),'Rent Roll'!#REF!,SUMIFS('Rent Roll'!$M$4:$M$24,'Rent Roll'!$J$4:$J$24,$A26,'Rent Roll'!$H$4:$H$24,"&lt;="&amp;BI$11,'Rent Roll'!$I$4:$I$24,"&gt;"&amp;BI$11)),0)</f>
        <v>0</v>
      </c>
      <c r="BJ26" s="62">
        <f>IFERROR(IF(AND($A26='Rent Roll'!#REF!,'Rent Roll'!#REF!="Current",'Rent Roll'!#REF!&gt;BJ$11),'Rent Roll'!#REF!,SUMIFS('Rent Roll'!$M$4:$M$24,'Rent Roll'!$J$4:$J$24,$A26,'Rent Roll'!$H$4:$H$24,"&lt;="&amp;BJ$11,'Rent Roll'!$I$4:$I$24,"&gt;"&amp;BJ$11)),0)</f>
        <v>0</v>
      </c>
      <c r="BK26" s="62">
        <f>IFERROR(IF(AND($A26='Rent Roll'!#REF!,'Rent Roll'!#REF!="Current",'Rent Roll'!#REF!&gt;BK$11),'Rent Roll'!#REF!,SUMIFS('Rent Roll'!$M$4:$M$24,'Rent Roll'!$J$4:$J$24,$A26,'Rent Roll'!$H$4:$H$24,"&lt;="&amp;BK$11,'Rent Roll'!$I$4:$I$24,"&gt;"&amp;BK$11)),0)</f>
        <v>0</v>
      </c>
      <c r="BL26" s="559">
        <f>IFERROR(IF(AND($A26='Rent Roll'!#REF!,'Rent Roll'!#REF!="Current",'Rent Roll'!#REF!&gt;BL$11),'Rent Roll'!#REF!,SUMIFS('Rent Roll'!$M$4:$M$24,'Rent Roll'!$J$4:$J$24,$A26,'Rent Roll'!$H$4:$H$24,"&lt;="&amp;BL$11,'Rent Roll'!$I$4:$I$24,"&gt;"&amp;BL$11)),0)</f>
        <v>0</v>
      </c>
      <c r="BM26" s="62">
        <f>IFERROR(IF(AND($A26='Rent Roll'!#REF!,'Rent Roll'!#REF!="Current",'Rent Roll'!#REF!&gt;BM$11),'Rent Roll'!#REF!,SUMIFS('Rent Roll'!$M$4:$M$24,'Rent Roll'!$J$4:$J$24,$A26,'Rent Roll'!$H$4:$H$24,"&lt;="&amp;BM$11,'Rent Roll'!$I$4:$I$24,"&gt;"&amp;BM$11)),0)</f>
        <v>0</v>
      </c>
      <c r="BN26" s="62">
        <f>IFERROR(IF(AND($A26='Rent Roll'!#REF!,'Rent Roll'!#REF!="Current",'Rent Roll'!#REF!&gt;BN$11),'Rent Roll'!#REF!,SUMIFS('Rent Roll'!$M$4:$M$24,'Rent Roll'!$J$4:$J$24,$A26,'Rent Roll'!$H$4:$H$24,"&lt;="&amp;BN$11,'Rent Roll'!$I$4:$I$24,"&gt;"&amp;BN$11)),0)</f>
        <v>0</v>
      </c>
      <c r="BO26" s="62">
        <f>IFERROR(IF(AND($A26='Rent Roll'!#REF!,'Rent Roll'!#REF!="Current",'Rent Roll'!#REF!&gt;BO$11),'Rent Roll'!#REF!,SUMIFS('Rent Roll'!$M$4:$M$24,'Rent Roll'!$J$4:$J$24,$A26,'Rent Roll'!$H$4:$H$24,"&lt;="&amp;BO$11,'Rent Roll'!$I$4:$I$24,"&gt;"&amp;BO$11)),0)</f>
        <v>0</v>
      </c>
      <c r="BP26" s="62">
        <f>IFERROR(IF(AND($A26='Rent Roll'!#REF!,'Rent Roll'!#REF!="Current",'Rent Roll'!#REF!&gt;BP$11),'Rent Roll'!#REF!,SUMIFS('Rent Roll'!$M$4:$M$24,'Rent Roll'!$J$4:$J$24,$A26,'Rent Roll'!$H$4:$H$24,"&lt;="&amp;BP$11,'Rent Roll'!$I$4:$I$24,"&gt;"&amp;BP$11)),0)</f>
        <v>0</v>
      </c>
      <c r="BQ26" s="62">
        <f>IFERROR(IF(AND($A26='Rent Roll'!#REF!,'Rent Roll'!#REF!="Current",'Rent Roll'!#REF!&gt;BQ$11),'Rent Roll'!#REF!,SUMIFS('Rent Roll'!$M$4:$M$24,'Rent Roll'!$J$4:$J$24,$A26,'Rent Roll'!$H$4:$H$24,"&lt;="&amp;BQ$11,'Rent Roll'!$I$4:$I$24,"&gt;"&amp;BQ$11)),0)</f>
        <v>0</v>
      </c>
      <c r="BR26" s="62">
        <f>IFERROR(IF(AND($A26='Rent Roll'!#REF!,'Rent Roll'!#REF!="Current",'Rent Roll'!#REF!&gt;BR$11),'Rent Roll'!#REF!,SUMIFS('Rent Roll'!$M$4:$M$24,'Rent Roll'!$J$4:$J$24,$A26,'Rent Roll'!$H$4:$H$24,"&lt;="&amp;BR$11,'Rent Roll'!$I$4:$I$24,"&gt;"&amp;BR$11)),0)</f>
        <v>0</v>
      </c>
      <c r="BS26" s="62">
        <f>IFERROR(IF(AND($A26='Rent Roll'!#REF!,'Rent Roll'!#REF!="Current",'Rent Roll'!#REF!&gt;BS$11),'Rent Roll'!#REF!,SUMIFS('Rent Roll'!$M$4:$M$24,'Rent Roll'!$J$4:$J$24,$A26,'Rent Roll'!$H$4:$H$24,"&lt;="&amp;BS$11,'Rent Roll'!$I$4:$I$24,"&gt;"&amp;BS$11)),0)</f>
        <v>0</v>
      </c>
      <c r="BT26" s="62">
        <f>IFERROR(IF(AND($A26='Rent Roll'!#REF!,'Rent Roll'!#REF!="Current",'Rent Roll'!#REF!&gt;BT$11),'Rent Roll'!#REF!,SUMIFS('Rent Roll'!$M$4:$M$24,'Rent Roll'!$J$4:$J$24,$A26,'Rent Roll'!$H$4:$H$24,"&lt;="&amp;BT$11,'Rent Roll'!$I$4:$I$24,"&gt;"&amp;BT$11)),0)</f>
        <v>0</v>
      </c>
      <c r="BU26" s="62">
        <f>IFERROR(IF(AND($A26='Rent Roll'!#REF!,'Rent Roll'!#REF!="Current",'Rent Roll'!#REF!&gt;BU$11),'Rent Roll'!#REF!,SUMIFS('Rent Roll'!$M$4:$M$24,'Rent Roll'!$J$4:$J$24,$A26,'Rent Roll'!$H$4:$H$24,"&lt;="&amp;BU$11,'Rent Roll'!$I$4:$I$24,"&gt;"&amp;BU$11)),0)</f>
        <v>0</v>
      </c>
      <c r="BV26" s="62">
        <f>IFERROR(IF(AND($A26='Rent Roll'!#REF!,'Rent Roll'!#REF!="Current",'Rent Roll'!#REF!&gt;BV$11),'Rent Roll'!#REF!,SUMIFS('Rent Roll'!$M$4:$M$24,'Rent Roll'!$J$4:$J$24,$A26,'Rent Roll'!$H$4:$H$24,"&lt;="&amp;BV$11,'Rent Roll'!$I$4:$I$24,"&gt;"&amp;BV$11)),0)</f>
        <v>0</v>
      </c>
      <c r="BW26" s="62">
        <f>IFERROR(IF(AND($A26='Rent Roll'!#REF!,'Rent Roll'!#REF!="Current",'Rent Roll'!#REF!&gt;BW$11),'Rent Roll'!#REF!,SUMIFS('Rent Roll'!$M$4:$M$24,'Rent Roll'!$J$4:$J$24,$A26,'Rent Roll'!$H$4:$H$24,"&lt;="&amp;BW$11,'Rent Roll'!$I$4:$I$24,"&gt;"&amp;BW$11)),0)</f>
        <v>0</v>
      </c>
      <c r="BX26" s="559">
        <f>IFERROR(IF(AND($A26='Rent Roll'!#REF!,'Rent Roll'!#REF!="Current",'Rent Roll'!#REF!&gt;BX$11),'Rent Roll'!#REF!,SUMIFS('Rent Roll'!$M$4:$M$24,'Rent Roll'!$J$4:$J$24,$A26,'Rent Roll'!$H$4:$H$24,"&lt;="&amp;BX$11,'Rent Roll'!$I$4:$I$24,"&gt;"&amp;BX$11)),0)</f>
        <v>0</v>
      </c>
      <c r="BY26" s="62">
        <f>IFERROR(IF(AND($A26='Rent Roll'!#REF!,'Rent Roll'!#REF!="Current",'Rent Roll'!#REF!&gt;BY$11),'Rent Roll'!#REF!,SUMIFS('Rent Roll'!$M$4:$M$24,'Rent Roll'!$J$4:$J$24,$A26,'Rent Roll'!$H$4:$H$24,"&lt;="&amp;BY$11,'Rent Roll'!$I$4:$I$24,"&gt;"&amp;BY$11)),0)</f>
        <v>0</v>
      </c>
      <c r="BZ26" s="62">
        <f>IFERROR(IF(AND($A26='Rent Roll'!#REF!,'Rent Roll'!#REF!="Current",'Rent Roll'!#REF!&gt;BZ$11),'Rent Roll'!#REF!,SUMIFS('Rent Roll'!$M$4:$M$24,'Rent Roll'!$J$4:$J$24,$A26,'Rent Roll'!$H$4:$H$24,"&lt;="&amp;BZ$11,'Rent Roll'!$I$4:$I$24,"&gt;"&amp;BZ$11)),0)</f>
        <v>0</v>
      </c>
      <c r="CA26" s="62">
        <f>IFERROR(IF(AND($A26='Rent Roll'!#REF!,'Rent Roll'!#REF!="Current",'Rent Roll'!#REF!&gt;CA$11),'Rent Roll'!#REF!,SUMIFS('Rent Roll'!$M$4:$M$24,'Rent Roll'!$J$4:$J$24,$A26,'Rent Roll'!$H$4:$H$24,"&lt;="&amp;CA$11,'Rent Roll'!$I$4:$I$24,"&gt;"&amp;CA$11)),0)</f>
        <v>0</v>
      </c>
      <c r="CB26" s="62">
        <f>IFERROR(IF(AND($A26='Rent Roll'!#REF!,'Rent Roll'!#REF!="Current",'Rent Roll'!#REF!&gt;CB$11),'Rent Roll'!#REF!,SUMIFS('Rent Roll'!$M$4:$M$24,'Rent Roll'!$J$4:$J$24,$A26,'Rent Roll'!$H$4:$H$24,"&lt;="&amp;CB$11,'Rent Roll'!$I$4:$I$24,"&gt;"&amp;CB$11)),0)</f>
        <v>0</v>
      </c>
      <c r="CC26" s="62">
        <f>IFERROR(IF(AND($A26='Rent Roll'!#REF!,'Rent Roll'!#REF!="Current",'Rent Roll'!#REF!&gt;CC$11),'Rent Roll'!#REF!,SUMIFS('Rent Roll'!$M$4:$M$24,'Rent Roll'!$J$4:$J$24,$A26,'Rent Roll'!$H$4:$H$24,"&lt;="&amp;CC$11,'Rent Roll'!$I$4:$I$24,"&gt;"&amp;CC$11)),0)</f>
        <v>0</v>
      </c>
      <c r="CD26" s="62">
        <f>IFERROR(IF(AND($A26='Rent Roll'!#REF!,'Rent Roll'!#REF!="Current",'Rent Roll'!#REF!&gt;CD$11),'Rent Roll'!#REF!,SUMIFS('Rent Roll'!$M$4:$M$24,'Rent Roll'!$J$4:$J$24,$A26,'Rent Roll'!$H$4:$H$24,"&lt;="&amp;CD$11,'Rent Roll'!$I$4:$I$24,"&gt;"&amp;CD$11)),0)</f>
        <v>0</v>
      </c>
      <c r="CE26" s="62">
        <f>IFERROR(IF(AND($A26='Rent Roll'!#REF!,'Rent Roll'!#REF!="Current",'Rent Roll'!#REF!&gt;CE$11),'Rent Roll'!#REF!,SUMIFS('Rent Roll'!$M$4:$M$24,'Rent Roll'!$J$4:$J$24,$A26,'Rent Roll'!$H$4:$H$24,"&lt;="&amp;CE$11,'Rent Roll'!$I$4:$I$24,"&gt;"&amp;CE$11)),0)</f>
        <v>0</v>
      </c>
      <c r="CF26" s="62">
        <f>IFERROR(IF(AND($A26='Rent Roll'!#REF!,'Rent Roll'!#REF!="Current",'Rent Roll'!#REF!&gt;CF$11),'Rent Roll'!#REF!,SUMIFS('Rent Roll'!$M$4:$M$24,'Rent Roll'!$J$4:$J$24,$A26,'Rent Roll'!$H$4:$H$24,"&lt;="&amp;CF$11,'Rent Roll'!$I$4:$I$24,"&gt;"&amp;CF$11)),0)</f>
        <v>0</v>
      </c>
      <c r="CG26" s="62">
        <f>IFERROR(IF(AND($A26='Rent Roll'!#REF!,'Rent Roll'!#REF!="Current",'Rent Roll'!#REF!&gt;CG$11),'Rent Roll'!#REF!,SUMIFS('Rent Roll'!$M$4:$M$24,'Rent Roll'!$J$4:$J$24,$A26,'Rent Roll'!$H$4:$H$24,"&lt;="&amp;CG$11,'Rent Roll'!$I$4:$I$24,"&gt;"&amp;CG$11)),0)</f>
        <v>0</v>
      </c>
      <c r="CH26" s="62">
        <f>IFERROR(IF(AND($A26='Rent Roll'!#REF!,'Rent Roll'!#REF!="Current",'Rent Roll'!#REF!&gt;CH$11),'Rent Roll'!#REF!,SUMIFS('Rent Roll'!$M$4:$M$24,'Rent Roll'!$J$4:$J$24,$A26,'Rent Roll'!$H$4:$H$24,"&lt;="&amp;CH$11,'Rent Roll'!$I$4:$I$24,"&gt;"&amp;CH$11)),0)</f>
        <v>0</v>
      </c>
      <c r="CI26" s="62">
        <f>IFERROR(IF(AND($A26='Rent Roll'!#REF!,'Rent Roll'!#REF!="Current",'Rent Roll'!#REF!&gt;CI$11),'Rent Roll'!#REF!,SUMIFS('Rent Roll'!$M$4:$M$24,'Rent Roll'!$J$4:$J$24,$A26,'Rent Roll'!$H$4:$H$24,"&lt;="&amp;CI$11,'Rent Roll'!$I$4:$I$24,"&gt;"&amp;CI$11)),0)</f>
        <v>0</v>
      </c>
      <c r="CJ26" s="559">
        <f>IFERROR(IF(AND($A26='Rent Roll'!#REF!,'Rent Roll'!#REF!="Current",'Rent Roll'!#REF!&gt;CJ$11),'Rent Roll'!#REF!,SUMIFS('Rent Roll'!$M$4:$M$24,'Rent Roll'!$J$4:$J$24,$A26,'Rent Roll'!$H$4:$H$24,"&lt;="&amp;CJ$11,'Rent Roll'!$I$4:$I$24,"&gt;"&amp;CJ$11)),0)</f>
        <v>0</v>
      </c>
      <c r="CK26" s="62">
        <f>IFERROR(IF(AND($A26='Rent Roll'!#REF!,'Rent Roll'!#REF!="Current",'Rent Roll'!#REF!&gt;CK$11),'Rent Roll'!#REF!,SUMIFS('Rent Roll'!$M$4:$M$24,'Rent Roll'!$J$4:$J$24,$A26,'Rent Roll'!$H$4:$H$24,"&lt;="&amp;CK$11,'Rent Roll'!$I$4:$I$24,"&gt;"&amp;CK$11)),0)</f>
        <v>0</v>
      </c>
      <c r="CL26" s="62">
        <f>IFERROR(IF(AND($A26='Rent Roll'!#REF!,'Rent Roll'!#REF!="Current",'Rent Roll'!#REF!&gt;CL$11),'Rent Roll'!#REF!,SUMIFS('Rent Roll'!$M$4:$M$24,'Rent Roll'!$J$4:$J$24,$A26,'Rent Roll'!$H$4:$H$24,"&lt;="&amp;CL$11,'Rent Roll'!$I$4:$I$24,"&gt;"&amp;CL$11)),0)</f>
        <v>0</v>
      </c>
      <c r="CM26" s="62">
        <f>IFERROR(IF(AND($A26='Rent Roll'!#REF!,'Rent Roll'!#REF!="Current",'Rent Roll'!#REF!&gt;CM$11),'Rent Roll'!#REF!,SUMIFS('Rent Roll'!$M$4:$M$24,'Rent Roll'!$J$4:$J$24,$A26,'Rent Roll'!$H$4:$H$24,"&lt;="&amp;CM$11,'Rent Roll'!$I$4:$I$24,"&gt;"&amp;CM$11)),0)</f>
        <v>0</v>
      </c>
      <c r="CN26" s="62">
        <f>IFERROR(IF(AND($A26='Rent Roll'!#REF!,'Rent Roll'!#REF!="Current",'Rent Roll'!#REF!&gt;CN$11),'Rent Roll'!#REF!,SUMIFS('Rent Roll'!$M$4:$M$24,'Rent Roll'!$J$4:$J$24,$A26,'Rent Roll'!$H$4:$H$24,"&lt;="&amp;CN$11,'Rent Roll'!$I$4:$I$24,"&gt;"&amp;CN$11)),0)</f>
        <v>0</v>
      </c>
      <c r="CO26" s="62">
        <f>IFERROR(IF(AND($A26='Rent Roll'!#REF!,'Rent Roll'!#REF!="Current",'Rent Roll'!#REF!&gt;CO$11),'Rent Roll'!#REF!,SUMIFS('Rent Roll'!$M$4:$M$24,'Rent Roll'!$J$4:$J$24,$A26,'Rent Roll'!$H$4:$H$24,"&lt;="&amp;CO$11,'Rent Roll'!$I$4:$I$24,"&gt;"&amp;CO$11)),0)</f>
        <v>0</v>
      </c>
      <c r="CP26" s="62">
        <f>IFERROR(IF(AND($A26='Rent Roll'!#REF!,'Rent Roll'!#REF!="Current",'Rent Roll'!#REF!&gt;CP$11),'Rent Roll'!#REF!,SUMIFS('Rent Roll'!$M$4:$M$24,'Rent Roll'!$J$4:$J$24,$A26,'Rent Roll'!$H$4:$H$24,"&lt;="&amp;CP$11,'Rent Roll'!$I$4:$I$24,"&gt;"&amp;CP$11)),0)</f>
        <v>0</v>
      </c>
      <c r="CQ26" s="62">
        <f>IFERROR(IF(AND($A26='Rent Roll'!#REF!,'Rent Roll'!#REF!="Current",'Rent Roll'!#REF!&gt;CQ$11),'Rent Roll'!#REF!,SUMIFS('Rent Roll'!$M$4:$M$24,'Rent Roll'!$J$4:$J$24,$A26,'Rent Roll'!$H$4:$H$24,"&lt;="&amp;CQ$11,'Rent Roll'!$I$4:$I$24,"&gt;"&amp;CQ$11)),0)</f>
        <v>0</v>
      </c>
      <c r="CR26" s="62">
        <f>IFERROR(IF(AND($A26='Rent Roll'!#REF!,'Rent Roll'!#REF!="Current",'Rent Roll'!#REF!&gt;CR$11),'Rent Roll'!#REF!,SUMIFS('Rent Roll'!$M$4:$M$24,'Rent Roll'!$J$4:$J$24,$A26,'Rent Roll'!$H$4:$H$24,"&lt;="&amp;CR$11,'Rent Roll'!$I$4:$I$24,"&gt;"&amp;CR$11)),0)</f>
        <v>0</v>
      </c>
      <c r="CS26" s="62">
        <f>IFERROR(IF(AND($A26='Rent Roll'!#REF!,'Rent Roll'!#REF!="Current",'Rent Roll'!#REF!&gt;CS$11),'Rent Roll'!#REF!,SUMIFS('Rent Roll'!$M$4:$M$24,'Rent Roll'!$J$4:$J$24,$A26,'Rent Roll'!$H$4:$H$24,"&lt;="&amp;CS$11,'Rent Roll'!$I$4:$I$24,"&gt;"&amp;CS$11)),0)</f>
        <v>0</v>
      </c>
      <c r="CT26" s="62">
        <f>IFERROR(IF(AND($A26='Rent Roll'!#REF!,'Rent Roll'!#REF!="Current",'Rent Roll'!#REF!&gt;CT$11),'Rent Roll'!#REF!,SUMIFS('Rent Roll'!$M$4:$M$24,'Rent Roll'!$J$4:$J$24,$A26,'Rent Roll'!$H$4:$H$24,"&lt;="&amp;CT$11,'Rent Roll'!$I$4:$I$24,"&gt;"&amp;CT$11)),0)</f>
        <v>0</v>
      </c>
      <c r="CU26" s="62">
        <f>IFERROR(IF(AND($A26='Rent Roll'!#REF!,'Rent Roll'!#REF!="Current",'Rent Roll'!#REF!&gt;CU$11),'Rent Roll'!#REF!,SUMIFS('Rent Roll'!$M$4:$M$24,'Rent Roll'!$J$4:$J$24,$A26,'Rent Roll'!$H$4:$H$24,"&lt;="&amp;CU$11,'Rent Roll'!$I$4:$I$24,"&gt;"&amp;CU$11)),0)</f>
        <v>0</v>
      </c>
      <c r="CV26" s="559">
        <f>IFERROR(IF(AND($A26='Rent Roll'!#REF!,'Rent Roll'!#REF!="Current",'Rent Roll'!#REF!&gt;CV$11),'Rent Roll'!#REF!,SUMIFS('Rent Roll'!$M$4:$M$24,'Rent Roll'!$J$4:$J$24,$A26,'Rent Roll'!$H$4:$H$24,"&lt;="&amp;CV$11,'Rent Roll'!$I$4:$I$24,"&gt;"&amp;CV$11)),0)</f>
        <v>0</v>
      </c>
      <c r="CW26" s="62">
        <f>IFERROR(IF(AND($A26='Rent Roll'!#REF!,'Rent Roll'!#REF!="Current",'Rent Roll'!#REF!&gt;CW$11),'Rent Roll'!#REF!,SUMIFS('Rent Roll'!$M$4:$M$24,'Rent Roll'!$J$4:$J$24,$A26,'Rent Roll'!$H$4:$H$24,"&lt;="&amp;CW$11,'Rent Roll'!$I$4:$I$24,"&gt;"&amp;CW$11)),0)</f>
        <v>0</v>
      </c>
      <c r="CX26" s="62">
        <f>IFERROR(IF(AND($A26='Rent Roll'!#REF!,'Rent Roll'!#REF!="Current",'Rent Roll'!#REF!&gt;CX$11),'Rent Roll'!#REF!,SUMIFS('Rent Roll'!$M$4:$M$24,'Rent Roll'!$J$4:$J$24,$A26,'Rent Roll'!$H$4:$H$24,"&lt;="&amp;CX$11,'Rent Roll'!$I$4:$I$24,"&gt;"&amp;CX$11)),0)</f>
        <v>0</v>
      </c>
      <c r="CY26" s="62">
        <f>IFERROR(IF(AND($A26='Rent Roll'!#REF!,'Rent Roll'!#REF!="Current",'Rent Roll'!#REF!&gt;CY$11),'Rent Roll'!#REF!,SUMIFS('Rent Roll'!$M$4:$M$24,'Rent Roll'!$J$4:$J$24,$A26,'Rent Roll'!$H$4:$H$24,"&lt;="&amp;CY$11,'Rent Roll'!$I$4:$I$24,"&gt;"&amp;CY$11)),0)</f>
        <v>0</v>
      </c>
      <c r="CZ26" s="62">
        <f>IFERROR(IF(AND($A26='Rent Roll'!#REF!,'Rent Roll'!#REF!="Current",'Rent Roll'!#REF!&gt;CZ$11),'Rent Roll'!#REF!,SUMIFS('Rent Roll'!$M$4:$M$24,'Rent Roll'!$J$4:$J$24,$A26,'Rent Roll'!$H$4:$H$24,"&lt;="&amp;CZ$11,'Rent Roll'!$I$4:$I$24,"&gt;"&amp;CZ$11)),0)</f>
        <v>0</v>
      </c>
      <c r="DA26" s="62">
        <f>IFERROR(IF(AND($A26='Rent Roll'!#REF!,'Rent Roll'!#REF!="Current",'Rent Roll'!#REF!&gt;DA$11),'Rent Roll'!#REF!,SUMIFS('Rent Roll'!$M$4:$M$24,'Rent Roll'!$J$4:$J$24,$A26,'Rent Roll'!$H$4:$H$24,"&lt;="&amp;DA$11,'Rent Roll'!$I$4:$I$24,"&gt;"&amp;DA$11)),0)</f>
        <v>0</v>
      </c>
      <c r="DB26" s="62">
        <f>IFERROR(IF(AND($A26='Rent Roll'!#REF!,'Rent Roll'!#REF!="Current",'Rent Roll'!#REF!&gt;DB$11),'Rent Roll'!#REF!,SUMIFS('Rent Roll'!$M$4:$M$24,'Rent Roll'!$J$4:$J$24,$A26,'Rent Roll'!$H$4:$H$24,"&lt;="&amp;DB$11,'Rent Roll'!$I$4:$I$24,"&gt;"&amp;DB$11)),0)</f>
        <v>0</v>
      </c>
      <c r="DC26" s="62">
        <f>IFERROR(IF(AND($A26='Rent Roll'!#REF!,'Rent Roll'!#REF!="Current",'Rent Roll'!#REF!&gt;DC$11),'Rent Roll'!#REF!,SUMIFS('Rent Roll'!$M$4:$M$24,'Rent Roll'!$J$4:$J$24,$A26,'Rent Roll'!$H$4:$H$24,"&lt;="&amp;DC$11,'Rent Roll'!$I$4:$I$24,"&gt;"&amp;DC$11)),0)</f>
        <v>0</v>
      </c>
      <c r="DD26" s="62">
        <f>IFERROR(IF(AND($A26='Rent Roll'!#REF!,'Rent Roll'!#REF!="Current",'Rent Roll'!#REF!&gt;DD$11),'Rent Roll'!#REF!,SUMIFS('Rent Roll'!$M$4:$M$24,'Rent Roll'!$J$4:$J$24,$A26,'Rent Roll'!$H$4:$H$24,"&lt;="&amp;DD$11,'Rent Roll'!$I$4:$I$24,"&gt;"&amp;DD$11)),0)</f>
        <v>0</v>
      </c>
      <c r="DE26" s="62">
        <f>IFERROR(IF(AND($A26='Rent Roll'!#REF!,'Rent Roll'!#REF!="Current",'Rent Roll'!#REF!&gt;DE$11),'Rent Roll'!#REF!,SUMIFS('Rent Roll'!$M$4:$M$24,'Rent Roll'!$J$4:$J$24,$A26,'Rent Roll'!$H$4:$H$24,"&lt;="&amp;DE$11,'Rent Roll'!$I$4:$I$24,"&gt;"&amp;DE$11)),0)</f>
        <v>0</v>
      </c>
      <c r="DF26" s="62">
        <f>IFERROR(IF(AND($A26='Rent Roll'!#REF!,'Rent Roll'!#REF!="Current",'Rent Roll'!#REF!&gt;DF$11),'Rent Roll'!#REF!,SUMIFS('Rent Roll'!$M$4:$M$24,'Rent Roll'!$J$4:$J$24,$A26,'Rent Roll'!$H$4:$H$24,"&lt;="&amp;DF$11,'Rent Roll'!$I$4:$I$24,"&gt;"&amp;DF$11)),0)</f>
        <v>0</v>
      </c>
      <c r="DG26" s="62">
        <f>IFERROR(IF(AND($A26='Rent Roll'!#REF!,'Rent Roll'!#REF!="Current",'Rent Roll'!#REF!&gt;DG$11),'Rent Roll'!#REF!,SUMIFS('Rent Roll'!$M$4:$M$24,'Rent Roll'!$J$4:$J$24,$A26,'Rent Roll'!$H$4:$H$24,"&lt;="&amp;DG$11,'Rent Roll'!$I$4:$I$24,"&gt;"&amp;DG$11)),0)</f>
        <v>0</v>
      </c>
      <c r="DH26" s="559">
        <f>IFERROR(IF(AND($A26='Rent Roll'!#REF!,'Rent Roll'!#REF!="Current",'Rent Roll'!#REF!&gt;DH$11),'Rent Roll'!#REF!,SUMIFS('Rent Roll'!$M$4:$M$24,'Rent Roll'!$J$4:$J$24,$A26,'Rent Roll'!$H$4:$H$24,"&lt;="&amp;DH$11,'Rent Roll'!$I$4:$I$24,"&gt;"&amp;DH$11)),0)</f>
        <v>0</v>
      </c>
      <c r="DI26" s="62">
        <f>IFERROR(IF(AND($A26='Rent Roll'!#REF!,'Rent Roll'!#REF!="Current",'Rent Roll'!#REF!&gt;DI$11),'Rent Roll'!#REF!,SUMIFS('Rent Roll'!$M$4:$M$24,'Rent Roll'!$J$4:$J$24,$A26,'Rent Roll'!$H$4:$H$24,"&lt;="&amp;DI$11,'Rent Roll'!$I$4:$I$24,"&gt;"&amp;DI$11)),0)</f>
        <v>0</v>
      </c>
      <c r="DJ26" s="62">
        <f>IFERROR(IF(AND($A26='Rent Roll'!#REF!,'Rent Roll'!#REF!="Current",'Rent Roll'!#REF!&gt;DJ$11),'Rent Roll'!#REF!,SUMIFS('Rent Roll'!$M$4:$M$24,'Rent Roll'!$J$4:$J$24,$A26,'Rent Roll'!$H$4:$H$24,"&lt;="&amp;DJ$11,'Rent Roll'!$I$4:$I$24,"&gt;"&amp;DJ$11)),0)</f>
        <v>0</v>
      </c>
      <c r="DK26" s="62">
        <f>IFERROR(IF(AND($A26='Rent Roll'!#REF!,'Rent Roll'!#REF!="Current",'Rent Roll'!#REF!&gt;DK$11),'Rent Roll'!#REF!,SUMIFS('Rent Roll'!$M$4:$M$24,'Rent Roll'!$J$4:$J$24,$A26,'Rent Roll'!$H$4:$H$24,"&lt;="&amp;DK$11,'Rent Roll'!$I$4:$I$24,"&gt;"&amp;DK$11)),0)</f>
        <v>0</v>
      </c>
      <c r="DL26" s="62">
        <f>IFERROR(IF(AND($A26='Rent Roll'!#REF!,'Rent Roll'!#REF!="Current",'Rent Roll'!#REF!&gt;DL$11),'Rent Roll'!#REF!,SUMIFS('Rent Roll'!$M$4:$M$24,'Rent Roll'!$J$4:$J$24,$A26,'Rent Roll'!$H$4:$H$24,"&lt;="&amp;DL$11,'Rent Roll'!$I$4:$I$24,"&gt;"&amp;DL$11)),0)</f>
        <v>0</v>
      </c>
      <c r="DM26" s="62">
        <f>IFERROR(IF(AND($A26='Rent Roll'!#REF!,'Rent Roll'!#REF!="Current",'Rent Roll'!#REF!&gt;DM$11),'Rent Roll'!#REF!,SUMIFS('Rent Roll'!$M$4:$M$24,'Rent Roll'!$J$4:$J$24,$A26,'Rent Roll'!$H$4:$H$24,"&lt;="&amp;DM$11,'Rent Roll'!$I$4:$I$24,"&gt;"&amp;DM$11)),0)</f>
        <v>0</v>
      </c>
      <c r="DN26" s="62">
        <f>IFERROR(IF(AND($A26='Rent Roll'!#REF!,'Rent Roll'!#REF!="Current",'Rent Roll'!#REF!&gt;DN$11),'Rent Roll'!#REF!,SUMIFS('Rent Roll'!$M$4:$M$24,'Rent Roll'!$J$4:$J$24,$A26,'Rent Roll'!$H$4:$H$24,"&lt;="&amp;DN$11,'Rent Roll'!$I$4:$I$24,"&gt;"&amp;DN$11)),0)</f>
        <v>0</v>
      </c>
      <c r="DO26" s="62">
        <f>IFERROR(IF(AND($A26='Rent Roll'!#REF!,'Rent Roll'!#REF!="Current",'Rent Roll'!#REF!&gt;DO$11),'Rent Roll'!#REF!,SUMIFS('Rent Roll'!$M$4:$M$24,'Rent Roll'!$J$4:$J$24,$A26,'Rent Roll'!$H$4:$H$24,"&lt;="&amp;DO$11,'Rent Roll'!$I$4:$I$24,"&gt;"&amp;DO$11)),0)</f>
        <v>0</v>
      </c>
      <c r="DP26" s="62">
        <f>IFERROR(IF(AND($A26='Rent Roll'!#REF!,'Rent Roll'!#REF!="Current",'Rent Roll'!#REF!&gt;DP$11),'Rent Roll'!#REF!,SUMIFS('Rent Roll'!$M$4:$M$24,'Rent Roll'!$J$4:$J$24,$A26,'Rent Roll'!$H$4:$H$24,"&lt;="&amp;DP$11,'Rent Roll'!$I$4:$I$24,"&gt;"&amp;DP$11)),0)</f>
        <v>0</v>
      </c>
      <c r="DQ26" s="62">
        <f>IFERROR(IF(AND($A26='Rent Roll'!#REF!,'Rent Roll'!#REF!="Current",'Rent Roll'!#REF!&gt;DQ$11),'Rent Roll'!#REF!,SUMIFS('Rent Roll'!$M$4:$M$24,'Rent Roll'!$J$4:$J$24,$A26,'Rent Roll'!$H$4:$H$24,"&lt;="&amp;DQ$11,'Rent Roll'!$I$4:$I$24,"&gt;"&amp;DQ$11)),0)</f>
        <v>0</v>
      </c>
      <c r="DR26" s="62">
        <f>IFERROR(IF(AND($A26='Rent Roll'!#REF!,'Rent Roll'!#REF!="Current",'Rent Roll'!#REF!&gt;DR$11),'Rent Roll'!#REF!,SUMIFS('Rent Roll'!$M$4:$M$24,'Rent Roll'!$J$4:$J$24,$A26,'Rent Roll'!$H$4:$H$24,"&lt;="&amp;DR$11,'Rent Roll'!$I$4:$I$24,"&gt;"&amp;DR$11)),0)</f>
        <v>0</v>
      </c>
      <c r="DS26" s="62">
        <f>IFERROR(IF(AND($A26='Rent Roll'!#REF!,'Rent Roll'!#REF!="Current",'Rent Roll'!#REF!&gt;DS$11),'Rent Roll'!#REF!,SUMIFS('Rent Roll'!$M$4:$M$24,'Rent Roll'!$J$4:$J$24,$A26,'Rent Roll'!$H$4:$H$24,"&lt;="&amp;DS$11,'Rent Roll'!$I$4:$I$24,"&gt;"&amp;DS$11)),0)</f>
        <v>0</v>
      </c>
      <c r="DT26" s="559">
        <f>IFERROR(IF(AND($A26='Rent Roll'!#REF!,'Rent Roll'!#REF!="Current",'Rent Roll'!#REF!&gt;DT$11),'Rent Roll'!#REF!,SUMIFS('Rent Roll'!$M$4:$M$24,'Rent Roll'!$J$4:$J$24,$A26,'Rent Roll'!$H$4:$H$24,"&lt;="&amp;DT$11,'Rent Roll'!$I$4:$I$24,"&gt;"&amp;DT$11)),0)</f>
        <v>0</v>
      </c>
      <c r="DU26" s="62">
        <f>IFERROR(IF(AND($A26='Rent Roll'!#REF!,'Rent Roll'!#REF!="Current",'Rent Roll'!#REF!&gt;DU$11),'Rent Roll'!#REF!,SUMIFS('Rent Roll'!$M$4:$M$24,'Rent Roll'!$J$4:$J$24,$A26,'Rent Roll'!$H$4:$H$24,"&lt;="&amp;DU$11,'Rent Roll'!$I$4:$I$24,"&gt;"&amp;DU$11)),0)</f>
        <v>0</v>
      </c>
      <c r="DV26" s="62">
        <f>IFERROR(IF(AND($A26='Rent Roll'!#REF!,'Rent Roll'!#REF!="Current",'Rent Roll'!#REF!&gt;DV$11),'Rent Roll'!#REF!,SUMIFS('Rent Roll'!$M$4:$M$24,'Rent Roll'!$J$4:$J$24,$A26,'Rent Roll'!$H$4:$H$24,"&lt;="&amp;DV$11,'Rent Roll'!$I$4:$I$24,"&gt;"&amp;DV$11)),0)</f>
        <v>0</v>
      </c>
      <c r="DW26" s="62">
        <f>IFERROR(IF(AND($A26='Rent Roll'!#REF!,'Rent Roll'!#REF!="Current",'Rent Roll'!#REF!&gt;DW$11),'Rent Roll'!#REF!,SUMIFS('Rent Roll'!$M$4:$M$24,'Rent Roll'!$J$4:$J$24,$A26,'Rent Roll'!$H$4:$H$24,"&lt;="&amp;DW$11,'Rent Roll'!$I$4:$I$24,"&gt;"&amp;DW$11)),0)</f>
        <v>0</v>
      </c>
      <c r="DX26" s="62">
        <f>IFERROR(IF(AND($A26='Rent Roll'!#REF!,'Rent Roll'!#REF!="Current",'Rent Roll'!#REF!&gt;DX$11),'Rent Roll'!#REF!,SUMIFS('Rent Roll'!$M$4:$M$24,'Rent Roll'!$J$4:$J$24,$A26,'Rent Roll'!$H$4:$H$24,"&lt;="&amp;DX$11,'Rent Roll'!$I$4:$I$24,"&gt;"&amp;DX$11)),0)</f>
        <v>0</v>
      </c>
      <c r="DY26" s="62">
        <f>IFERROR(IF(AND($A26='Rent Roll'!#REF!,'Rent Roll'!#REF!="Current",'Rent Roll'!#REF!&gt;DY$11),'Rent Roll'!#REF!,SUMIFS('Rent Roll'!$M$4:$M$24,'Rent Roll'!$J$4:$J$24,$A26,'Rent Roll'!$H$4:$H$24,"&lt;="&amp;DY$11,'Rent Roll'!$I$4:$I$24,"&gt;"&amp;DY$11)),0)</f>
        <v>0</v>
      </c>
      <c r="DZ26" s="62">
        <f>IFERROR(IF(AND($A26='Rent Roll'!#REF!,'Rent Roll'!#REF!="Current",'Rent Roll'!#REF!&gt;DZ$11),'Rent Roll'!#REF!,SUMIFS('Rent Roll'!$M$4:$M$24,'Rent Roll'!$J$4:$J$24,$A26,'Rent Roll'!$H$4:$H$24,"&lt;="&amp;DZ$11,'Rent Roll'!$I$4:$I$24,"&gt;"&amp;DZ$11)),0)</f>
        <v>0</v>
      </c>
      <c r="EA26" s="62">
        <f>IFERROR(IF(AND($A26='Rent Roll'!#REF!,'Rent Roll'!#REF!="Current",'Rent Roll'!#REF!&gt;EA$11),'Rent Roll'!#REF!,SUMIFS('Rent Roll'!$M$4:$M$24,'Rent Roll'!$J$4:$J$24,$A26,'Rent Roll'!$H$4:$H$24,"&lt;="&amp;EA$11,'Rent Roll'!$I$4:$I$24,"&gt;"&amp;EA$11)),0)</f>
        <v>0</v>
      </c>
      <c r="EB26" s="62">
        <f>IFERROR(IF(AND($A26='Rent Roll'!#REF!,'Rent Roll'!#REF!="Current",'Rent Roll'!#REF!&gt;EB$11),'Rent Roll'!#REF!,SUMIFS('Rent Roll'!$M$4:$M$24,'Rent Roll'!$J$4:$J$24,$A26,'Rent Roll'!$H$4:$H$24,"&lt;="&amp;EB$11,'Rent Roll'!$I$4:$I$24,"&gt;"&amp;EB$11)),0)</f>
        <v>0</v>
      </c>
      <c r="EC26" s="62">
        <f>IFERROR(IF(AND($A26='Rent Roll'!#REF!,'Rent Roll'!#REF!="Current",'Rent Roll'!#REF!&gt;EC$11),'Rent Roll'!#REF!,SUMIFS('Rent Roll'!$M$4:$M$24,'Rent Roll'!$J$4:$J$24,$A26,'Rent Roll'!$H$4:$H$24,"&lt;="&amp;EC$11,'Rent Roll'!$I$4:$I$24,"&gt;"&amp;EC$11)),0)</f>
        <v>0</v>
      </c>
      <c r="ED26" s="62">
        <f>IFERROR(IF(AND($A26='Rent Roll'!#REF!,'Rent Roll'!#REF!="Current",'Rent Roll'!#REF!&gt;ED$11),'Rent Roll'!#REF!,SUMIFS('Rent Roll'!$M$4:$M$24,'Rent Roll'!$J$4:$J$24,$A26,'Rent Roll'!$H$4:$H$24,"&lt;="&amp;ED$11,'Rent Roll'!$I$4:$I$24,"&gt;"&amp;ED$11)),0)</f>
        <v>0</v>
      </c>
      <c r="EE26" s="62">
        <f>IFERROR(IF(AND($A26='Rent Roll'!#REF!,'Rent Roll'!#REF!="Current",'Rent Roll'!#REF!&gt;EE$11),'Rent Roll'!#REF!,SUMIFS('Rent Roll'!$M$4:$M$24,'Rent Roll'!$J$4:$J$24,$A26,'Rent Roll'!$H$4:$H$24,"&lt;="&amp;EE$11,'Rent Roll'!$I$4:$I$24,"&gt;"&amp;EE$11)),0)</f>
        <v>0</v>
      </c>
    </row>
    <row r="27" spans="1:135" x14ac:dyDescent="0.25">
      <c r="A27" s="148" t="e">
        <f>'Rent Roll'!#REF!</f>
        <v>#REF!</v>
      </c>
      <c r="B27" s="398" t="e">
        <f>'Rent Roll'!#REF!</f>
        <v>#REF!</v>
      </c>
      <c r="C27" s="399" t="e">
        <f>'Rent Roll'!#REF!</f>
        <v>#REF!</v>
      </c>
      <c r="D27" s="62">
        <f>IFERROR(IF(AND($A27='Rent Roll'!#REF!,'Rent Roll'!#REF!="Current",'Rent Roll'!#REF!&gt;D$11),'Rent Roll'!#REF!,SUMIFS('Rent Roll'!$M$4:$M$24,'Rent Roll'!$J$4:$J$24,$A27,'Rent Roll'!$H$4:$H$24,"&lt;="&amp;D$11,'Rent Roll'!$I$4:$I$24,"&gt;"&amp;D$11)),0)</f>
        <v>0</v>
      </c>
      <c r="E27" s="62">
        <f>IFERROR(IF(AND($A27='Rent Roll'!#REF!,'Rent Roll'!#REF!="Current",'Rent Roll'!#REF!&gt;E$11),'Rent Roll'!#REF!,SUMIFS('Rent Roll'!$M$4:$M$24,'Rent Roll'!$J$4:$J$24,$A27,'Rent Roll'!$H$4:$H$24,"&lt;="&amp;E$11,'Rent Roll'!$I$4:$I$24,"&gt;"&amp;E$11)),0)</f>
        <v>0</v>
      </c>
      <c r="F27" s="62">
        <f>IFERROR(IF(AND($A27='Rent Roll'!#REF!,'Rent Roll'!#REF!="Current",'Rent Roll'!#REF!&gt;F$11),'Rent Roll'!#REF!,SUMIFS('Rent Roll'!$M$4:$M$24,'Rent Roll'!$J$4:$J$24,$A27,'Rent Roll'!$H$4:$H$24,"&lt;="&amp;F$11,'Rent Roll'!$I$4:$I$24,"&gt;"&amp;F$11)),0)</f>
        <v>0</v>
      </c>
      <c r="G27" s="62">
        <f>IFERROR(IF(AND($A27='Rent Roll'!#REF!,'Rent Roll'!#REF!="Current",'Rent Roll'!#REF!&gt;G$11),'Rent Roll'!#REF!,SUMIFS('Rent Roll'!$M$4:$M$24,'Rent Roll'!$J$4:$J$24,$A27,'Rent Roll'!$H$4:$H$24,"&lt;="&amp;G$11,'Rent Roll'!$I$4:$I$24,"&gt;"&amp;G$11)),0)</f>
        <v>0</v>
      </c>
      <c r="H27" s="62">
        <f>IFERROR(IF(AND($A27='Rent Roll'!#REF!,'Rent Roll'!#REF!="Current",'Rent Roll'!#REF!&gt;H$11),'Rent Roll'!#REF!,SUMIFS('Rent Roll'!$M$4:$M$24,'Rent Roll'!$J$4:$J$24,$A27,'Rent Roll'!$H$4:$H$24,"&lt;="&amp;H$11,'Rent Roll'!$I$4:$I$24,"&gt;"&amp;H$11)),0)</f>
        <v>0</v>
      </c>
      <c r="I27" s="62">
        <f>IFERROR(IF(AND($A27='Rent Roll'!#REF!,'Rent Roll'!#REF!="Current",'Rent Roll'!#REF!&gt;I$11),'Rent Roll'!#REF!,SUMIFS('Rent Roll'!$M$4:$M$24,'Rent Roll'!$J$4:$J$24,$A27,'Rent Roll'!$H$4:$H$24,"&lt;="&amp;I$11,'Rent Roll'!$I$4:$I$24,"&gt;"&amp;I$11)),0)</f>
        <v>0</v>
      </c>
      <c r="J27" s="62">
        <f>IFERROR(IF(AND($A27='Rent Roll'!#REF!,'Rent Roll'!#REF!="Current",'Rent Roll'!#REF!&gt;J$11),'Rent Roll'!#REF!,SUMIFS('Rent Roll'!$M$4:$M$24,'Rent Roll'!$J$4:$J$24,$A27,'Rent Roll'!$H$4:$H$24,"&lt;="&amp;J$11,'Rent Roll'!$I$4:$I$24,"&gt;"&amp;J$11)),0)</f>
        <v>0</v>
      </c>
      <c r="K27" s="62">
        <f>IFERROR(IF(AND($A27='Rent Roll'!#REF!,'Rent Roll'!#REF!="Current",'Rent Roll'!#REF!&gt;K$11),'Rent Roll'!#REF!,SUMIFS('Rent Roll'!$M$4:$M$24,'Rent Roll'!$J$4:$J$24,$A27,'Rent Roll'!$H$4:$H$24,"&lt;="&amp;K$11,'Rent Roll'!$I$4:$I$24,"&gt;"&amp;K$11)),0)</f>
        <v>0</v>
      </c>
      <c r="L27" s="62">
        <f>IFERROR(IF(AND($A27='Rent Roll'!#REF!,'Rent Roll'!#REF!="Current",'Rent Roll'!#REF!&gt;L$11),'Rent Roll'!#REF!,SUMIFS('Rent Roll'!$M$4:$M$24,'Rent Roll'!$J$4:$J$24,$A27,'Rent Roll'!$H$4:$H$24,"&lt;="&amp;L$11,'Rent Roll'!$I$4:$I$24,"&gt;"&amp;L$11)),0)</f>
        <v>0</v>
      </c>
      <c r="M27" s="62">
        <f>IFERROR(IF(AND($A27='Rent Roll'!#REF!,'Rent Roll'!#REF!="Current",'Rent Roll'!#REF!&gt;M$11),'Rent Roll'!#REF!,SUMIFS('Rent Roll'!$M$4:$M$24,'Rent Roll'!$J$4:$J$24,$A27,'Rent Roll'!$H$4:$H$24,"&lt;="&amp;M$11,'Rent Roll'!$I$4:$I$24,"&gt;"&amp;M$11)),0)</f>
        <v>0</v>
      </c>
      <c r="N27" s="62">
        <f>IFERROR(IF(AND($A27='Rent Roll'!#REF!,'Rent Roll'!#REF!="Current",'Rent Roll'!#REF!&gt;N$11),'Rent Roll'!#REF!,SUMIFS('Rent Roll'!$M$4:$M$24,'Rent Roll'!$J$4:$J$24,$A27,'Rent Roll'!$H$4:$H$24,"&lt;="&amp;N$11,'Rent Roll'!$I$4:$I$24,"&gt;"&amp;N$11)),0)</f>
        <v>0</v>
      </c>
      <c r="O27" s="62">
        <f>IFERROR(IF(AND($A27='Rent Roll'!#REF!,'Rent Roll'!#REF!="Current",'Rent Roll'!#REF!&gt;O$11),'Rent Roll'!#REF!,SUMIFS('Rent Roll'!$M$4:$M$24,'Rent Roll'!$J$4:$J$24,$A27,'Rent Roll'!$H$4:$H$24,"&lt;="&amp;O$11,'Rent Roll'!$I$4:$I$24,"&gt;"&amp;O$11)),0)</f>
        <v>0</v>
      </c>
      <c r="P27" s="559">
        <f>IFERROR(IF(AND($A27='Rent Roll'!#REF!,'Rent Roll'!#REF!="Current",'Rent Roll'!#REF!&gt;P$11),'Rent Roll'!#REF!,SUMIFS('Rent Roll'!$M$4:$M$24,'Rent Roll'!$J$4:$J$24,$A27,'Rent Roll'!$H$4:$H$24,"&lt;="&amp;P$11,'Rent Roll'!$I$4:$I$24,"&gt;"&amp;P$11)),0)</f>
        <v>0</v>
      </c>
      <c r="Q27" s="62">
        <f>IFERROR(IF(AND($A27='Rent Roll'!#REF!,'Rent Roll'!#REF!="Current",'Rent Roll'!#REF!&gt;Q$11),'Rent Roll'!#REF!,SUMIFS('Rent Roll'!$M$4:$M$24,'Rent Roll'!$J$4:$J$24,$A27,'Rent Roll'!$H$4:$H$24,"&lt;="&amp;Q$11,'Rent Roll'!$I$4:$I$24,"&gt;"&amp;Q$11)),0)</f>
        <v>0</v>
      </c>
      <c r="R27" s="62">
        <f>IFERROR(IF(AND($A27='Rent Roll'!#REF!,'Rent Roll'!#REF!="Current",'Rent Roll'!#REF!&gt;R$11),'Rent Roll'!#REF!,SUMIFS('Rent Roll'!$M$4:$M$24,'Rent Roll'!$J$4:$J$24,$A27,'Rent Roll'!$H$4:$H$24,"&lt;="&amp;R$11,'Rent Roll'!$I$4:$I$24,"&gt;"&amp;R$11)),0)</f>
        <v>0</v>
      </c>
      <c r="S27" s="62">
        <f>IFERROR(IF(AND($A27='Rent Roll'!#REF!,'Rent Roll'!#REF!="Current",'Rent Roll'!#REF!&gt;S$11),'Rent Roll'!#REF!,SUMIFS('Rent Roll'!$M$4:$M$24,'Rent Roll'!$J$4:$J$24,$A27,'Rent Roll'!$H$4:$H$24,"&lt;="&amp;S$11,'Rent Roll'!$I$4:$I$24,"&gt;"&amp;S$11)),0)</f>
        <v>0</v>
      </c>
      <c r="T27" s="62">
        <f>IFERROR(IF(AND($A27='Rent Roll'!#REF!,'Rent Roll'!#REF!="Current",'Rent Roll'!#REF!&gt;T$11),'Rent Roll'!#REF!,SUMIFS('Rent Roll'!$M$4:$M$24,'Rent Roll'!$J$4:$J$24,$A27,'Rent Roll'!$H$4:$H$24,"&lt;="&amp;T$11,'Rent Roll'!$I$4:$I$24,"&gt;"&amp;T$11)),0)</f>
        <v>0</v>
      </c>
      <c r="U27" s="62">
        <f>IFERROR(IF(AND($A27='Rent Roll'!#REF!,'Rent Roll'!#REF!="Current",'Rent Roll'!#REF!&gt;U$11),'Rent Roll'!#REF!,SUMIFS('Rent Roll'!$M$4:$M$24,'Rent Roll'!$J$4:$J$24,$A27,'Rent Roll'!$H$4:$H$24,"&lt;="&amp;U$11,'Rent Roll'!$I$4:$I$24,"&gt;"&amp;U$11)),0)</f>
        <v>0</v>
      </c>
      <c r="V27" s="62">
        <f>IFERROR(IF(AND($A27='Rent Roll'!#REF!,'Rent Roll'!#REF!="Current",'Rent Roll'!#REF!&gt;V$11),'Rent Roll'!#REF!,SUMIFS('Rent Roll'!$M$4:$M$24,'Rent Roll'!$J$4:$J$24,$A27,'Rent Roll'!$H$4:$H$24,"&lt;="&amp;V$11,'Rent Roll'!$I$4:$I$24,"&gt;"&amp;V$11)),0)</f>
        <v>0</v>
      </c>
      <c r="W27" s="62">
        <f>IFERROR(IF(AND($A27='Rent Roll'!#REF!,'Rent Roll'!#REF!="Current",'Rent Roll'!#REF!&gt;W$11),'Rent Roll'!#REF!,SUMIFS('Rent Roll'!$M$4:$M$24,'Rent Roll'!$J$4:$J$24,$A27,'Rent Roll'!$H$4:$H$24,"&lt;="&amp;W$11,'Rent Roll'!$I$4:$I$24,"&gt;"&amp;W$11)),0)</f>
        <v>0</v>
      </c>
      <c r="X27" s="62">
        <f>IFERROR(IF(AND($A27='Rent Roll'!#REF!,'Rent Roll'!#REF!="Current",'Rent Roll'!#REF!&gt;X$11),'Rent Roll'!#REF!,SUMIFS('Rent Roll'!$M$4:$M$24,'Rent Roll'!$J$4:$J$24,$A27,'Rent Roll'!$H$4:$H$24,"&lt;="&amp;X$11,'Rent Roll'!$I$4:$I$24,"&gt;"&amp;X$11)),0)</f>
        <v>0</v>
      </c>
      <c r="Y27" s="62">
        <f>IFERROR(IF(AND($A27='Rent Roll'!#REF!,'Rent Roll'!#REF!="Current",'Rent Roll'!#REF!&gt;Y$11),'Rent Roll'!#REF!,SUMIFS('Rent Roll'!$M$4:$M$24,'Rent Roll'!$J$4:$J$24,$A27,'Rent Roll'!$H$4:$H$24,"&lt;="&amp;Y$11,'Rent Roll'!$I$4:$I$24,"&gt;"&amp;Y$11)),0)</f>
        <v>0</v>
      </c>
      <c r="Z27" s="62">
        <f>IFERROR(IF(AND($A27='Rent Roll'!#REF!,'Rent Roll'!#REF!="Current",'Rent Roll'!#REF!&gt;Z$11),'Rent Roll'!#REF!,SUMIFS('Rent Roll'!$M$4:$M$24,'Rent Roll'!$J$4:$J$24,$A27,'Rent Roll'!$H$4:$H$24,"&lt;="&amp;Z$11,'Rent Roll'!$I$4:$I$24,"&gt;"&amp;Z$11)),0)</f>
        <v>0</v>
      </c>
      <c r="AA27" s="62">
        <f>IFERROR(IF(AND($A27='Rent Roll'!#REF!,'Rent Roll'!#REF!="Current",'Rent Roll'!#REF!&gt;AA$11),'Rent Roll'!#REF!,SUMIFS('Rent Roll'!$M$4:$M$24,'Rent Roll'!$J$4:$J$24,$A27,'Rent Roll'!$H$4:$H$24,"&lt;="&amp;AA$11,'Rent Roll'!$I$4:$I$24,"&gt;"&amp;AA$11)),0)</f>
        <v>0</v>
      </c>
      <c r="AB27" s="559">
        <f>IFERROR(IF(AND($A27='Rent Roll'!#REF!,'Rent Roll'!#REF!="Current",'Rent Roll'!#REF!&gt;AB$11),'Rent Roll'!#REF!,SUMIFS('Rent Roll'!$M$4:$M$24,'Rent Roll'!$J$4:$J$24,$A27,'Rent Roll'!$H$4:$H$24,"&lt;="&amp;AB$11,'Rent Roll'!$I$4:$I$24,"&gt;"&amp;AB$11)),0)</f>
        <v>0</v>
      </c>
      <c r="AC27" s="62">
        <f>IFERROR(IF(AND($A27='Rent Roll'!#REF!,'Rent Roll'!#REF!="Current",'Rent Roll'!#REF!&gt;AC$11),'Rent Roll'!#REF!,SUMIFS('Rent Roll'!$M$4:$M$24,'Rent Roll'!$J$4:$J$24,$A27,'Rent Roll'!$H$4:$H$24,"&lt;="&amp;AC$11,'Rent Roll'!$I$4:$I$24,"&gt;"&amp;AC$11)),0)</f>
        <v>0</v>
      </c>
      <c r="AD27" s="62">
        <f>IFERROR(IF(AND($A27='Rent Roll'!#REF!,'Rent Roll'!#REF!="Current",'Rent Roll'!#REF!&gt;AD$11),'Rent Roll'!#REF!,SUMIFS('Rent Roll'!$M$4:$M$24,'Rent Roll'!$J$4:$J$24,$A27,'Rent Roll'!$H$4:$H$24,"&lt;="&amp;AD$11,'Rent Roll'!$I$4:$I$24,"&gt;"&amp;AD$11)),0)</f>
        <v>0</v>
      </c>
      <c r="AE27" s="62">
        <f>IFERROR(IF(AND($A27='Rent Roll'!#REF!,'Rent Roll'!#REF!="Current",'Rent Roll'!#REF!&gt;AE$11),'Rent Roll'!#REF!,SUMIFS('Rent Roll'!$M$4:$M$24,'Rent Roll'!$J$4:$J$24,$A27,'Rent Roll'!$H$4:$H$24,"&lt;="&amp;AE$11,'Rent Roll'!$I$4:$I$24,"&gt;"&amp;AE$11)),0)</f>
        <v>0</v>
      </c>
      <c r="AF27" s="62">
        <f>IFERROR(IF(AND($A27='Rent Roll'!#REF!,'Rent Roll'!#REF!="Current",'Rent Roll'!#REF!&gt;AF$11),'Rent Roll'!#REF!,SUMIFS('Rent Roll'!$M$4:$M$24,'Rent Roll'!$J$4:$J$24,$A27,'Rent Roll'!$H$4:$H$24,"&lt;="&amp;AF$11,'Rent Roll'!$I$4:$I$24,"&gt;"&amp;AF$11)),0)</f>
        <v>0</v>
      </c>
      <c r="AG27" s="62">
        <f>IFERROR(IF(AND($A27='Rent Roll'!#REF!,'Rent Roll'!#REF!="Current",'Rent Roll'!#REF!&gt;AG$11),'Rent Roll'!#REF!,SUMIFS('Rent Roll'!$M$4:$M$24,'Rent Roll'!$J$4:$J$24,$A27,'Rent Roll'!$H$4:$H$24,"&lt;="&amp;AG$11,'Rent Roll'!$I$4:$I$24,"&gt;"&amp;AG$11)),0)</f>
        <v>0</v>
      </c>
      <c r="AH27" s="62">
        <f>IFERROR(IF(AND($A27='Rent Roll'!#REF!,'Rent Roll'!#REF!="Current",'Rent Roll'!#REF!&gt;AH$11),'Rent Roll'!#REF!,SUMIFS('Rent Roll'!$M$4:$M$24,'Rent Roll'!$J$4:$J$24,$A27,'Rent Roll'!$H$4:$H$24,"&lt;="&amp;AH$11,'Rent Roll'!$I$4:$I$24,"&gt;"&amp;AH$11)),0)</f>
        <v>0</v>
      </c>
      <c r="AI27" s="62">
        <f>IFERROR(IF(AND($A27='Rent Roll'!#REF!,'Rent Roll'!#REF!="Current",'Rent Roll'!#REF!&gt;AI$11),'Rent Roll'!#REF!,SUMIFS('Rent Roll'!$M$4:$M$24,'Rent Roll'!$J$4:$J$24,$A27,'Rent Roll'!$H$4:$H$24,"&lt;="&amp;AI$11,'Rent Roll'!$I$4:$I$24,"&gt;"&amp;AI$11)),0)</f>
        <v>0</v>
      </c>
      <c r="AJ27" s="62">
        <f>IFERROR(IF(AND($A27='Rent Roll'!#REF!,'Rent Roll'!#REF!="Current",'Rent Roll'!#REF!&gt;AJ$11),'Rent Roll'!#REF!,SUMIFS('Rent Roll'!$M$4:$M$24,'Rent Roll'!$J$4:$J$24,$A27,'Rent Roll'!$H$4:$H$24,"&lt;="&amp;AJ$11,'Rent Roll'!$I$4:$I$24,"&gt;"&amp;AJ$11)),0)</f>
        <v>0</v>
      </c>
      <c r="AK27" s="62">
        <f>IFERROR(IF(AND($A27='Rent Roll'!#REF!,'Rent Roll'!#REF!="Current",'Rent Roll'!#REF!&gt;AK$11),'Rent Roll'!#REF!,SUMIFS('Rent Roll'!$M$4:$M$24,'Rent Roll'!$J$4:$J$24,$A27,'Rent Roll'!$H$4:$H$24,"&lt;="&amp;AK$11,'Rent Roll'!$I$4:$I$24,"&gt;"&amp;AK$11)),0)</f>
        <v>0</v>
      </c>
      <c r="AL27" s="62">
        <f>IFERROR(IF(AND($A27='Rent Roll'!#REF!,'Rent Roll'!#REF!="Current",'Rent Roll'!#REF!&gt;AL$11),'Rent Roll'!#REF!,SUMIFS('Rent Roll'!$M$4:$M$24,'Rent Roll'!$J$4:$J$24,$A27,'Rent Roll'!$H$4:$H$24,"&lt;="&amp;AL$11,'Rent Roll'!$I$4:$I$24,"&gt;"&amp;AL$11)),0)</f>
        <v>0</v>
      </c>
      <c r="AM27" s="62">
        <f>IFERROR(IF(AND($A27='Rent Roll'!#REF!,'Rent Roll'!#REF!="Current",'Rent Roll'!#REF!&gt;AM$11),'Rent Roll'!#REF!,SUMIFS('Rent Roll'!$M$4:$M$24,'Rent Roll'!$J$4:$J$24,$A27,'Rent Roll'!$H$4:$H$24,"&lt;="&amp;AM$11,'Rent Roll'!$I$4:$I$24,"&gt;"&amp;AM$11)),0)</f>
        <v>0</v>
      </c>
      <c r="AN27" s="559">
        <f>IFERROR(IF(AND($A27='Rent Roll'!#REF!,'Rent Roll'!#REF!="Current",'Rent Roll'!#REF!&gt;AN$11),'Rent Roll'!#REF!,SUMIFS('Rent Roll'!$M$4:$M$24,'Rent Roll'!$J$4:$J$24,$A27,'Rent Roll'!$H$4:$H$24,"&lt;="&amp;AN$11,'Rent Roll'!$I$4:$I$24,"&gt;"&amp;AN$11)),0)</f>
        <v>0</v>
      </c>
      <c r="AO27" s="62">
        <f>IFERROR(IF(AND($A27='Rent Roll'!#REF!,'Rent Roll'!#REF!="Current",'Rent Roll'!#REF!&gt;AO$11),'Rent Roll'!#REF!,SUMIFS('Rent Roll'!$M$4:$M$24,'Rent Roll'!$J$4:$J$24,$A27,'Rent Roll'!$H$4:$H$24,"&lt;="&amp;AO$11,'Rent Roll'!$I$4:$I$24,"&gt;"&amp;AO$11)),0)</f>
        <v>0</v>
      </c>
      <c r="AP27" s="62">
        <f>IFERROR(IF(AND($A27='Rent Roll'!#REF!,'Rent Roll'!#REF!="Current",'Rent Roll'!#REF!&gt;AP$11),'Rent Roll'!#REF!,SUMIFS('Rent Roll'!$M$4:$M$24,'Rent Roll'!$J$4:$J$24,$A27,'Rent Roll'!$H$4:$H$24,"&lt;="&amp;AP$11,'Rent Roll'!$I$4:$I$24,"&gt;"&amp;AP$11)),0)</f>
        <v>0</v>
      </c>
      <c r="AQ27" s="62">
        <f>IFERROR(IF(AND($A27='Rent Roll'!#REF!,'Rent Roll'!#REF!="Current",'Rent Roll'!#REF!&gt;AQ$11),'Rent Roll'!#REF!,SUMIFS('Rent Roll'!$M$4:$M$24,'Rent Roll'!$J$4:$J$24,$A27,'Rent Roll'!$H$4:$H$24,"&lt;="&amp;AQ$11,'Rent Roll'!$I$4:$I$24,"&gt;"&amp;AQ$11)),0)</f>
        <v>0</v>
      </c>
      <c r="AR27" s="62">
        <f>IFERROR(IF(AND($A27='Rent Roll'!#REF!,'Rent Roll'!#REF!="Current",'Rent Roll'!#REF!&gt;AR$11),'Rent Roll'!#REF!,SUMIFS('Rent Roll'!$M$4:$M$24,'Rent Roll'!$J$4:$J$24,$A27,'Rent Roll'!$H$4:$H$24,"&lt;="&amp;AR$11,'Rent Roll'!$I$4:$I$24,"&gt;"&amp;AR$11)),0)</f>
        <v>0</v>
      </c>
      <c r="AS27" s="62">
        <f>IFERROR(IF(AND($A27='Rent Roll'!#REF!,'Rent Roll'!#REF!="Current",'Rent Roll'!#REF!&gt;AS$11),'Rent Roll'!#REF!,SUMIFS('Rent Roll'!$M$4:$M$24,'Rent Roll'!$J$4:$J$24,$A27,'Rent Roll'!$H$4:$H$24,"&lt;="&amp;AS$11,'Rent Roll'!$I$4:$I$24,"&gt;"&amp;AS$11)),0)</f>
        <v>0</v>
      </c>
      <c r="AT27" s="62">
        <f>IFERROR(IF(AND($A27='Rent Roll'!#REF!,'Rent Roll'!#REF!="Current",'Rent Roll'!#REF!&gt;AT$11),'Rent Roll'!#REF!,SUMIFS('Rent Roll'!$M$4:$M$24,'Rent Roll'!$J$4:$J$24,$A27,'Rent Roll'!$H$4:$H$24,"&lt;="&amp;AT$11,'Rent Roll'!$I$4:$I$24,"&gt;"&amp;AT$11)),0)</f>
        <v>0</v>
      </c>
      <c r="AU27" s="62">
        <f>IFERROR(IF(AND($A27='Rent Roll'!#REF!,'Rent Roll'!#REF!="Current",'Rent Roll'!#REF!&gt;AU$11),'Rent Roll'!#REF!,SUMIFS('Rent Roll'!$M$4:$M$24,'Rent Roll'!$J$4:$J$24,$A27,'Rent Roll'!$H$4:$H$24,"&lt;="&amp;AU$11,'Rent Roll'!$I$4:$I$24,"&gt;"&amp;AU$11)),0)</f>
        <v>0</v>
      </c>
      <c r="AV27" s="62">
        <f>IFERROR(IF(AND($A27='Rent Roll'!#REF!,'Rent Roll'!#REF!="Current",'Rent Roll'!#REF!&gt;AV$11),'Rent Roll'!#REF!,SUMIFS('Rent Roll'!$M$4:$M$24,'Rent Roll'!$J$4:$J$24,$A27,'Rent Roll'!$H$4:$H$24,"&lt;="&amp;AV$11,'Rent Roll'!$I$4:$I$24,"&gt;"&amp;AV$11)),0)</f>
        <v>0</v>
      </c>
      <c r="AW27" s="62">
        <f>IFERROR(IF(AND($A27='Rent Roll'!#REF!,'Rent Roll'!#REF!="Current",'Rent Roll'!#REF!&gt;AW$11),'Rent Roll'!#REF!,SUMIFS('Rent Roll'!$M$4:$M$24,'Rent Roll'!$J$4:$J$24,$A27,'Rent Roll'!$H$4:$H$24,"&lt;="&amp;AW$11,'Rent Roll'!$I$4:$I$24,"&gt;"&amp;AW$11)),0)</f>
        <v>0</v>
      </c>
      <c r="AX27" s="62">
        <f>IFERROR(IF(AND($A27='Rent Roll'!#REF!,'Rent Roll'!#REF!="Current",'Rent Roll'!#REF!&gt;AX$11),'Rent Roll'!#REF!,SUMIFS('Rent Roll'!$M$4:$M$24,'Rent Roll'!$J$4:$J$24,$A27,'Rent Roll'!$H$4:$H$24,"&lt;="&amp;AX$11,'Rent Roll'!$I$4:$I$24,"&gt;"&amp;AX$11)),0)</f>
        <v>0</v>
      </c>
      <c r="AY27" s="62">
        <f>IFERROR(IF(AND($A27='Rent Roll'!#REF!,'Rent Roll'!#REF!="Current",'Rent Roll'!#REF!&gt;AY$11),'Rent Roll'!#REF!,SUMIFS('Rent Roll'!$M$4:$M$24,'Rent Roll'!$J$4:$J$24,$A27,'Rent Roll'!$H$4:$H$24,"&lt;="&amp;AY$11,'Rent Roll'!$I$4:$I$24,"&gt;"&amp;AY$11)),0)</f>
        <v>0</v>
      </c>
      <c r="AZ27" s="559">
        <f>IFERROR(IF(AND($A27='Rent Roll'!#REF!,'Rent Roll'!#REF!="Current",'Rent Roll'!#REF!&gt;AZ$11),'Rent Roll'!#REF!,SUMIFS('Rent Roll'!$M$4:$M$24,'Rent Roll'!$J$4:$J$24,$A27,'Rent Roll'!$H$4:$H$24,"&lt;="&amp;AZ$11,'Rent Roll'!$I$4:$I$24,"&gt;"&amp;AZ$11)),0)</f>
        <v>0</v>
      </c>
      <c r="BA27" s="62">
        <f>IFERROR(IF(AND($A27='Rent Roll'!#REF!,'Rent Roll'!#REF!="Current",'Rent Roll'!#REF!&gt;BA$11),'Rent Roll'!#REF!,SUMIFS('Rent Roll'!$M$4:$M$24,'Rent Roll'!$J$4:$J$24,$A27,'Rent Roll'!$H$4:$H$24,"&lt;="&amp;BA$11,'Rent Roll'!$I$4:$I$24,"&gt;"&amp;BA$11)),0)</f>
        <v>0</v>
      </c>
      <c r="BB27" s="62">
        <f>IFERROR(IF(AND($A27='Rent Roll'!#REF!,'Rent Roll'!#REF!="Current",'Rent Roll'!#REF!&gt;BB$11),'Rent Roll'!#REF!,SUMIFS('Rent Roll'!$M$4:$M$24,'Rent Roll'!$J$4:$J$24,$A27,'Rent Roll'!$H$4:$H$24,"&lt;="&amp;BB$11,'Rent Roll'!$I$4:$I$24,"&gt;"&amp;BB$11)),0)</f>
        <v>0</v>
      </c>
      <c r="BC27" s="62">
        <f>IFERROR(IF(AND($A27='Rent Roll'!#REF!,'Rent Roll'!#REF!="Current",'Rent Roll'!#REF!&gt;BC$11),'Rent Roll'!#REF!,SUMIFS('Rent Roll'!$M$4:$M$24,'Rent Roll'!$J$4:$J$24,$A27,'Rent Roll'!$H$4:$H$24,"&lt;="&amp;BC$11,'Rent Roll'!$I$4:$I$24,"&gt;"&amp;BC$11)),0)</f>
        <v>0</v>
      </c>
      <c r="BD27" s="62">
        <f>IFERROR(IF(AND($A27='Rent Roll'!#REF!,'Rent Roll'!#REF!="Current",'Rent Roll'!#REF!&gt;BD$11),'Rent Roll'!#REF!,SUMIFS('Rent Roll'!$M$4:$M$24,'Rent Roll'!$J$4:$J$24,$A27,'Rent Roll'!$H$4:$H$24,"&lt;="&amp;BD$11,'Rent Roll'!$I$4:$I$24,"&gt;"&amp;BD$11)),0)</f>
        <v>0</v>
      </c>
      <c r="BE27" s="62">
        <f>IFERROR(IF(AND($A27='Rent Roll'!#REF!,'Rent Roll'!#REF!="Current",'Rent Roll'!#REF!&gt;BE$11),'Rent Roll'!#REF!,SUMIFS('Rent Roll'!$M$4:$M$24,'Rent Roll'!$J$4:$J$24,$A27,'Rent Roll'!$H$4:$H$24,"&lt;="&amp;BE$11,'Rent Roll'!$I$4:$I$24,"&gt;"&amp;BE$11)),0)</f>
        <v>0</v>
      </c>
      <c r="BF27" s="62">
        <f>IFERROR(IF(AND($A27='Rent Roll'!#REF!,'Rent Roll'!#REF!="Current",'Rent Roll'!#REF!&gt;BF$11),'Rent Roll'!#REF!,SUMIFS('Rent Roll'!$M$4:$M$24,'Rent Roll'!$J$4:$J$24,$A27,'Rent Roll'!$H$4:$H$24,"&lt;="&amp;BF$11,'Rent Roll'!$I$4:$I$24,"&gt;"&amp;BF$11)),0)</f>
        <v>0</v>
      </c>
      <c r="BG27" s="62">
        <f>IFERROR(IF(AND($A27='Rent Roll'!#REF!,'Rent Roll'!#REF!="Current",'Rent Roll'!#REF!&gt;BG$11),'Rent Roll'!#REF!,SUMIFS('Rent Roll'!$M$4:$M$24,'Rent Roll'!$J$4:$J$24,$A27,'Rent Roll'!$H$4:$H$24,"&lt;="&amp;BG$11,'Rent Roll'!$I$4:$I$24,"&gt;"&amp;BG$11)),0)</f>
        <v>0</v>
      </c>
      <c r="BH27" s="62">
        <f>IFERROR(IF(AND($A27='Rent Roll'!#REF!,'Rent Roll'!#REF!="Current",'Rent Roll'!#REF!&gt;BH$11),'Rent Roll'!#REF!,SUMIFS('Rent Roll'!$M$4:$M$24,'Rent Roll'!$J$4:$J$24,$A27,'Rent Roll'!$H$4:$H$24,"&lt;="&amp;BH$11,'Rent Roll'!$I$4:$I$24,"&gt;"&amp;BH$11)),0)</f>
        <v>0</v>
      </c>
      <c r="BI27" s="62">
        <f>IFERROR(IF(AND($A27='Rent Roll'!#REF!,'Rent Roll'!#REF!="Current",'Rent Roll'!#REF!&gt;BI$11),'Rent Roll'!#REF!,SUMIFS('Rent Roll'!$M$4:$M$24,'Rent Roll'!$J$4:$J$24,$A27,'Rent Roll'!$H$4:$H$24,"&lt;="&amp;BI$11,'Rent Roll'!$I$4:$I$24,"&gt;"&amp;BI$11)),0)</f>
        <v>0</v>
      </c>
      <c r="BJ27" s="62">
        <f>IFERROR(IF(AND($A27='Rent Roll'!#REF!,'Rent Roll'!#REF!="Current",'Rent Roll'!#REF!&gt;BJ$11),'Rent Roll'!#REF!,SUMIFS('Rent Roll'!$M$4:$M$24,'Rent Roll'!$J$4:$J$24,$A27,'Rent Roll'!$H$4:$H$24,"&lt;="&amp;BJ$11,'Rent Roll'!$I$4:$I$24,"&gt;"&amp;BJ$11)),0)</f>
        <v>0</v>
      </c>
      <c r="BK27" s="62">
        <f>IFERROR(IF(AND($A27='Rent Roll'!#REF!,'Rent Roll'!#REF!="Current",'Rent Roll'!#REF!&gt;BK$11),'Rent Roll'!#REF!,SUMIFS('Rent Roll'!$M$4:$M$24,'Rent Roll'!$J$4:$J$24,$A27,'Rent Roll'!$H$4:$H$24,"&lt;="&amp;BK$11,'Rent Roll'!$I$4:$I$24,"&gt;"&amp;BK$11)),0)</f>
        <v>0</v>
      </c>
      <c r="BL27" s="559">
        <f>IFERROR(IF(AND($A27='Rent Roll'!#REF!,'Rent Roll'!#REF!="Current",'Rent Roll'!#REF!&gt;BL$11),'Rent Roll'!#REF!,SUMIFS('Rent Roll'!$M$4:$M$24,'Rent Roll'!$J$4:$J$24,$A27,'Rent Roll'!$H$4:$H$24,"&lt;="&amp;BL$11,'Rent Roll'!$I$4:$I$24,"&gt;"&amp;BL$11)),0)</f>
        <v>0</v>
      </c>
      <c r="BM27" s="62">
        <f>IFERROR(IF(AND($A27='Rent Roll'!#REF!,'Rent Roll'!#REF!="Current",'Rent Roll'!#REF!&gt;BM$11),'Rent Roll'!#REF!,SUMIFS('Rent Roll'!$M$4:$M$24,'Rent Roll'!$J$4:$J$24,$A27,'Rent Roll'!$H$4:$H$24,"&lt;="&amp;BM$11,'Rent Roll'!$I$4:$I$24,"&gt;"&amp;BM$11)),0)</f>
        <v>0</v>
      </c>
      <c r="BN27" s="62">
        <f>IFERROR(IF(AND($A27='Rent Roll'!#REF!,'Rent Roll'!#REF!="Current",'Rent Roll'!#REF!&gt;BN$11),'Rent Roll'!#REF!,SUMIFS('Rent Roll'!$M$4:$M$24,'Rent Roll'!$J$4:$J$24,$A27,'Rent Roll'!$H$4:$H$24,"&lt;="&amp;BN$11,'Rent Roll'!$I$4:$I$24,"&gt;"&amp;BN$11)),0)</f>
        <v>0</v>
      </c>
      <c r="BO27" s="62">
        <f>IFERROR(IF(AND($A27='Rent Roll'!#REF!,'Rent Roll'!#REF!="Current",'Rent Roll'!#REF!&gt;BO$11),'Rent Roll'!#REF!,SUMIFS('Rent Roll'!$M$4:$M$24,'Rent Roll'!$J$4:$J$24,$A27,'Rent Roll'!$H$4:$H$24,"&lt;="&amp;BO$11,'Rent Roll'!$I$4:$I$24,"&gt;"&amp;BO$11)),0)</f>
        <v>0</v>
      </c>
      <c r="BP27" s="62">
        <f>IFERROR(IF(AND($A27='Rent Roll'!#REF!,'Rent Roll'!#REF!="Current",'Rent Roll'!#REF!&gt;BP$11),'Rent Roll'!#REF!,SUMIFS('Rent Roll'!$M$4:$M$24,'Rent Roll'!$J$4:$J$24,$A27,'Rent Roll'!$H$4:$H$24,"&lt;="&amp;BP$11,'Rent Roll'!$I$4:$I$24,"&gt;"&amp;BP$11)),0)</f>
        <v>0</v>
      </c>
      <c r="BQ27" s="62">
        <f>IFERROR(IF(AND($A27='Rent Roll'!#REF!,'Rent Roll'!#REF!="Current",'Rent Roll'!#REF!&gt;BQ$11),'Rent Roll'!#REF!,SUMIFS('Rent Roll'!$M$4:$M$24,'Rent Roll'!$J$4:$J$24,$A27,'Rent Roll'!$H$4:$H$24,"&lt;="&amp;BQ$11,'Rent Roll'!$I$4:$I$24,"&gt;"&amp;BQ$11)),0)</f>
        <v>0</v>
      </c>
      <c r="BR27" s="62">
        <f>IFERROR(IF(AND($A27='Rent Roll'!#REF!,'Rent Roll'!#REF!="Current",'Rent Roll'!#REF!&gt;BR$11),'Rent Roll'!#REF!,SUMIFS('Rent Roll'!$M$4:$M$24,'Rent Roll'!$J$4:$J$24,$A27,'Rent Roll'!$H$4:$H$24,"&lt;="&amp;BR$11,'Rent Roll'!$I$4:$I$24,"&gt;"&amp;BR$11)),0)</f>
        <v>0</v>
      </c>
      <c r="BS27" s="62">
        <f>IFERROR(IF(AND($A27='Rent Roll'!#REF!,'Rent Roll'!#REF!="Current",'Rent Roll'!#REF!&gt;BS$11),'Rent Roll'!#REF!,SUMIFS('Rent Roll'!$M$4:$M$24,'Rent Roll'!$J$4:$J$24,$A27,'Rent Roll'!$H$4:$H$24,"&lt;="&amp;BS$11,'Rent Roll'!$I$4:$I$24,"&gt;"&amp;BS$11)),0)</f>
        <v>0</v>
      </c>
      <c r="BT27" s="62">
        <f>IFERROR(IF(AND($A27='Rent Roll'!#REF!,'Rent Roll'!#REF!="Current",'Rent Roll'!#REF!&gt;BT$11),'Rent Roll'!#REF!,SUMIFS('Rent Roll'!$M$4:$M$24,'Rent Roll'!$J$4:$J$24,$A27,'Rent Roll'!$H$4:$H$24,"&lt;="&amp;BT$11,'Rent Roll'!$I$4:$I$24,"&gt;"&amp;BT$11)),0)</f>
        <v>0</v>
      </c>
      <c r="BU27" s="62">
        <f>IFERROR(IF(AND($A27='Rent Roll'!#REF!,'Rent Roll'!#REF!="Current",'Rent Roll'!#REF!&gt;BU$11),'Rent Roll'!#REF!,SUMIFS('Rent Roll'!$M$4:$M$24,'Rent Roll'!$J$4:$J$24,$A27,'Rent Roll'!$H$4:$H$24,"&lt;="&amp;BU$11,'Rent Roll'!$I$4:$I$24,"&gt;"&amp;BU$11)),0)</f>
        <v>0</v>
      </c>
      <c r="BV27" s="62">
        <f>IFERROR(IF(AND($A27='Rent Roll'!#REF!,'Rent Roll'!#REF!="Current",'Rent Roll'!#REF!&gt;BV$11),'Rent Roll'!#REF!,SUMIFS('Rent Roll'!$M$4:$M$24,'Rent Roll'!$J$4:$J$24,$A27,'Rent Roll'!$H$4:$H$24,"&lt;="&amp;BV$11,'Rent Roll'!$I$4:$I$24,"&gt;"&amp;BV$11)),0)</f>
        <v>0</v>
      </c>
      <c r="BW27" s="62">
        <f>IFERROR(IF(AND($A27='Rent Roll'!#REF!,'Rent Roll'!#REF!="Current",'Rent Roll'!#REF!&gt;BW$11),'Rent Roll'!#REF!,SUMIFS('Rent Roll'!$M$4:$M$24,'Rent Roll'!$J$4:$J$24,$A27,'Rent Roll'!$H$4:$H$24,"&lt;="&amp;BW$11,'Rent Roll'!$I$4:$I$24,"&gt;"&amp;BW$11)),0)</f>
        <v>0</v>
      </c>
      <c r="BX27" s="559">
        <f>IFERROR(IF(AND($A27='Rent Roll'!#REF!,'Rent Roll'!#REF!="Current",'Rent Roll'!#REF!&gt;BX$11),'Rent Roll'!#REF!,SUMIFS('Rent Roll'!$M$4:$M$24,'Rent Roll'!$J$4:$J$24,$A27,'Rent Roll'!$H$4:$H$24,"&lt;="&amp;BX$11,'Rent Roll'!$I$4:$I$24,"&gt;"&amp;BX$11)),0)</f>
        <v>0</v>
      </c>
      <c r="BY27" s="62">
        <f>IFERROR(IF(AND($A27='Rent Roll'!#REF!,'Rent Roll'!#REF!="Current",'Rent Roll'!#REF!&gt;BY$11),'Rent Roll'!#REF!,SUMIFS('Rent Roll'!$M$4:$M$24,'Rent Roll'!$J$4:$J$24,$A27,'Rent Roll'!$H$4:$H$24,"&lt;="&amp;BY$11,'Rent Roll'!$I$4:$I$24,"&gt;"&amp;BY$11)),0)</f>
        <v>0</v>
      </c>
      <c r="BZ27" s="62">
        <f>IFERROR(IF(AND($A27='Rent Roll'!#REF!,'Rent Roll'!#REF!="Current",'Rent Roll'!#REF!&gt;BZ$11),'Rent Roll'!#REF!,SUMIFS('Rent Roll'!$M$4:$M$24,'Rent Roll'!$J$4:$J$24,$A27,'Rent Roll'!$H$4:$H$24,"&lt;="&amp;BZ$11,'Rent Roll'!$I$4:$I$24,"&gt;"&amp;BZ$11)),0)</f>
        <v>0</v>
      </c>
      <c r="CA27" s="62">
        <f>IFERROR(IF(AND($A27='Rent Roll'!#REF!,'Rent Roll'!#REF!="Current",'Rent Roll'!#REF!&gt;CA$11),'Rent Roll'!#REF!,SUMIFS('Rent Roll'!$M$4:$M$24,'Rent Roll'!$J$4:$J$24,$A27,'Rent Roll'!$H$4:$H$24,"&lt;="&amp;CA$11,'Rent Roll'!$I$4:$I$24,"&gt;"&amp;CA$11)),0)</f>
        <v>0</v>
      </c>
      <c r="CB27" s="62">
        <f>IFERROR(IF(AND($A27='Rent Roll'!#REF!,'Rent Roll'!#REF!="Current",'Rent Roll'!#REF!&gt;CB$11),'Rent Roll'!#REF!,SUMIFS('Rent Roll'!$M$4:$M$24,'Rent Roll'!$J$4:$J$24,$A27,'Rent Roll'!$H$4:$H$24,"&lt;="&amp;CB$11,'Rent Roll'!$I$4:$I$24,"&gt;"&amp;CB$11)),0)</f>
        <v>0</v>
      </c>
      <c r="CC27" s="62">
        <f>IFERROR(IF(AND($A27='Rent Roll'!#REF!,'Rent Roll'!#REF!="Current",'Rent Roll'!#REF!&gt;CC$11),'Rent Roll'!#REF!,SUMIFS('Rent Roll'!$M$4:$M$24,'Rent Roll'!$J$4:$J$24,$A27,'Rent Roll'!$H$4:$H$24,"&lt;="&amp;CC$11,'Rent Roll'!$I$4:$I$24,"&gt;"&amp;CC$11)),0)</f>
        <v>0</v>
      </c>
      <c r="CD27" s="62">
        <f>IFERROR(IF(AND($A27='Rent Roll'!#REF!,'Rent Roll'!#REF!="Current",'Rent Roll'!#REF!&gt;CD$11),'Rent Roll'!#REF!,SUMIFS('Rent Roll'!$M$4:$M$24,'Rent Roll'!$J$4:$J$24,$A27,'Rent Roll'!$H$4:$H$24,"&lt;="&amp;CD$11,'Rent Roll'!$I$4:$I$24,"&gt;"&amp;CD$11)),0)</f>
        <v>0</v>
      </c>
      <c r="CE27" s="62">
        <f>IFERROR(IF(AND($A27='Rent Roll'!#REF!,'Rent Roll'!#REF!="Current",'Rent Roll'!#REF!&gt;CE$11),'Rent Roll'!#REF!,SUMIFS('Rent Roll'!$M$4:$M$24,'Rent Roll'!$J$4:$J$24,$A27,'Rent Roll'!$H$4:$H$24,"&lt;="&amp;CE$11,'Rent Roll'!$I$4:$I$24,"&gt;"&amp;CE$11)),0)</f>
        <v>0</v>
      </c>
      <c r="CF27" s="62">
        <f>IFERROR(IF(AND($A27='Rent Roll'!#REF!,'Rent Roll'!#REF!="Current",'Rent Roll'!#REF!&gt;CF$11),'Rent Roll'!#REF!,SUMIFS('Rent Roll'!$M$4:$M$24,'Rent Roll'!$J$4:$J$24,$A27,'Rent Roll'!$H$4:$H$24,"&lt;="&amp;CF$11,'Rent Roll'!$I$4:$I$24,"&gt;"&amp;CF$11)),0)</f>
        <v>0</v>
      </c>
      <c r="CG27" s="62">
        <f>IFERROR(IF(AND($A27='Rent Roll'!#REF!,'Rent Roll'!#REF!="Current",'Rent Roll'!#REF!&gt;CG$11),'Rent Roll'!#REF!,SUMIFS('Rent Roll'!$M$4:$M$24,'Rent Roll'!$J$4:$J$24,$A27,'Rent Roll'!$H$4:$H$24,"&lt;="&amp;CG$11,'Rent Roll'!$I$4:$I$24,"&gt;"&amp;CG$11)),0)</f>
        <v>0</v>
      </c>
      <c r="CH27" s="62">
        <f>IFERROR(IF(AND($A27='Rent Roll'!#REF!,'Rent Roll'!#REF!="Current",'Rent Roll'!#REF!&gt;CH$11),'Rent Roll'!#REF!,SUMIFS('Rent Roll'!$M$4:$M$24,'Rent Roll'!$J$4:$J$24,$A27,'Rent Roll'!$H$4:$H$24,"&lt;="&amp;CH$11,'Rent Roll'!$I$4:$I$24,"&gt;"&amp;CH$11)),0)</f>
        <v>0</v>
      </c>
      <c r="CI27" s="62">
        <f>IFERROR(IF(AND($A27='Rent Roll'!#REF!,'Rent Roll'!#REF!="Current",'Rent Roll'!#REF!&gt;CI$11),'Rent Roll'!#REF!,SUMIFS('Rent Roll'!$M$4:$M$24,'Rent Roll'!$J$4:$J$24,$A27,'Rent Roll'!$H$4:$H$24,"&lt;="&amp;CI$11,'Rent Roll'!$I$4:$I$24,"&gt;"&amp;CI$11)),0)</f>
        <v>0</v>
      </c>
      <c r="CJ27" s="559">
        <f>IFERROR(IF(AND($A27='Rent Roll'!#REF!,'Rent Roll'!#REF!="Current",'Rent Roll'!#REF!&gt;CJ$11),'Rent Roll'!#REF!,SUMIFS('Rent Roll'!$M$4:$M$24,'Rent Roll'!$J$4:$J$24,$A27,'Rent Roll'!$H$4:$H$24,"&lt;="&amp;CJ$11,'Rent Roll'!$I$4:$I$24,"&gt;"&amp;CJ$11)),0)</f>
        <v>0</v>
      </c>
      <c r="CK27" s="62">
        <f>IFERROR(IF(AND($A27='Rent Roll'!#REF!,'Rent Roll'!#REF!="Current",'Rent Roll'!#REF!&gt;CK$11),'Rent Roll'!#REF!,SUMIFS('Rent Roll'!$M$4:$M$24,'Rent Roll'!$J$4:$J$24,$A27,'Rent Roll'!$H$4:$H$24,"&lt;="&amp;CK$11,'Rent Roll'!$I$4:$I$24,"&gt;"&amp;CK$11)),0)</f>
        <v>0</v>
      </c>
      <c r="CL27" s="62">
        <f>IFERROR(IF(AND($A27='Rent Roll'!#REF!,'Rent Roll'!#REF!="Current",'Rent Roll'!#REF!&gt;CL$11),'Rent Roll'!#REF!,SUMIFS('Rent Roll'!$M$4:$M$24,'Rent Roll'!$J$4:$J$24,$A27,'Rent Roll'!$H$4:$H$24,"&lt;="&amp;CL$11,'Rent Roll'!$I$4:$I$24,"&gt;"&amp;CL$11)),0)</f>
        <v>0</v>
      </c>
      <c r="CM27" s="62">
        <f>IFERROR(IF(AND($A27='Rent Roll'!#REF!,'Rent Roll'!#REF!="Current",'Rent Roll'!#REF!&gt;CM$11),'Rent Roll'!#REF!,SUMIFS('Rent Roll'!$M$4:$M$24,'Rent Roll'!$J$4:$J$24,$A27,'Rent Roll'!$H$4:$H$24,"&lt;="&amp;CM$11,'Rent Roll'!$I$4:$I$24,"&gt;"&amp;CM$11)),0)</f>
        <v>0</v>
      </c>
      <c r="CN27" s="62">
        <f>IFERROR(IF(AND($A27='Rent Roll'!#REF!,'Rent Roll'!#REF!="Current",'Rent Roll'!#REF!&gt;CN$11),'Rent Roll'!#REF!,SUMIFS('Rent Roll'!$M$4:$M$24,'Rent Roll'!$J$4:$J$24,$A27,'Rent Roll'!$H$4:$H$24,"&lt;="&amp;CN$11,'Rent Roll'!$I$4:$I$24,"&gt;"&amp;CN$11)),0)</f>
        <v>0</v>
      </c>
      <c r="CO27" s="62">
        <f>IFERROR(IF(AND($A27='Rent Roll'!#REF!,'Rent Roll'!#REF!="Current",'Rent Roll'!#REF!&gt;CO$11),'Rent Roll'!#REF!,SUMIFS('Rent Roll'!$M$4:$M$24,'Rent Roll'!$J$4:$J$24,$A27,'Rent Roll'!$H$4:$H$24,"&lt;="&amp;CO$11,'Rent Roll'!$I$4:$I$24,"&gt;"&amp;CO$11)),0)</f>
        <v>0</v>
      </c>
      <c r="CP27" s="62">
        <f>IFERROR(IF(AND($A27='Rent Roll'!#REF!,'Rent Roll'!#REF!="Current",'Rent Roll'!#REF!&gt;CP$11),'Rent Roll'!#REF!,SUMIFS('Rent Roll'!$M$4:$M$24,'Rent Roll'!$J$4:$J$24,$A27,'Rent Roll'!$H$4:$H$24,"&lt;="&amp;CP$11,'Rent Roll'!$I$4:$I$24,"&gt;"&amp;CP$11)),0)</f>
        <v>0</v>
      </c>
      <c r="CQ27" s="62">
        <f>IFERROR(IF(AND($A27='Rent Roll'!#REF!,'Rent Roll'!#REF!="Current",'Rent Roll'!#REF!&gt;CQ$11),'Rent Roll'!#REF!,SUMIFS('Rent Roll'!$M$4:$M$24,'Rent Roll'!$J$4:$J$24,$A27,'Rent Roll'!$H$4:$H$24,"&lt;="&amp;CQ$11,'Rent Roll'!$I$4:$I$24,"&gt;"&amp;CQ$11)),0)</f>
        <v>0</v>
      </c>
      <c r="CR27" s="62">
        <f>IFERROR(IF(AND($A27='Rent Roll'!#REF!,'Rent Roll'!#REF!="Current",'Rent Roll'!#REF!&gt;CR$11),'Rent Roll'!#REF!,SUMIFS('Rent Roll'!$M$4:$M$24,'Rent Roll'!$J$4:$J$24,$A27,'Rent Roll'!$H$4:$H$24,"&lt;="&amp;CR$11,'Rent Roll'!$I$4:$I$24,"&gt;"&amp;CR$11)),0)</f>
        <v>0</v>
      </c>
      <c r="CS27" s="62">
        <f>IFERROR(IF(AND($A27='Rent Roll'!#REF!,'Rent Roll'!#REF!="Current",'Rent Roll'!#REF!&gt;CS$11),'Rent Roll'!#REF!,SUMIFS('Rent Roll'!$M$4:$M$24,'Rent Roll'!$J$4:$J$24,$A27,'Rent Roll'!$H$4:$H$24,"&lt;="&amp;CS$11,'Rent Roll'!$I$4:$I$24,"&gt;"&amp;CS$11)),0)</f>
        <v>0</v>
      </c>
      <c r="CT27" s="62">
        <f>IFERROR(IF(AND($A27='Rent Roll'!#REF!,'Rent Roll'!#REF!="Current",'Rent Roll'!#REF!&gt;CT$11),'Rent Roll'!#REF!,SUMIFS('Rent Roll'!$M$4:$M$24,'Rent Roll'!$J$4:$J$24,$A27,'Rent Roll'!$H$4:$H$24,"&lt;="&amp;CT$11,'Rent Roll'!$I$4:$I$24,"&gt;"&amp;CT$11)),0)</f>
        <v>0</v>
      </c>
      <c r="CU27" s="62">
        <f>IFERROR(IF(AND($A27='Rent Roll'!#REF!,'Rent Roll'!#REF!="Current",'Rent Roll'!#REF!&gt;CU$11),'Rent Roll'!#REF!,SUMIFS('Rent Roll'!$M$4:$M$24,'Rent Roll'!$J$4:$J$24,$A27,'Rent Roll'!$H$4:$H$24,"&lt;="&amp;CU$11,'Rent Roll'!$I$4:$I$24,"&gt;"&amp;CU$11)),0)</f>
        <v>0</v>
      </c>
      <c r="CV27" s="559">
        <f>IFERROR(IF(AND($A27='Rent Roll'!#REF!,'Rent Roll'!#REF!="Current",'Rent Roll'!#REF!&gt;CV$11),'Rent Roll'!#REF!,SUMIFS('Rent Roll'!$M$4:$M$24,'Rent Roll'!$J$4:$J$24,$A27,'Rent Roll'!$H$4:$H$24,"&lt;="&amp;CV$11,'Rent Roll'!$I$4:$I$24,"&gt;"&amp;CV$11)),0)</f>
        <v>0</v>
      </c>
      <c r="CW27" s="62">
        <f>IFERROR(IF(AND($A27='Rent Roll'!#REF!,'Rent Roll'!#REF!="Current",'Rent Roll'!#REF!&gt;CW$11),'Rent Roll'!#REF!,SUMIFS('Rent Roll'!$M$4:$M$24,'Rent Roll'!$J$4:$J$24,$A27,'Rent Roll'!$H$4:$H$24,"&lt;="&amp;CW$11,'Rent Roll'!$I$4:$I$24,"&gt;"&amp;CW$11)),0)</f>
        <v>0</v>
      </c>
      <c r="CX27" s="62">
        <f>IFERROR(IF(AND($A27='Rent Roll'!#REF!,'Rent Roll'!#REF!="Current",'Rent Roll'!#REF!&gt;CX$11),'Rent Roll'!#REF!,SUMIFS('Rent Roll'!$M$4:$M$24,'Rent Roll'!$J$4:$J$24,$A27,'Rent Roll'!$H$4:$H$24,"&lt;="&amp;CX$11,'Rent Roll'!$I$4:$I$24,"&gt;"&amp;CX$11)),0)</f>
        <v>0</v>
      </c>
      <c r="CY27" s="62">
        <f>IFERROR(IF(AND($A27='Rent Roll'!#REF!,'Rent Roll'!#REF!="Current",'Rent Roll'!#REF!&gt;CY$11),'Rent Roll'!#REF!,SUMIFS('Rent Roll'!$M$4:$M$24,'Rent Roll'!$J$4:$J$24,$A27,'Rent Roll'!$H$4:$H$24,"&lt;="&amp;CY$11,'Rent Roll'!$I$4:$I$24,"&gt;"&amp;CY$11)),0)</f>
        <v>0</v>
      </c>
      <c r="CZ27" s="62">
        <f>IFERROR(IF(AND($A27='Rent Roll'!#REF!,'Rent Roll'!#REF!="Current",'Rent Roll'!#REF!&gt;CZ$11),'Rent Roll'!#REF!,SUMIFS('Rent Roll'!$M$4:$M$24,'Rent Roll'!$J$4:$J$24,$A27,'Rent Roll'!$H$4:$H$24,"&lt;="&amp;CZ$11,'Rent Roll'!$I$4:$I$24,"&gt;"&amp;CZ$11)),0)</f>
        <v>0</v>
      </c>
      <c r="DA27" s="62">
        <f>IFERROR(IF(AND($A27='Rent Roll'!#REF!,'Rent Roll'!#REF!="Current",'Rent Roll'!#REF!&gt;DA$11),'Rent Roll'!#REF!,SUMIFS('Rent Roll'!$M$4:$M$24,'Rent Roll'!$J$4:$J$24,$A27,'Rent Roll'!$H$4:$H$24,"&lt;="&amp;DA$11,'Rent Roll'!$I$4:$I$24,"&gt;"&amp;DA$11)),0)</f>
        <v>0</v>
      </c>
      <c r="DB27" s="62">
        <f>IFERROR(IF(AND($A27='Rent Roll'!#REF!,'Rent Roll'!#REF!="Current",'Rent Roll'!#REF!&gt;DB$11),'Rent Roll'!#REF!,SUMIFS('Rent Roll'!$M$4:$M$24,'Rent Roll'!$J$4:$J$24,$A27,'Rent Roll'!$H$4:$H$24,"&lt;="&amp;DB$11,'Rent Roll'!$I$4:$I$24,"&gt;"&amp;DB$11)),0)</f>
        <v>0</v>
      </c>
      <c r="DC27" s="62">
        <f>IFERROR(IF(AND($A27='Rent Roll'!#REF!,'Rent Roll'!#REF!="Current",'Rent Roll'!#REF!&gt;DC$11),'Rent Roll'!#REF!,SUMIFS('Rent Roll'!$M$4:$M$24,'Rent Roll'!$J$4:$J$24,$A27,'Rent Roll'!$H$4:$H$24,"&lt;="&amp;DC$11,'Rent Roll'!$I$4:$I$24,"&gt;"&amp;DC$11)),0)</f>
        <v>0</v>
      </c>
      <c r="DD27" s="62">
        <f>IFERROR(IF(AND($A27='Rent Roll'!#REF!,'Rent Roll'!#REF!="Current",'Rent Roll'!#REF!&gt;DD$11),'Rent Roll'!#REF!,SUMIFS('Rent Roll'!$M$4:$M$24,'Rent Roll'!$J$4:$J$24,$A27,'Rent Roll'!$H$4:$H$24,"&lt;="&amp;DD$11,'Rent Roll'!$I$4:$I$24,"&gt;"&amp;DD$11)),0)</f>
        <v>0</v>
      </c>
      <c r="DE27" s="62">
        <f>IFERROR(IF(AND($A27='Rent Roll'!#REF!,'Rent Roll'!#REF!="Current",'Rent Roll'!#REF!&gt;DE$11),'Rent Roll'!#REF!,SUMIFS('Rent Roll'!$M$4:$M$24,'Rent Roll'!$J$4:$J$24,$A27,'Rent Roll'!$H$4:$H$24,"&lt;="&amp;DE$11,'Rent Roll'!$I$4:$I$24,"&gt;"&amp;DE$11)),0)</f>
        <v>0</v>
      </c>
      <c r="DF27" s="62">
        <f>IFERROR(IF(AND($A27='Rent Roll'!#REF!,'Rent Roll'!#REF!="Current",'Rent Roll'!#REF!&gt;DF$11),'Rent Roll'!#REF!,SUMIFS('Rent Roll'!$M$4:$M$24,'Rent Roll'!$J$4:$J$24,$A27,'Rent Roll'!$H$4:$H$24,"&lt;="&amp;DF$11,'Rent Roll'!$I$4:$I$24,"&gt;"&amp;DF$11)),0)</f>
        <v>0</v>
      </c>
      <c r="DG27" s="62">
        <f>IFERROR(IF(AND($A27='Rent Roll'!#REF!,'Rent Roll'!#REF!="Current",'Rent Roll'!#REF!&gt;DG$11),'Rent Roll'!#REF!,SUMIFS('Rent Roll'!$M$4:$M$24,'Rent Roll'!$J$4:$J$24,$A27,'Rent Roll'!$H$4:$H$24,"&lt;="&amp;DG$11,'Rent Roll'!$I$4:$I$24,"&gt;"&amp;DG$11)),0)</f>
        <v>0</v>
      </c>
      <c r="DH27" s="559">
        <f>IFERROR(IF(AND($A27='Rent Roll'!#REF!,'Rent Roll'!#REF!="Current",'Rent Roll'!#REF!&gt;DH$11),'Rent Roll'!#REF!,SUMIFS('Rent Roll'!$M$4:$M$24,'Rent Roll'!$J$4:$J$24,$A27,'Rent Roll'!$H$4:$H$24,"&lt;="&amp;DH$11,'Rent Roll'!$I$4:$I$24,"&gt;"&amp;DH$11)),0)</f>
        <v>0</v>
      </c>
      <c r="DI27" s="62">
        <f>IFERROR(IF(AND($A27='Rent Roll'!#REF!,'Rent Roll'!#REF!="Current",'Rent Roll'!#REF!&gt;DI$11),'Rent Roll'!#REF!,SUMIFS('Rent Roll'!$M$4:$M$24,'Rent Roll'!$J$4:$J$24,$A27,'Rent Roll'!$H$4:$H$24,"&lt;="&amp;DI$11,'Rent Roll'!$I$4:$I$24,"&gt;"&amp;DI$11)),0)</f>
        <v>0</v>
      </c>
      <c r="DJ27" s="62">
        <f>IFERROR(IF(AND($A27='Rent Roll'!#REF!,'Rent Roll'!#REF!="Current",'Rent Roll'!#REF!&gt;DJ$11),'Rent Roll'!#REF!,SUMIFS('Rent Roll'!$M$4:$M$24,'Rent Roll'!$J$4:$J$24,$A27,'Rent Roll'!$H$4:$H$24,"&lt;="&amp;DJ$11,'Rent Roll'!$I$4:$I$24,"&gt;"&amp;DJ$11)),0)</f>
        <v>0</v>
      </c>
      <c r="DK27" s="62">
        <f>IFERROR(IF(AND($A27='Rent Roll'!#REF!,'Rent Roll'!#REF!="Current",'Rent Roll'!#REF!&gt;DK$11),'Rent Roll'!#REF!,SUMIFS('Rent Roll'!$M$4:$M$24,'Rent Roll'!$J$4:$J$24,$A27,'Rent Roll'!$H$4:$H$24,"&lt;="&amp;DK$11,'Rent Roll'!$I$4:$I$24,"&gt;"&amp;DK$11)),0)</f>
        <v>0</v>
      </c>
      <c r="DL27" s="62">
        <f>IFERROR(IF(AND($A27='Rent Roll'!#REF!,'Rent Roll'!#REF!="Current",'Rent Roll'!#REF!&gt;DL$11),'Rent Roll'!#REF!,SUMIFS('Rent Roll'!$M$4:$M$24,'Rent Roll'!$J$4:$J$24,$A27,'Rent Roll'!$H$4:$H$24,"&lt;="&amp;DL$11,'Rent Roll'!$I$4:$I$24,"&gt;"&amp;DL$11)),0)</f>
        <v>0</v>
      </c>
      <c r="DM27" s="62">
        <f>IFERROR(IF(AND($A27='Rent Roll'!#REF!,'Rent Roll'!#REF!="Current",'Rent Roll'!#REF!&gt;DM$11),'Rent Roll'!#REF!,SUMIFS('Rent Roll'!$M$4:$M$24,'Rent Roll'!$J$4:$J$24,$A27,'Rent Roll'!$H$4:$H$24,"&lt;="&amp;DM$11,'Rent Roll'!$I$4:$I$24,"&gt;"&amp;DM$11)),0)</f>
        <v>0</v>
      </c>
      <c r="DN27" s="62">
        <f>IFERROR(IF(AND($A27='Rent Roll'!#REF!,'Rent Roll'!#REF!="Current",'Rent Roll'!#REF!&gt;DN$11),'Rent Roll'!#REF!,SUMIFS('Rent Roll'!$M$4:$M$24,'Rent Roll'!$J$4:$J$24,$A27,'Rent Roll'!$H$4:$H$24,"&lt;="&amp;DN$11,'Rent Roll'!$I$4:$I$24,"&gt;"&amp;DN$11)),0)</f>
        <v>0</v>
      </c>
      <c r="DO27" s="62">
        <f>IFERROR(IF(AND($A27='Rent Roll'!#REF!,'Rent Roll'!#REF!="Current",'Rent Roll'!#REF!&gt;DO$11),'Rent Roll'!#REF!,SUMIFS('Rent Roll'!$M$4:$M$24,'Rent Roll'!$J$4:$J$24,$A27,'Rent Roll'!$H$4:$H$24,"&lt;="&amp;DO$11,'Rent Roll'!$I$4:$I$24,"&gt;"&amp;DO$11)),0)</f>
        <v>0</v>
      </c>
      <c r="DP27" s="62">
        <f>IFERROR(IF(AND($A27='Rent Roll'!#REF!,'Rent Roll'!#REF!="Current",'Rent Roll'!#REF!&gt;DP$11),'Rent Roll'!#REF!,SUMIFS('Rent Roll'!$M$4:$M$24,'Rent Roll'!$J$4:$J$24,$A27,'Rent Roll'!$H$4:$H$24,"&lt;="&amp;DP$11,'Rent Roll'!$I$4:$I$24,"&gt;"&amp;DP$11)),0)</f>
        <v>0</v>
      </c>
      <c r="DQ27" s="62">
        <f>IFERROR(IF(AND($A27='Rent Roll'!#REF!,'Rent Roll'!#REF!="Current",'Rent Roll'!#REF!&gt;DQ$11),'Rent Roll'!#REF!,SUMIFS('Rent Roll'!$M$4:$M$24,'Rent Roll'!$J$4:$J$24,$A27,'Rent Roll'!$H$4:$H$24,"&lt;="&amp;DQ$11,'Rent Roll'!$I$4:$I$24,"&gt;"&amp;DQ$11)),0)</f>
        <v>0</v>
      </c>
      <c r="DR27" s="62">
        <f>IFERROR(IF(AND($A27='Rent Roll'!#REF!,'Rent Roll'!#REF!="Current",'Rent Roll'!#REF!&gt;DR$11),'Rent Roll'!#REF!,SUMIFS('Rent Roll'!$M$4:$M$24,'Rent Roll'!$J$4:$J$24,$A27,'Rent Roll'!$H$4:$H$24,"&lt;="&amp;DR$11,'Rent Roll'!$I$4:$I$24,"&gt;"&amp;DR$11)),0)</f>
        <v>0</v>
      </c>
      <c r="DS27" s="62">
        <f>IFERROR(IF(AND($A27='Rent Roll'!#REF!,'Rent Roll'!#REF!="Current",'Rent Roll'!#REF!&gt;DS$11),'Rent Roll'!#REF!,SUMIFS('Rent Roll'!$M$4:$M$24,'Rent Roll'!$J$4:$J$24,$A27,'Rent Roll'!$H$4:$H$24,"&lt;="&amp;DS$11,'Rent Roll'!$I$4:$I$24,"&gt;"&amp;DS$11)),0)</f>
        <v>0</v>
      </c>
      <c r="DT27" s="559">
        <f>IFERROR(IF(AND($A27='Rent Roll'!#REF!,'Rent Roll'!#REF!="Current",'Rent Roll'!#REF!&gt;DT$11),'Rent Roll'!#REF!,SUMIFS('Rent Roll'!$M$4:$M$24,'Rent Roll'!$J$4:$J$24,$A27,'Rent Roll'!$H$4:$H$24,"&lt;="&amp;DT$11,'Rent Roll'!$I$4:$I$24,"&gt;"&amp;DT$11)),0)</f>
        <v>0</v>
      </c>
      <c r="DU27" s="62">
        <f>IFERROR(IF(AND($A27='Rent Roll'!#REF!,'Rent Roll'!#REF!="Current",'Rent Roll'!#REF!&gt;DU$11),'Rent Roll'!#REF!,SUMIFS('Rent Roll'!$M$4:$M$24,'Rent Roll'!$J$4:$J$24,$A27,'Rent Roll'!$H$4:$H$24,"&lt;="&amp;DU$11,'Rent Roll'!$I$4:$I$24,"&gt;"&amp;DU$11)),0)</f>
        <v>0</v>
      </c>
      <c r="DV27" s="62">
        <f>IFERROR(IF(AND($A27='Rent Roll'!#REF!,'Rent Roll'!#REF!="Current",'Rent Roll'!#REF!&gt;DV$11),'Rent Roll'!#REF!,SUMIFS('Rent Roll'!$M$4:$M$24,'Rent Roll'!$J$4:$J$24,$A27,'Rent Roll'!$H$4:$H$24,"&lt;="&amp;DV$11,'Rent Roll'!$I$4:$I$24,"&gt;"&amp;DV$11)),0)</f>
        <v>0</v>
      </c>
      <c r="DW27" s="62">
        <f>IFERROR(IF(AND($A27='Rent Roll'!#REF!,'Rent Roll'!#REF!="Current",'Rent Roll'!#REF!&gt;DW$11),'Rent Roll'!#REF!,SUMIFS('Rent Roll'!$M$4:$M$24,'Rent Roll'!$J$4:$J$24,$A27,'Rent Roll'!$H$4:$H$24,"&lt;="&amp;DW$11,'Rent Roll'!$I$4:$I$24,"&gt;"&amp;DW$11)),0)</f>
        <v>0</v>
      </c>
      <c r="DX27" s="62">
        <f>IFERROR(IF(AND($A27='Rent Roll'!#REF!,'Rent Roll'!#REF!="Current",'Rent Roll'!#REF!&gt;DX$11),'Rent Roll'!#REF!,SUMIFS('Rent Roll'!$M$4:$M$24,'Rent Roll'!$J$4:$J$24,$A27,'Rent Roll'!$H$4:$H$24,"&lt;="&amp;DX$11,'Rent Roll'!$I$4:$I$24,"&gt;"&amp;DX$11)),0)</f>
        <v>0</v>
      </c>
      <c r="DY27" s="62">
        <f>IFERROR(IF(AND($A27='Rent Roll'!#REF!,'Rent Roll'!#REF!="Current",'Rent Roll'!#REF!&gt;DY$11),'Rent Roll'!#REF!,SUMIFS('Rent Roll'!$M$4:$M$24,'Rent Roll'!$J$4:$J$24,$A27,'Rent Roll'!$H$4:$H$24,"&lt;="&amp;DY$11,'Rent Roll'!$I$4:$I$24,"&gt;"&amp;DY$11)),0)</f>
        <v>0</v>
      </c>
      <c r="DZ27" s="62">
        <f>IFERROR(IF(AND($A27='Rent Roll'!#REF!,'Rent Roll'!#REF!="Current",'Rent Roll'!#REF!&gt;DZ$11),'Rent Roll'!#REF!,SUMIFS('Rent Roll'!$M$4:$M$24,'Rent Roll'!$J$4:$J$24,$A27,'Rent Roll'!$H$4:$H$24,"&lt;="&amp;DZ$11,'Rent Roll'!$I$4:$I$24,"&gt;"&amp;DZ$11)),0)</f>
        <v>0</v>
      </c>
      <c r="EA27" s="62">
        <f>IFERROR(IF(AND($A27='Rent Roll'!#REF!,'Rent Roll'!#REF!="Current",'Rent Roll'!#REF!&gt;EA$11),'Rent Roll'!#REF!,SUMIFS('Rent Roll'!$M$4:$M$24,'Rent Roll'!$J$4:$J$24,$A27,'Rent Roll'!$H$4:$H$24,"&lt;="&amp;EA$11,'Rent Roll'!$I$4:$I$24,"&gt;"&amp;EA$11)),0)</f>
        <v>0</v>
      </c>
      <c r="EB27" s="62">
        <f>IFERROR(IF(AND($A27='Rent Roll'!#REF!,'Rent Roll'!#REF!="Current",'Rent Roll'!#REF!&gt;EB$11),'Rent Roll'!#REF!,SUMIFS('Rent Roll'!$M$4:$M$24,'Rent Roll'!$J$4:$J$24,$A27,'Rent Roll'!$H$4:$H$24,"&lt;="&amp;EB$11,'Rent Roll'!$I$4:$I$24,"&gt;"&amp;EB$11)),0)</f>
        <v>0</v>
      </c>
      <c r="EC27" s="62">
        <f>IFERROR(IF(AND($A27='Rent Roll'!#REF!,'Rent Roll'!#REF!="Current",'Rent Roll'!#REF!&gt;EC$11),'Rent Roll'!#REF!,SUMIFS('Rent Roll'!$M$4:$M$24,'Rent Roll'!$J$4:$J$24,$A27,'Rent Roll'!$H$4:$H$24,"&lt;="&amp;EC$11,'Rent Roll'!$I$4:$I$24,"&gt;"&amp;EC$11)),0)</f>
        <v>0</v>
      </c>
      <c r="ED27" s="62">
        <f>IFERROR(IF(AND($A27='Rent Roll'!#REF!,'Rent Roll'!#REF!="Current",'Rent Roll'!#REF!&gt;ED$11),'Rent Roll'!#REF!,SUMIFS('Rent Roll'!$M$4:$M$24,'Rent Roll'!$J$4:$J$24,$A27,'Rent Roll'!$H$4:$H$24,"&lt;="&amp;ED$11,'Rent Roll'!$I$4:$I$24,"&gt;"&amp;ED$11)),0)</f>
        <v>0</v>
      </c>
      <c r="EE27" s="62">
        <f>IFERROR(IF(AND($A27='Rent Roll'!#REF!,'Rent Roll'!#REF!="Current",'Rent Roll'!#REF!&gt;EE$11),'Rent Roll'!#REF!,SUMIFS('Rent Roll'!$M$4:$M$24,'Rent Roll'!$J$4:$J$24,$A27,'Rent Roll'!$H$4:$H$24,"&lt;="&amp;EE$11,'Rent Roll'!$I$4:$I$24,"&gt;"&amp;EE$11)),0)</f>
        <v>0</v>
      </c>
    </row>
    <row r="28" spans="1:135" x14ac:dyDescent="0.25">
      <c r="A28" s="148" t="e">
        <f>'Rent Roll'!#REF!</f>
        <v>#REF!</v>
      </c>
      <c r="B28" s="398" t="e">
        <f>'Rent Roll'!#REF!</f>
        <v>#REF!</v>
      </c>
      <c r="C28" s="399" t="e">
        <f>'Rent Roll'!#REF!</f>
        <v>#REF!</v>
      </c>
      <c r="D28" s="62">
        <f>IFERROR(IF(AND($A28='Rent Roll'!#REF!,'Rent Roll'!#REF!="Current",'Rent Roll'!#REF!&gt;D$11),'Rent Roll'!#REF!,SUMIFS('Rent Roll'!$M$4:$M$24,'Rent Roll'!$J$4:$J$24,$A28,'Rent Roll'!$H$4:$H$24,"&lt;="&amp;D$11,'Rent Roll'!$I$4:$I$24,"&gt;"&amp;D$11)),0)</f>
        <v>0</v>
      </c>
      <c r="E28" s="62">
        <f>IFERROR(IF(AND($A28='Rent Roll'!#REF!,'Rent Roll'!#REF!="Current",'Rent Roll'!#REF!&gt;E$11),'Rent Roll'!#REF!,SUMIFS('Rent Roll'!$M$4:$M$24,'Rent Roll'!$J$4:$J$24,$A28,'Rent Roll'!$H$4:$H$24,"&lt;="&amp;E$11,'Rent Roll'!$I$4:$I$24,"&gt;"&amp;E$11)),0)</f>
        <v>0</v>
      </c>
      <c r="F28" s="62">
        <f>IFERROR(IF(AND($A28='Rent Roll'!#REF!,'Rent Roll'!#REF!="Current",'Rent Roll'!#REF!&gt;F$11),'Rent Roll'!#REF!,SUMIFS('Rent Roll'!$M$4:$M$24,'Rent Roll'!$J$4:$J$24,$A28,'Rent Roll'!$H$4:$H$24,"&lt;="&amp;F$11,'Rent Roll'!$I$4:$I$24,"&gt;"&amp;F$11)),0)</f>
        <v>0</v>
      </c>
      <c r="G28" s="62">
        <f>IFERROR(IF(AND($A28='Rent Roll'!#REF!,'Rent Roll'!#REF!="Current",'Rent Roll'!#REF!&gt;G$11),'Rent Roll'!#REF!,SUMIFS('Rent Roll'!$M$4:$M$24,'Rent Roll'!$J$4:$J$24,$A28,'Rent Roll'!$H$4:$H$24,"&lt;="&amp;G$11,'Rent Roll'!$I$4:$I$24,"&gt;"&amp;G$11)),0)</f>
        <v>0</v>
      </c>
      <c r="H28" s="62">
        <f>IFERROR(IF(AND($A28='Rent Roll'!#REF!,'Rent Roll'!#REF!="Current",'Rent Roll'!#REF!&gt;H$11),'Rent Roll'!#REF!,SUMIFS('Rent Roll'!$M$4:$M$24,'Rent Roll'!$J$4:$J$24,$A28,'Rent Roll'!$H$4:$H$24,"&lt;="&amp;H$11,'Rent Roll'!$I$4:$I$24,"&gt;"&amp;H$11)),0)</f>
        <v>0</v>
      </c>
      <c r="I28" s="62">
        <f>IFERROR(IF(AND($A28='Rent Roll'!#REF!,'Rent Roll'!#REF!="Current",'Rent Roll'!#REF!&gt;I$11),'Rent Roll'!#REF!,SUMIFS('Rent Roll'!$M$4:$M$24,'Rent Roll'!$J$4:$J$24,$A28,'Rent Roll'!$H$4:$H$24,"&lt;="&amp;I$11,'Rent Roll'!$I$4:$I$24,"&gt;"&amp;I$11)),0)</f>
        <v>0</v>
      </c>
      <c r="J28" s="62">
        <f>IFERROR(IF(AND($A28='Rent Roll'!#REF!,'Rent Roll'!#REF!="Current",'Rent Roll'!#REF!&gt;J$11),'Rent Roll'!#REF!,SUMIFS('Rent Roll'!$M$4:$M$24,'Rent Roll'!$J$4:$J$24,$A28,'Rent Roll'!$H$4:$H$24,"&lt;="&amp;J$11,'Rent Roll'!$I$4:$I$24,"&gt;"&amp;J$11)),0)</f>
        <v>0</v>
      </c>
      <c r="K28" s="62">
        <f>IFERROR(IF(AND($A28='Rent Roll'!#REF!,'Rent Roll'!#REF!="Current",'Rent Roll'!#REF!&gt;K$11),'Rent Roll'!#REF!,SUMIFS('Rent Roll'!$M$4:$M$24,'Rent Roll'!$J$4:$J$24,$A28,'Rent Roll'!$H$4:$H$24,"&lt;="&amp;K$11,'Rent Roll'!$I$4:$I$24,"&gt;"&amp;K$11)),0)</f>
        <v>0</v>
      </c>
      <c r="L28" s="62">
        <f>IFERROR(IF(AND($A28='Rent Roll'!#REF!,'Rent Roll'!#REF!="Current",'Rent Roll'!#REF!&gt;L$11),'Rent Roll'!#REF!,SUMIFS('Rent Roll'!$M$4:$M$24,'Rent Roll'!$J$4:$J$24,$A28,'Rent Roll'!$H$4:$H$24,"&lt;="&amp;L$11,'Rent Roll'!$I$4:$I$24,"&gt;"&amp;L$11)),0)</f>
        <v>0</v>
      </c>
      <c r="M28" s="62">
        <f>IFERROR(IF(AND($A28='Rent Roll'!#REF!,'Rent Roll'!#REF!="Current",'Rent Roll'!#REF!&gt;M$11),'Rent Roll'!#REF!,SUMIFS('Rent Roll'!$M$4:$M$24,'Rent Roll'!$J$4:$J$24,$A28,'Rent Roll'!$H$4:$H$24,"&lt;="&amp;M$11,'Rent Roll'!$I$4:$I$24,"&gt;"&amp;M$11)),0)</f>
        <v>0</v>
      </c>
      <c r="N28" s="62">
        <f>IFERROR(IF(AND($A28='Rent Roll'!#REF!,'Rent Roll'!#REF!="Current",'Rent Roll'!#REF!&gt;N$11),'Rent Roll'!#REF!,SUMIFS('Rent Roll'!$M$4:$M$24,'Rent Roll'!$J$4:$J$24,$A28,'Rent Roll'!$H$4:$H$24,"&lt;="&amp;N$11,'Rent Roll'!$I$4:$I$24,"&gt;"&amp;N$11)),0)</f>
        <v>0</v>
      </c>
      <c r="O28" s="62">
        <f>IFERROR(IF(AND($A28='Rent Roll'!#REF!,'Rent Roll'!#REF!="Current",'Rent Roll'!#REF!&gt;O$11),'Rent Roll'!#REF!,SUMIFS('Rent Roll'!$M$4:$M$24,'Rent Roll'!$J$4:$J$24,$A28,'Rent Roll'!$H$4:$H$24,"&lt;="&amp;O$11,'Rent Roll'!$I$4:$I$24,"&gt;"&amp;O$11)),0)</f>
        <v>0</v>
      </c>
      <c r="P28" s="559">
        <f>IFERROR(IF(AND($A28='Rent Roll'!#REF!,'Rent Roll'!#REF!="Current",'Rent Roll'!#REF!&gt;P$11),'Rent Roll'!#REF!,SUMIFS('Rent Roll'!$M$4:$M$24,'Rent Roll'!$J$4:$J$24,$A28,'Rent Roll'!$H$4:$H$24,"&lt;="&amp;P$11,'Rent Roll'!$I$4:$I$24,"&gt;"&amp;P$11)),0)</f>
        <v>0</v>
      </c>
      <c r="Q28" s="62">
        <f>IFERROR(IF(AND($A28='Rent Roll'!#REF!,'Rent Roll'!#REF!="Current",'Rent Roll'!#REF!&gt;Q$11),'Rent Roll'!#REF!,SUMIFS('Rent Roll'!$M$4:$M$24,'Rent Roll'!$J$4:$J$24,$A28,'Rent Roll'!$H$4:$H$24,"&lt;="&amp;Q$11,'Rent Roll'!$I$4:$I$24,"&gt;"&amp;Q$11)),0)</f>
        <v>0</v>
      </c>
      <c r="R28" s="62">
        <f>IFERROR(IF(AND($A28='Rent Roll'!#REF!,'Rent Roll'!#REF!="Current",'Rent Roll'!#REF!&gt;R$11),'Rent Roll'!#REF!,SUMIFS('Rent Roll'!$M$4:$M$24,'Rent Roll'!$J$4:$J$24,$A28,'Rent Roll'!$H$4:$H$24,"&lt;="&amp;R$11,'Rent Roll'!$I$4:$I$24,"&gt;"&amp;R$11)),0)</f>
        <v>0</v>
      </c>
      <c r="S28" s="62">
        <f>IFERROR(IF(AND($A28='Rent Roll'!#REF!,'Rent Roll'!#REF!="Current",'Rent Roll'!#REF!&gt;S$11),'Rent Roll'!#REF!,SUMIFS('Rent Roll'!$M$4:$M$24,'Rent Roll'!$J$4:$J$24,$A28,'Rent Roll'!$H$4:$H$24,"&lt;="&amp;S$11,'Rent Roll'!$I$4:$I$24,"&gt;"&amp;S$11)),0)</f>
        <v>0</v>
      </c>
      <c r="T28" s="62">
        <f>IFERROR(IF(AND($A28='Rent Roll'!#REF!,'Rent Roll'!#REF!="Current",'Rent Roll'!#REF!&gt;T$11),'Rent Roll'!#REF!,SUMIFS('Rent Roll'!$M$4:$M$24,'Rent Roll'!$J$4:$J$24,$A28,'Rent Roll'!$H$4:$H$24,"&lt;="&amp;T$11,'Rent Roll'!$I$4:$I$24,"&gt;"&amp;T$11)),0)</f>
        <v>0</v>
      </c>
      <c r="U28" s="62">
        <f>IFERROR(IF(AND($A28='Rent Roll'!#REF!,'Rent Roll'!#REF!="Current",'Rent Roll'!#REF!&gt;U$11),'Rent Roll'!#REF!,SUMIFS('Rent Roll'!$M$4:$M$24,'Rent Roll'!$J$4:$J$24,$A28,'Rent Roll'!$H$4:$H$24,"&lt;="&amp;U$11,'Rent Roll'!$I$4:$I$24,"&gt;"&amp;U$11)),0)</f>
        <v>0</v>
      </c>
      <c r="V28" s="62">
        <f>IFERROR(IF(AND($A28='Rent Roll'!#REF!,'Rent Roll'!#REF!="Current",'Rent Roll'!#REF!&gt;V$11),'Rent Roll'!#REF!,SUMIFS('Rent Roll'!$M$4:$M$24,'Rent Roll'!$J$4:$J$24,$A28,'Rent Roll'!$H$4:$H$24,"&lt;="&amp;V$11,'Rent Roll'!$I$4:$I$24,"&gt;"&amp;V$11)),0)</f>
        <v>0</v>
      </c>
      <c r="W28" s="62">
        <f>IFERROR(IF(AND($A28='Rent Roll'!#REF!,'Rent Roll'!#REF!="Current",'Rent Roll'!#REF!&gt;W$11),'Rent Roll'!#REF!,SUMIFS('Rent Roll'!$M$4:$M$24,'Rent Roll'!$J$4:$J$24,$A28,'Rent Roll'!$H$4:$H$24,"&lt;="&amp;W$11,'Rent Roll'!$I$4:$I$24,"&gt;"&amp;W$11)),0)</f>
        <v>0</v>
      </c>
      <c r="X28" s="62">
        <f>IFERROR(IF(AND($A28='Rent Roll'!#REF!,'Rent Roll'!#REF!="Current",'Rent Roll'!#REF!&gt;X$11),'Rent Roll'!#REF!,SUMIFS('Rent Roll'!$M$4:$M$24,'Rent Roll'!$J$4:$J$24,$A28,'Rent Roll'!$H$4:$H$24,"&lt;="&amp;X$11,'Rent Roll'!$I$4:$I$24,"&gt;"&amp;X$11)),0)</f>
        <v>0</v>
      </c>
      <c r="Y28" s="62">
        <f>IFERROR(IF(AND($A28='Rent Roll'!#REF!,'Rent Roll'!#REF!="Current",'Rent Roll'!#REF!&gt;Y$11),'Rent Roll'!#REF!,SUMIFS('Rent Roll'!$M$4:$M$24,'Rent Roll'!$J$4:$J$24,$A28,'Rent Roll'!$H$4:$H$24,"&lt;="&amp;Y$11,'Rent Roll'!$I$4:$I$24,"&gt;"&amp;Y$11)),0)</f>
        <v>0</v>
      </c>
      <c r="Z28" s="62">
        <f>IFERROR(IF(AND($A28='Rent Roll'!#REF!,'Rent Roll'!#REF!="Current",'Rent Roll'!#REF!&gt;Z$11),'Rent Roll'!#REF!,SUMIFS('Rent Roll'!$M$4:$M$24,'Rent Roll'!$J$4:$J$24,$A28,'Rent Roll'!$H$4:$H$24,"&lt;="&amp;Z$11,'Rent Roll'!$I$4:$I$24,"&gt;"&amp;Z$11)),0)</f>
        <v>0</v>
      </c>
      <c r="AA28" s="62">
        <f>IFERROR(IF(AND($A28='Rent Roll'!#REF!,'Rent Roll'!#REF!="Current",'Rent Roll'!#REF!&gt;AA$11),'Rent Roll'!#REF!,SUMIFS('Rent Roll'!$M$4:$M$24,'Rent Roll'!$J$4:$J$24,$A28,'Rent Roll'!$H$4:$H$24,"&lt;="&amp;AA$11,'Rent Roll'!$I$4:$I$24,"&gt;"&amp;AA$11)),0)</f>
        <v>0</v>
      </c>
      <c r="AB28" s="559">
        <f>IFERROR(IF(AND($A28='Rent Roll'!#REF!,'Rent Roll'!#REF!="Current",'Rent Roll'!#REF!&gt;AB$11),'Rent Roll'!#REF!,SUMIFS('Rent Roll'!$M$4:$M$24,'Rent Roll'!$J$4:$J$24,$A28,'Rent Roll'!$H$4:$H$24,"&lt;="&amp;AB$11,'Rent Roll'!$I$4:$I$24,"&gt;"&amp;AB$11)),0)</f>
        <v>0</v>
      </c>
      <c r="AC28" s="62">
        <f>IFERROR(IF(AND($A28='Rent Roll'!#REF!,'Rent Roll'!#REF!="Current",'Rent Roll'!#REF!&gt;AC$11),'Rent Roll'!#REF!,SUMIFS('Rent Roll'!$M$4:$M$24,'Rent Roll'!$J$4:$J$24,$A28,'Rent Roll'!$H$4:$H$24,"&lt;="&amp;AC$11,'Rent Roll'!$I$4:$I$24,"&gt;"&amp;AC$11)),0)</f>
        <v>0</v>
      </c>
      <c r="AD28" s="62">
        <f>IFERROR(IF(AND($A28='Rent Roll'!#REF!,'Rent Roll'!#REF!="Current",'Rent Roll'!#REF!&gt;AD$11),'Rent Roll'!#REF!,SUMIFS('Rent Roll'!$M$4:$M$24,'Rent Roll'!$J$4:$J$24,$A28,'Rent Roll'!$H$4:$H$24,"&lt;="&amp;AD$11,'Rent Roll'!$I$4:$I$24,"&gt;"&amp;AD$11)),0)</f>
        <v>0</v>
      </c>
      <c r="AE28" s="62">
        <f>IFERROR(IF(AND($A28='Rent Roll'!#REF!,'Rent Roll'!#REF!="Current",'Rent Roll'!#REF!&gt;AE$11),'Rent Roll'!#REF!,SUMIFS('Rent Roll'!$M$4:$M$24,'Rent Roll'!$J$4:$J$24,$A28,'Rent Roll'!$H$4:$H$24,"&lt;="&amp;AE$11,'Rent Roll'!$I$4:$I$24,"&gt;"&amp;AE$11)),0)</f>
        <v>0</v>
      </c>
      <c r="AF28" s="62">
        <f>IFERROR(IF(AND($A28='Rent Roll'!#REF!,'Rent Roll'!#REF!="Current",'Rent Roll'!#REF!&gt;AF$11),'Rent Roll'!#REF!,SUMIFS('Rent Roll'!$M$4:$M$24,'Rent Roll'!$J$4:$J$24,$A28,'Rent Roll'!$H$4:$H$24,"&lt;="&amp;AF$11,'Rent Roll'!$I$4:$I$24,"&gt;"&amp;AF$11)),0)</f>
        <v>0</v>
      </c>
      <c r="AG28" s="62">
        <f>IFERROR(IF(AND($A28='Rent Roll'!#REF!,'Rent Roll'!#REF!="Current",'Rent Roll'!#REF!&gt;AG$11),'Rent Roll'!#REF!,SUMIFS('Rent Roll'!$M$4:$M$24,'Rent Roll'!$J$4:$J$24,$A28,'Rent Roll'!$H$4:$H$24,"&lt;="&amp;AG$11,'Rent Roll'!$I$4:$I$24,"&gt;"&amp;AG$11)),0)</f>
        <v>0</v>
      </c>
      <c r="AH28" s="62">
        <f>IFERROR(IF(AND($A28='Rent Roll'!#REF!,'Rent Roll'!#REF!="Current",'Rent Roll'!#REF!&gt;AH$11),'Rent Roll'!#REF!,SUMIFS('Rent Roll'!$M$4:$M$24,'Rent Roll'!$J$4:$J$24,$A28,'Rent Roll'!$H$4:$H$24,"&lt;="&amp;AH$11,'Rent Roll'!$I$4:$I$24,"&gt;"&amp;AH$11)),0)</f>
        <v>0</v>
      </c>
      <c r="AI28" s="62">
        <f>IFERROR(IF(AND($A28='Rent Roll'!#REF!,'Rent Roll'!#REF!="Current",'Rent Roll'!#REF!&gt;AI$11),'Rent Roll'!#REF!,SUMIFS('Rent Roll'!$M$4:$M$24,'Rent Roll'!$J$4:$J$24,$A28,'Rent Roll'!$H$4:$H$24,"&lt;="&amp;AI$11,'Rent Roll'!$I$4:$I$24,"&gt;"&amp;AI$11)),0)</f>
        <v>0</v>
      </c>
      <c r="AJ28" s="62">
        <f>IFERROR(IF(AND($A28='Rent Roll'!#REF!,'Rent Roll'!#REF!="Current",'Rent Roll'!#REF!&gt;AJ$11),'Rent Roll'!#REF!,SUMIFS('Rent Roll'!$M$4:$M$24,'Rent Roll'!$J$4:$J$24,$A28,'Rent Roll'!$H$4:$H$24,"&lt;="&amp;AJ$11,'Rent Roll'!$I$4:$I$24,"&gt;"&amp;AJ$11)),0)</f>
        <v>0</v>
      </c>
      <c r="AK28" s="62">
        <f>IFERROR(IF(AND($A28='Rent Roll'!#REF!,'Rent Roll'!#REF!="Current",'Rent Roll'!#REF!&gt;AK$11),'Rent Roll'!#REF!,SUMIFS('Rent Roll'!$M$4:$M$24,'Rent Roll'!$J$4:$J$24,$A28,'Rent Roll'!$H$4:$H$24,"&lt;="&amp;AK$11,'Rent Roll'!$I$4:$I$24,"&gt;"&amp;AK$11)),0)</f>
        <v>0</v>
      </c>
      <c r="AL28" s="62">
        <f>IFERROR(IF(AND($A28='Rent Roll'!#REF!,'Rent Roll'!#REF!="Current",'Rent Roll'!#REF!&gt;AL$11),'Rent Roll'!#REF!,SUMIFS('Rent Roll'!$M$4:$M$24,'Rent Roll'!$J$4:$J$24,$A28,'Rent Roll'!$H$4:$H$24,"&lt;="&amp;AL$11,'Rent Roll'!$I$4:$I$24,"&gt;"&amp;AL$11)),0)</f>
        <v>0</v>
      </c>
      <c r="AM28" s="62">
        <f>IFERROR(IF(AND($A28='Rent Roll'!#REF!,'Rent Roll'!#REF!="Current",'Rent Roll'!#REF!&gt;AM$11),'Rent Roll'!#REF!,SUMIFS('Rent Roll'!$M$4:$M$24,'Rent Roll'!$J$4:$J$24,$A28,'Rent Roll'!$H$4:$H$24,"&lt;="&amp;AM$11,'Rent Roll'!$I$4:$I$24,"&gt;"&amp;AM$11)),0)</f>
        <v>0</v>
      </c>
      <c r="AN28" s="559">
        <f>IFERROR(IF(AND($A28='Rent Roll'!#REF!,'Rent Roll'!#REF!="Current",'Rent Roll'!#REF!&gt;AN$11),'Rent Roll'!#REF!,SUMIFS('Rent Roll'!$M$4:$M$24,'Rent Roll'!$J$4:$J$24,$A28,'Rent Roll'!$H$4:$H$24,"&lt;="&amp;AN$11,'Rent Roll'!$I$4:$I$24,"&gt;"&amp;AN$11)),0)</f>
        <v>0</v>
      </c>
      <c r="AO28" s="62">
        <f>IFERROR(IF(AND($A28='Rent Roll'!#REF!,'Rent Roll'!#REF!="Current",'Rent Roll'!#REF!&gt;AO$11),'Rent Roll'!#REF!,SUMIFS('Rent Roll'!$M$4:$M$24,'Rent Roll'!$J$4:$J$24,$A28,'Rent Roll'!$H$4:$H$24,"&lt;="&amp;AO$11,'Rent Roll'!$I$4:$I$24,"&gt;"&amp;AO$11)),0)</f>
        <v>0</v>
      </c>
      <c r="AP28" s="62">
        <f>IFERROR(IF(AND($A28='Rent Roll'!#REF!,'Rent Roll'!#REF!="Current",'Rent Roll'!#REF!&gt;AP$11),'Rent Roll'!#REF!,SUMIFS('Rent Roll'!$M$4:$M$24,'Rent Roll'!$J$4:$J$24,$A28,'Rent Roll'!$H$4:$H$24,"&lt;="&amp;AP$11,'Rent Roll'!$I$4:$I$24,"&gt;"&amp;AP$11)),0)</f>
        <v>0</v>
      </c>
      <c r="AQ28" s="62">
        <f>IFERROR(IF(AND($A28='Rent Roll'!#REF!,'Rent Roll'!#REF!="Current",'Rent Roll'!#REF!&gt;AQ$11),'Rent Roll'!#REF!,SUMIFS('Rent Roll'!$M$4:$M$24,'Rent Roll'!$J$4:$J$24,$A28,'Rent Roll'!$H$4:$H$24,"&lt;="&amp;AQ$11,'Rent Roll'!$I$4:$I$24,"&gt;"&amp;AQ$11)),0)</f>
        <v>0</v>
      </c>
      <c r="AR28" s="62">
        <f>IFERROR(IF(AND($A28='Rent Roll'!#REF!,'Rent Roll'!#REF!="Current",'Rent Roll'!#REF!&gt;AR$11),'Rent Roll'!#REF!,SUMIFS('Rent Roll'!$M$4:$M$24,'Rent Roll'!$J$4:$J$24,$A28,'Rent Roll'!$H$4:$H$24,"&lt;="&amp;AR$11,'Rent Roll'!$I$4:$I$24,"&gt;"&amp;AR$11)),0)</f>
        <v>0</v>
      </c>
      <c r="AS28" s="62">
        <f>IFERROR(IF(AND($A28='Rent Roll'!#REF!,'Rent Roll'!#REF!="Current",'Rent Roll'!#REF!&gt;AS$11),'Rent Roll'!#REF!,SUMIFS('Rent Roll'!$M$4:$M$24,'Rent Roll'!$J$4:$J$24,$A28,'Rent Roll'!$H$4:$H$24,"&lt;="&amp;AS$11,'Rent Roll'!$I$4:$I$24,"&gt;"&amp;AS$11)),0)</f>
        <v>0</v>
      </c>
      <c r="AT28" s="62">
        <f>IFERROR(IF(AND($A28='Rent Roll'!#REF!,'Rent Roll'!#REF!="Current",'Rent Roll'!#REF!&gt;AT$11),'Rent Roll'!#REF!,SUMIFS('Rent Roll'!$M$4:$M$24,'Rent Roll'!$J$4:$J$24,$A28,'Rent Roll'!$H$4:$H$24,"&lt;="&amp;AT$11,'Rent Roll'!$I$4:$I$24,"&gt;"&amp;AT$11)),0)</f>
        <v>0</v>
      </c>
      <c r="AU28" s="62">
        <f>IFERROR(IF(AND($A28='Rent Roll'!#REF!,'Rent Roll'!#REF!="Current",'Rent Roll'!#REF!&gt;AU$11),'Rent Roll'!#REF!,SUMIFS('Rent Roll'!$M$4:$M$24,'Rent Roll'!$J$4:$J$24,$A28,'Rent Roll'!$H$4:$H$24,"&lt;="&amp;AU$11,'Rent Roll'!$I$4:$I$24,"&gt;"&amp;AU$11)),0)</f>
        <v>0</v>
      </c>
      <c r="AV28" s="62">
        <f>IFERROR(IF(AND($A28='Rent Roll'!#REF!,'Rent Roll'!#REF!="Current",'Rent Roll'!#REF!&gt;AV$11),'Rent Roll'!#REF!,SUMIFS('Rent Roll'!$M$4:$M$24,'Rent Roll'!$J$4:$J$24,$A28,'Rent Roll'!$H$4:$H$24,"&lt;="&amp;AV$11,'Rent Roll'!$I$4:$I$24,"&gt;"&amp;AV$11)),0)</f>
        <v>0</v>
      </c>
      <c r="AW28" s="62">
        <f>IFERROR(IF(AND($A28='Rent Roll'!#REF!,'Rent Roll'!#REF!="Current",'Rent Roll'!#REF!&gt;AW$11),'Rent Roll'!#REF!,SUMIFS('Rent Roll'!$M$4:$M$24,'Rent Roll'!$J$4:$J$24,$A28,'Rent Roll'!$H$4:$H$24,"&lt;="&amp;AW$11,'Rent Roll'!$I$4:$I$24,"&gt;"&amp;AW$11)),0)</f>
        <v>0</v>
      </c>
      <c r="AX28" s="62">
        <f>IFERROR(IF(AND($A28='Rent Roll'!#REF!,'Rent Roll'!#REF!="Current",'Rent Roll'!#REF!&gt;AX$11),'Rent Roll'!#REF!,SUMIFS('Rent Roll'!$M$4:$M$24,'Rent Roll'!$J$4:$J$24,$A28,'Rent Roll'!$H$4:$H$24,"&lt;="&amp;AX$11,'Rent Roll'!$I$4:$I$24,"&gt;"&amp;AX$11)),0)</f>
        <v>0</v>
      </c>
      <c r="AY28" s="62">
        <f>IFERROR(IF(AND($A28='Rent Roll'!#REF!,'Rent Roll'!#REF!="Current",'Rent Roll'!#REF!&gt;AY$11),'Rent Roll'!#REF!,SUMIFS('Rent Roll'!$M$4:$M$24,'Rent Roll'!$J$4:$J$24,$A28,'Rent Roll'!$H$4:$H$24,"&lt;="&amp;AY$11,'Rent Roll'!$I$4:$I$24,"&gt;"&amp;AY$11)),0)</f>
        <v>0</v>
      </c>
      <c r="AZ28" s="559">
        <f>IFERROR(IF(AND($A28='Rent Roll'!#REF!,'Rent Roll'!#REF!="Current",'Rent Roll'!#REF!&gt;AZ$11),'Rent Roll'!#REF!,SUMIFS('Rent Roll'!$M$4:$M$24,'Rent Roll'!$J$4:$J$24,$A28,'Rent Roll'!$H$4:$H$24,"&lt;="&amp;AZ$11,'Rent Roll'!$I$4:$I$24,"&gt;"&amp;AZ$11)),0)</f>
        <v>0</v>
      </c>
      <c r="BA28" s="62">
        <f>IFERROR(IF(AND($A28='Rent Roll'!#REF!,'Rent Roll'!#REF!="Current",'Rent Roll'!#REF!&gt;BA$11),'Rent Roll'!#REF!,SUMIFS('Rent Roll'!$M$4:$M$24,'Rent Roll'!$J$4:$J$24,$A28,'Rent Roll'!$H$4:$H$24,"&lt;="&amp;BA$11,'Rent Roll'!$I$4:$I$24,"&gt;"&amp;BA$11)),0)</f>
        <v>0</v>
      </c>
      <c r="BB28" s="62">
        <f>IFERROR(IF(AND($A28='Rent Roll'!#REF!,'Rent Roll'!#REF!="Current",'Rent Roll'!#REF!&gt;BB$11),'Rent Roll'!#REF!,SUMIFS('Rent Roll'!$M$4:$M$24,'Rent Roll'!$J$4:$J$24,$A28,'Rent Roll'!$H$4:$H$24,"&lt;="&amp;BB$11,'Rent Roll'!$I$4:$I$24,"&gt;"&amp;BB$11)),0)</f>
        <v>0</v>
      </c>
      <c r="BC28" s="62">
        <f>IFERROR(IF(AND($A28='Rent Roll'!#REF!,'Rent Roll'!#REF!="Current",'Rent Roll'!#REF!&gt;BC$11),'Rent Roll'!#REF!,SUMIFS('Rent Roll'!$M$4:$M$24,'Rent Roll'!$J$4:$J$24,$A28,'Rent Roll'!$H$4:$H$24,"&lt;="&amp;BC$11,'Rent Roll'!$I$4:$I$24,"&gt;"&amp;BC$11)),0)</f>
        <v>0</v>
      </c>
      <c r="BD28" s="62">
        <f>IFERROR(IF(AND($A28='Rent Roll'!#REF!,'Rent Roll'!#REF!="Current",'Rent Roll'!#REF!&gt;BD$11),'Rent Roll'!#REF!,SUMIFS('Rent Roll'!$M$4:$M$24,'Rent Roll'!$J$4:$J$24,$A28,'Rent Roll'!$H$4:$H$24,"&lt;="&amp;BD$11,'Rent Roll'!$I$4:$I$24,"&gt;"&amp;BD$11)),0)</f>
        <v>0</v>
      </c>
      <c r="BE28" s="62">
        <f>IFERROR(IF(AND($A28='Rent Roll'!#REF!,'Rent Roll'!#REF!="Current",'Rent Roll'!#REF!&gt;BE$11),'Rent Roll'!#REF!,SUMIFS('Rent Roll'!$M$4:$M$24,'Rent Roll'!$J$4:$J$24,$A28,'Rent Roll'!$H$4:$H$24,"&lt;="&amp;BE$11,'Rent Roll'!$I$4:$I$24,"&gt;"&amp;BE$11)),0)</f>
        <v>0</v>
      </c>
      <c r="BF28" s="62">
        <f>IFERROR(IF(AND($A28='Rent Roll'!#REF!,'Rent Roll'!#REF!="Current",'Rent Roll'!#REF!&gt;BF$11),'Rent Roll'!#REF!,SUMIFS('Rent Roll'!$M$4:$M$24,'Rent Roll'!$J$4:$J$24,$A28,'Rent Roll'!$H$4:$H$24,"&lt;="&amp;BF$11,'Rent Roll'!$I$4:$I$24,"&gt;"&amp;BF$11)),0)</f>
        <v>0</v>
      </c>
      <c r="BG28" s="62">
        <f>IFERROR(IF(AND($A28='Rent Roll'!#REF!,'Rent Roll'!#REF!="Current",'Rent Roll'!#REF!&gt;BG$11),'Rent Roll'!#REF!,SUMIFS('Rent Roll'!$M$4:$M$24,'Rent Roll'!$J$4:$J$24,$A28,'Rent Roll'!$H$4:$H$24,"&lt;="&amp;BG$11,'Rent Roll'!$I$4:$I$24,"&gt;"&amp;BG$11)),0)</f>
        <v>0</v>
      </c>
      <c r="BH28" s="62">
        <f>IFERROR(IF(AND($A28='Rent Roll'!#REF!,'Rent Roll'!#REF!="Current",'Rent Roll'!#REF!&gt;BH$11),'Rent Roll'!#REF!,SUMIFS('Rent Roll'!$M$4:$M$24,'Rent Roll'!$J$4:$J$24,$A28,'Rent Roll'!$H$4:$H$24,"&lt;="&amp;BH$11,'Rent Roll'!$I$4:$I$24,"&gt;"&amp;BH$11)),0)</f>
        <v>0</v>
      </c>
      <c r="BI28" s="62">
        <f>IFERROR(IF(AND($A28='Rent Roll'!#REF!,'Rent Roll'!#REF!="Current",'Rent Roll'!#REF!&gt;BI$11),'Rent Roll'!#REF!,SUMIFS('Rent Roll'!$M$4:$M$24,'Rent Roll'!$J$4:$J$24,$A28,'Rent Roll'!$H$4:$H$24,"&lt;="&amp;BI$11,'Rent Roll'!$I$4:$I$24,"&gt;"&amp;BI$11)),0)</f>
        <v>0</v>
      </c>
      <c r="BJ28" s="62">
        <f>IFERROR(IF(AND($A28='Rent Roll'!#REF!,'Rent Roll'!#REF!="Current",'Rent Roll'!#REF!&gt;BJ$11),'Rent Roll'!#REF!,SUMIFS('Rent Roll'!$M$4:$M$24,'Rent Roll'!$J$4:$J$24,$A28,'Rent Roll'!$H$4:$H$24,"&lt;="&amp;BJ$11,'Rent Roll'!$I$4:$I$24,"&gt;"&amp;BJ$11)),0)</f>
        <v>0</v>
      </c>
      <c r="BK28" s="62">
        <f>IFERROR(IF(AND($A28='Rent Roll'!#REF!,'Rent Roll'!#REF!="Current",'Rent Roll'!#REF!&gt;BK$11),'Rent Roll'!#REF!,SUMIFS('Rent Roll'!$M$4:$M$24,'Rent Roll'!$J$4:$J$24,$A28,'Rent Roll'!$H$4:$H$24,"&lt;="&amp;BK$11,'Rent Roll'!$I$4:$I$24,"&gt;"&amp;BK$11)),0)</f>
        <v>0</v>
      </c>
      <c r="BL28" s="559">
        <f>IFERROR(IF(AND($A28='Rent Roll'!#REF!,'Rent Roll'!#REF!="Current",'Rent Roll'!#REF!&gt;BL$11),'Rent Roll'!#REF!,SUMIFS('Rent Roll'!$M$4:$M$24,'Rent Roll'!$J$4:$J$24,$A28,'Rent Roll'!$H$4:$H$24,"&lt;="&amp;BL$11,'Rent Roll'!$I$4:$I$24,"&gt;"&amp;BL$11)),0)</f>
        <v>0</v>
      </c>
      <c r="BM28" s="62">
        <f>IFERROR(IF(AND($A28='Rent Roll'!#REF!,'Rent Roll'!#REF!="Current",'Rent Roll'!#REF!&gt;BM$11),'Rent Roll'!#REF!,SUMIFS('Rent Roll'!$M$4:$M$24,'Rent Roll'!$J$4:$J$24,$A28,'Rent Roll'!$H$4:$H$24,"&lt;="&amp;BM$11,'Rent Roll'!$I$4:$I$24,"&gt;"&amp;BM$11)),0)</f>
        <v>0</v>
      </c>
      <c r="BN28" s="62">
        <f>IFERROR(IF(AND($A28='Rent Roll'!#REF!,'Rent Roll'!#REF!="Current",'Rent Roll'!#REF!&gt;BN$11),'Rent Roll'!#REF!,SUMIFS('Rent Roll'!$M$4:$M$24,'Rent Roll'!$J$4:$J$24,$A28,'Rent Roll'!$H$4:$H$24,"&lt;="&amp;BN$11,'Rent Roll'!$I$4:$I$24,"&gt;"&amp;BN$11)),0)</f>
        <v>0</v>
      </c>
      <c r="BO28" s="62">
        <f>IFERROR(IF(AND($A28='Rent Roll'!#REF!,'Rent Roll'!#REF!="Current",'Rent Roll'!#REF!&gt;BO$11),'Rent Roll'!#REF!,SUMIFS('Rent Roll'!$M$4:$M$24,'Rent Roll'!$J$4:$J$24,$A28,'Rent Roll'!$H$4:$H$24,"&lt;="&amp;BO$11,'Rent Roll'!$I$4:$I$24,"&gt;"&amp;BO$11)),0)</f>
        <v>0</v>
      </c>
      <c r="BP28" s="62">
        <f>IFERROR(IF(AND($A28='Rent Roll'!#REF!,'Rent Roll'!#REF!="Current",'Rent Roll'!#REF!&gt;BP$11),'Rent Roll'!#REF!,SUMIFS('Rent Roll'!$M$4:$M$24,'Rent Roll'!$J$4:$J$24,$A28,'Rent Roll'!$H$4:$H$24,"&lt;="&amp;BP$11,'Rent Roll'!$I$4:$I$24,"&gt;"&amp;BP$11)),0)</f>
        <v>0</v>
      </c>
      <c r="BQ28" s="62">
        <f>IFERROR(IF(AND($A28='Rent Roll'!#REF!,'Rent Roll'!#REF!="Current",'Rent Roll'!#REF!&gt;BQ$11),'Rent Roll'!#REF!,SUMIFS('Rent Roll'!$M$4:$M$24,'Rent Roll'!$J$4:$J$24,$A28,'Rent Roll'!$H$4:$H$24,"&lt;="&amp;BQ$11,'Rent Roll'!$I$4:$I$24,"&gt;"&amp;BQ$11)),0)</f>
        <v>0</v>
      </c>
      <c r="BR28" s="62">
        <f>IFERROR(IF(AND($A28='Rent Roll'!#REF!,'Rent Roll'!#REF!="Current",'Rent Roll'!#REF!&gt;BR$11),'Rent Roll'!#REF!,SUMIFS('Rent Roll'!$M$4:$M$24,'Rent Roll'!$J$4:$J$24,$A28,'Rent Roll'!$H$4:$H$24,"&lt;="&amp;BR$11,'Rent Roll'!$I$4:$I$24,"&gt;"&amp;BR$11)),0)</f>
        <v>0</v>
      </c>
      <c r="BS28" s="62">
        <f>IFERROR(IF(AND($A28='Rent Roll'!#REF!,'Rent Roll'!#REF!="Current",'Rent Roll'!#REF!&gt;BS$11),'Rent Roll'!#REF!,SUMIFS('Rent Roll'!$M$4:$M$24,'Rent Roll'!$J$4:$J$24,$A28,'Rent Roll'!$H$4:$H$24,"&lt;="&amp;BS$11,'Rent Roll'!$I$4:$I$24,"&gt;"&amp;BS$11)),0)</f>
        <v>0</v>
      </c>
      <c r="BT28" s="62">
        <f>IFERROR(IF(AND($A28='Rent Roll'!#REF!,'Rent Roll'!#REF!="Current",'Rent Roll'!#REF!&gt;BT$11),'Rent Roll'!#REF!,SUMIFS('Rent Roll'!$M$4:$M$24,'Rent Roll'!$J$4:$J$24,$A28,'Rent Roll'!$H$4:$H$24,"&lt;="&amp;BT$11,'Rent Roll'!$I$4:$I$24,"&gt;"&amp;BT$11)),0)</f>
        <v>0</v>
      </c>
      <c r="BU28" s="62">
        <f>IFERROR(IF(AND($A28='Rent Roll'!#REF!,'Rent Roll'!#REF!="Current",'Rent Roll'!#REF!&gt;BU$11),'Rent Roll'!#REF!,SUMIFS('Rent Roll'!$M$4:$M$24,'Rent Roll'!$J$4:$J$24,$A28,'Rent Roll'!$H$4:$H$24,"&lt;="&amp;BU$11,'Rent Roll'!$I$4:$I$24,"&gt;"&amp;BU$11)),0)</f>
        <v>0</v>
      </c>
      <c r="BV28" s="62">
        <f>IFERROR(IF(AND($A28='Rent Roll'!#REF!,'Rent Roll'!#REF!="Current",'Rent Roll'!#REF!&gt;BV$11),'Rent Roll'!#REF!,SUMIFS('Rent Roll'!$M$4:$M$24,'Rent Roll'!$J$4:$J$24,$A28,'Rent Roll'!$H$4:$H$24,"&lt;="&amp;BV$11,'Rent Roll'!$I$4:$I$24,"&gt;"&amp;BV$11)),0)</f>
        <v>0</v>
      </c>
      <c r="BW28" s="62">
        <f>IFERROR(IF(AND($A28='Rent Roll'!#REF!,'Rent Roll'!#REF!="Current",'Rent Roll'!#REF!&gt;BW$11),'Rent Roll'!#REF!,SUMIFS('Rent Roll'!$M$4:$M$24,'Rent Roll'!$J$4:$J$24,$A28,'Rent Roll'!$H$4:$H$24,"&lt;="&amp;BW$11,'Rent Roll'!$I$4:$I$24,"&gt;"&amp;BW$11)),0)</f>
        <v>0</v>
      </c>
      <c r="BX28" s="559">
        <f>IFERROR(IF(AND($A28='Rent Roll'!#REF!,'Rent Roll'!#REF!="Current",'Rent Roll'!#REF!&gt;BX$11),'Rent Roll'!#REF!,SUMIFS('Rent Roll'!$M$4:$M$24,'Rent Roll'!$J$4:$J$24,$A28,'Rent Roll'!$H$4:$H$24,"&lt;="&amp;BX$11,'Rent Roll'!$I$4:$I$24,"&gt;"&amp;BX$11)),0)</f>
        <v>0</v>
      </c>
      <c r="BY28" s="62">
        <f>IFERROR(IF(AND($A28='Rent Roll'!#REF!,'Rent Roll'!#REF!="Current",'Rent Roll'!#REF!&gt;BY$11),'Rent Roll'!#REF!,SUMIFS('Rent Roll'!$M$4:$M$24,'Rent Roll'!$J$4:$J$24,$A28,'Rent Roll'!$H$4:$H$24,"&lt;="&amp;BY$11,'Rent Roll'!$I$4:$I$24,"&gt;"&amp;BY$11)),0)</f>
        <v>0</v>
      </c>
      <c r="BZ28" s="62">
        <f>IFERROR(IF(AND($A28='Rent Roll'!#REF!,'Rent Roll'!#REF!="Current",'Rent Roll'!#REF!&gt;BZ$11),'Rent Roll'!#REF!,SUMIFS('Rent Roll'!$M$4:$M$24,'Rent Roll'!$J$4:$J$24,$A28,'Rent Roll'!$H$4:$H$24,"&lt;="&amp;BZ$11,'Rent Roll'!$I$4:$I$24,"&gt;"&amp;BZ$11)),0)</f>
        <v>0</v>
      </c>
      <c r="CA28" s="62">
        <f>IFERROR(IF(AND($A28='Rent Roll'!#REF!,'Rent Roll'!#REF!="Current",'Rent Roll'!#REF!&gt;CA$11),'Rent Roll'!#REF!,SUMIFS('Rent Roll'!$M$4:$M$24,'Rent Roll'!$J$4:$J$24,$A28,'Rent Roll'!$H$4:$H$24,"&lt;="&amp;CA$11,'Rent Roll'!$I$4:$I$24,"&gt;"&amp;CA$11)),0)</f>
        <v>0</v>
      </c>
      <c r="CB28" s="62">
        <f>IFERROR(IF(AND($A28='Rent Roll'!#REF!,'Rent Roll'!#REF!="Current",'Rent Roll'!#REF!&gt;CB$11),'Rent Roll'!#REF!,SUMIFS('Rent Roll'!$M$4:$M$24,'Rent Roll'!$J$4:$J$24,$A28,'Rent Roll'!$H$4:$H$24,"&lt;="&amp;CB$11,'Rent Roll'!$I$4:$I$24,"&gt;"&amp;CB$11)),0)</f>
        <v>0</v>
      </c>
      <c r="CC28" s="62">
        <f>IFERROR(IF(AND($A28='Rent Roll'!#REF!,'Rent Roll'!#REF!="Current",'Rent Roll'!#REF!&gt;CC$11),'Rent Roll'!#REF!,SUMIFS('Rent Roll'!$M$4:$M$24,'Rent Roll'!$J$4:$J$24,$A28,'Rent Roll'!$H$4:$H$24,"&lt;="&amp;CC$11,'Rent Roll'!$I$4:$I$24,"&gt;"&amp;CC$11)),0)</f>
        <v>0</v>
      </c>
      <c r="CD28" s="62">
        <f>IFERROR(IF(AND($A28='Rent Roll'!#REF!,'Rent Roll'!#REF!="Current",'Rent Roll'!#REF!&gt;CD$11),'Rent Roll'!#REF!,SUMIFS('Rent Roll'!$M$4:$M$24,'Rent Roll'!$J$4:$J$24,$A28,'Rent Roll'!$H$4:$H$24,"&lt;="&amp;CD$11,'Rent Roll'!$I$4:$I$24,"&gt;"&amp;CD$11)),0)</f>
        <v>0</v>
      </c>
      <c r="CE28" s="62">
        <f>IFERROR(IF(AND($A28='Rent Roll'!#REF!,'Rent Roll'!#REF!="Current",'Rent Roll'!#REF!&gt;CE$11),'Rent Roll'!#REF!,SUMIFS('Rent Roll'!$M$4:$M$24,'Rent Roll'!$J$4:$J$24,$A28,'Rent Roll'!$H$4:$H$24,"&lt;="&amp;CE$11,'Rent Roll'!$I$4:$I$24,"&gt;"&amp;CE$11)),0)</f>
        <v>0</v>
      </c>
      <c r="CF28" s="62">
        <f>IFERROR(IF(AND($A28='Rent Roll'!#REF!,'Rent Roll'!#REF!="Current",'Rent Roll'!#REF!&gt;CF$11),'Rent Roll'!#REF!,SUMIFS('Rent Roll'!$M$4:$M$24,'Rent Roll'!$J$4:$J$24,$A28,'Rent Roll'!$H$4:$H$24,"&lt;="&amp;CF$11,'Rent Roll'!$I$4:$I$24,"&gt;"&amp;CF$11)),0)</f>
        <v>0</v>
      </c>
      <c r="CG28" s="62">
        <f>IFERROR(IF(AND($A28='Rent Roll'!#REF!,'Rent Roll'!#REF!="Current",'Rent Roll'!#REF!&gt;CG$11),'Rent Roll'!#REF!,SUMIFS('Rent Roll'!$M$4:$M$24,'Rent Roll'!$J$4:$J$24,$A28,'Rent Roll'!$H$4:$H$24,"&lt;="&amp;CG$11,'Rent Roll'!$I$4:$I$24,"&gt;"&amp;CG$11)),0)</f>
        <v>0</v>
      </c>
      <c r="CH28" s="62">
        <f>IFERROR(IF(AND($A28='Rent Roll'!#REF!,'Rent Roll'!#REF!="Current",'Rent Roll'!#REF!&gt;CH$11),'Rent Roll'!#REF!,SUMIFS('Rent Roll'!$M$4:$M$24,'Rent Roll'!$J$4:$J$24,$A28,'Rent Roll'!$H$4:$H$24,"&lt;="&amp;CH$11,'Rent Roll'!$I$4:$I$24,"&gt;"&amp;CH$11)),0)</f>
        <v>0</v>
      </c>
      <c r="CI28" s="62">
        <f>IFERROR(IF(AND($A28='Rent Roll'!#REF!,'Rent Roll'!#REF!="Current",'Rent Roll'!#REF!&gt;CI$11),'Rent Roll'!#REF!,SUMIFS('Rent Roll'!$M$4:$M$24,'Rent Roll'!$J$4:$J$24,$A28,'Rent Roll'!$H$4:$H$24,"&lt;="&amp;CI$11,'Rent Roll'!$I$4:$I$24,"&gt;"&amp;CI$11)),0)</f>
        <v>0</v>
      </c>
      <c r="CJ28" s="559">
        <f>IFERROR(IF(AND($A28='Rent Roll'!#REF!,'Rent Roll'!#REF!="Current",'Rent Roll'!#REF!&gt;CJ$11),'Rent Roll'!#REF!,SUMIFS('Rent Roll'!$M$4:$M$24,'Rent Roll'!$J$4:$J$24,$A28,'Rent Roll'!$H$4:$H$24,"&lt;="&amp;CJ$11,'Rent Roll'!$I$4:$I$24,"&gt;"&amp;CJ$11)),0)</f>
        <v>0</v>
      </c>
      <c r="CK28" s="62">
        <f>IFERROR(IF(AND($A28='Rent Roll'!#REF!,'Rent Roll'!#REF!="Current",'Rent Roll'!#REF!&gt;CK$11),'Rent Roll'!#REF!,SUMIFS('Rent Roll'!$M$4:$M$24,'Rent Roll'!$J$4:$J$24,$A28,'Rent Roll'!$H$4:$H$24,"&lt;="&amp;CK$11,'Rent Roll'!$I$4:$I$24,"&gt;"&amp;CK$11)),0)</f>
        <v>0</v>
      </c>
      <c r="CL28" s="62">
        <f>IFERROR(IF(AND($A28='Rent Roll'!#REF!,'Rent Roll'!#REF!="Current",'Rent Roll'!#REF!&gt;CL$11),'Rent Roll'!#REF!,SUMIFS('Rent Roll'!$M$4:$M$24,'Rent Roll'!$J$4:$J$24,$A28,'Rent Roll'!$H$4:$H$24,"&lt;="&amp;CL$11,'Rent Roll'!$I$4:$I$24,"&gt;"&amp;CL$11)),0)</f>
        <v>0</v>
      </c>
      <c r="CM28" s="62">
        <f>IFERROR(IF(AND($A28='Rent Roll'!#REF!,'Rent Roll'!#REF!="Current",'Rent Roll'!#REF!&gt;CM$11),'Rent Roll'!#REF!,SUMIFS('Rent Roll'!$M$4:$M$24,'Rent Roll'!$J$4:$J$24,$A28,'Rent Roll'!$H$4:$H$24,"&lt;="&amp;CM$11,'Rent Roll'!$I$4:$I$24,"&gt;"&amp;CM$11)),0)</f>
        <v>0</v>
      </c>
      <c r="CN28" s="62">
        <f>IFERROR(IF(AND($A28='Rent Roll'!#REF!,'Rent Roll'!#REF!="Current",'Rent Roll'!#REF!&gt;CN$11),'Rent Roll'!#REF!,SUMIFS('Rent Roll'!$M$4:$M$24,'Rent Roll'!$J$4:$J$24,$A28,'Rent Roll'!$H$4:$H$24,"&lt;="&amp;CN$11,'Rent Roll'!$I$4:$I$24,"&gt;"&amp;CN$11)),0)</f>
        <v>0</v>
      </c>
      <c r="CO28" s="62">
        <f>IFERROR(IF(AND($A28='Rent Roll'!#REF!,'Rent Roll'!#REF!="Current",'Rent Roll'!#REF!&gt;CO$11),'Rent Roll'!#REF!,SUMIFS('Rent Roll'!$M$4:$M$24,'Rent Roll'!$J$4:$J$24,$A28,'Rent Roll'!$H$4:$H$24,"&lt;="&amp;CO$11,'Rent Roll'!$I$4:$I$24,"&gt;"&amp;CO$11)),0)</f>
        <v>0</v>
      </c>
      <c r="CP28" s="62">
        <f>IFERROR(IF(AND($A28='Rent Roll'!#REF!,'Rent Roll'!#REF!="Current",'Rent Roll'!#REF!&gt;CP$11),'Rent Roll'!#REF!,SUMIFS('Rent Roll'!$M$4:$M$24,'Rent Roll'!$J$4:$J$24,$A28,'Rent Roll'!$H$4:$H$24,"&lt;="&amp;CP$11,'Rent Roll'!$I$4:$I$24,"&gt;"&amp;CP$11)),0)</f>
        <v>0</v>
      </c>
      <c r="CQ28" s="62">
        <f>IFERROR(IF(AND($A28='Rent Roll'!#REF!,'Rent Roll'!#REF!="Current",'Rent Roll'!#REF!&gt;CQ$11),'Rent Roll'!#REF!,SUMIFS('Rent Roll'!$M$4:$M$24,'Rent Roll'!$J$4:$J$24,$A28,'Rent Roll'!$H$4:$H$24,"&lt;="&amp;CQ$11,'Rent Roll'!$I$4:$I$24,"&gt;"&amp;CQ$11)),0)</f>
        <v>0</v>
      </c>
      <c r="CR28" s="62">
        <f>IFERROR(IF(AND($A28='Rent Roll'!#REF!,'Rent Roll'!#REF!="Current",'Rent Roll'!#REF!&gt;CR$11),'Rent Roll'!#REF!,SUMIFS('Rent Roll'!$M$4:$M$24,'Rent Roll'!$J$4:$J$24,$A28,'Rent Roll'!$H$4:$H$24,"&lt;="&amp;CR$11,'Rent Roll'!$I$4:$I$24,"&gt;"&amp;CR$11)),0)</f>
        <v>0</v>
      </c>
      <c r="CS28" s="62">
        <f>IFERROR(IF(AND($A28='Rent Roll'!#REF!,'Rent Roll'!#REF!="Current",'Rent Roll'!#REF!&gt;CS$11),'Rent Roll'!#REF!,SUMIFS('Rent Roll'!$M$4:$M$24,'Rent Roll'!$J$4:$J$24,$A28,'Rent Roll'!$H$4:$H$24,"&lt;="&amp;CS$11,'Rent Roll'!$I$4:$I$24,"&gt;"&amp;CS$11)),0)</f>
        <v>0</v>
      </c>
      <c r="CT28" s="62">
        <f>IFERROR(IF(AND($A28='Rent Roll'!#REF!,'Rent Roll'!#REF!="Current",'Rent Roll'!#REF!&gt;CT$11),'Rent Roll'!#REF!,SUMIFS('Rent Roll'!$M$4:$M$24,'Rent Roll'!$J$4:$J$24,$A28,'Rent Roll'!$H$4:$H$24,"&lt;="&amp;CT$11,'Rent Roll'!$I$4:$I$24,"&gt;"&amp;CT$11)),0)</f>
        <v>0</v>
      </c>
      <c r="CU28" s="62">
        <f>IFERROR(IF(AND($A28='Rent Roll'!#REF!,'Rent Roll'!#REF!="Current",'Rent Roll'!#REF!&gt;CU$11),'Rent Roll'!#REF!,SUMIFS('Rent Roll'!$M$4:$M$24,'Rent Roll'!$J$4:$J$24,$A28,'Rent Roll'!$H$4:$H$24,"&lt;="&amp;CU$11,'Rent Roll'!$I$4:$I$24,"&gt;"&amp;CU$11)),0)</f>
        <v>0</v>
      </c>
      <c r="CV28" s="559">
        <f>IFERROR(IF(AND($A28='Rent Roll'!#REF!,'Rent Roll'!#REF!="Current",'Rent Roll'!#REF!&gt;CV$11),'Rent Roll'!#REF!,SUMIFS('Rent Roll'!$M$4:$M$24,'Rent Roll'!$J$4:$J$24,$A28,'Rent Roll'!$H$4:$H$24,"&lt;="&amp;CV$11,'Rent Roll'!$I$4:$I$24,"&gt;"&amp;CV$11)),0)</f>
        <v>0</v>
      </c>
      <c r="CW28" s="62">
        <f>IFERROR(IF(AND($A28='Rent Roll'!#REF!,'Rent Roll'!#REF!="Current",'Rent Roll'!#REF!&gt;CW$11),'Rent Roll'!#REF!,SUMIFS('Rent Roll'!$M$4:$M$24,'Rent Roll'!$J$4:$J$24,$A28,'Rent Roll'!$H$4:$H$24,"&lt;="&amp;CW$11,'Rent Roll'!$I$4:$I$24,"&gt;"&amp;CW$11)),0)</f>
        <v>0</v>
      </c>
      <c r="CX28" s="62">
        <f>IFERROR(IF(AND($A28='Rent Roll'!#REF!,'Rent Roll'!#REF!="Current",'Rent Roll'!#REF!&gt;CX$11),'Rent Roll'!#REF!,SUMIFS('Rent Roll'!$M$4:$M$24,'Rent Roll'!$J$4:$J$24,$A28,'Rent Roll'!$H$4:$H$24,"&lt;="&amp;CX$11,'Rent Roll'!$I$4:$I$24,"&gt;"&amp;CX$11)),0)</f>
        <v>0</v>
      </c>
      <c r="CY28" s="62">
        <f>IFERROR(IF(AND($A28='Rent Roll'!#REF!,'Rent Roll'!#REF!="Current",'Rent Roll'!#REF!&gt;CY$11),'Rent Roll'!#REF!,SUMIFS('Rent Roll'!$M$4:$M$24,'Rent Roll'!$J$4:$J$24,$A28,'Rent Roll'!$H$4:$H$24,"&lt;="&amp;CY$11,'Rent Roll'!$I$4:$I$24,"&gt;"&amp;CY$11)),0)</f>
        <v>0</v>
      </c>
      <c r="CZ28" s="62">
        <f>IFERROR(IF(AND($A28='Rent Roll'!#REF!,'Rent Roll'!#REF!="Current",'Rent Roll'!#REF!&gt;CZ$11),'Rent Roll'!#REF!,SUMIFS('Rent Roll'!$M$4:$M$24,'Rent Roll'!$J$4:$J$24,$A28,'Rent Roll'!$H$4:$H$24,"&lt;="&amp;CZ$11,'Rent Roll'!$I$4:$I$24,"&gt;"&amp;CZ$11)),0)</f>
        <v>0</v>
      </c>
      <c r="DA28" s="62">
        <f>IFERROR(IF(AND($A28='Rent Roll'!#REF!,'Rent Roll'!#REF!="Current",'Rent Roll'!#REF!&gt;DA$11),'Rent Roll'!#REF!,SUMIFS('Rent Roll'!$M$4:$M$24,'Rent Roll'!$J$4:$J$24,$A28,'Rent Roll'!$H$4:$H$24,"&lt;="&amp;DA$11,'Rent Roll'!$I$4:$I$24,"&gt;"&amp;DA$11)),0)</f>
        <v>0</v>
      </c>
      <c r="DB28" s="62">
        <f>IFERROR(IF(AND($A28='Rent Roll'!#REF!,'Rent Roll'!#REF!="Current",'Rent Roll'!#REF!&gt;DB$11),'Rent Roll'!#REF!,SUMIFS('Rent Roll'!$M$4:$M$24,'Rent Roll'!$J$4:$J$24,$A28,'Rent Roll'!$H$4:$H$24,"&lt;="&amp;DB$11,'Rent Roll'!$I$4:$I$24,"&gt;"&amp;DB$11)),0)</f>
        <v>0</v>
      </c>
      <c r="DC28" s="62">
        <f>IFERROR(IF(AND($A28='Rent Roll'!#REF!,'Rent Roll'!#REF!="Current",'Rent Roll'!#REF!&gt;DC$11),'Rent Roll'!#REF!,SUMIFS('Rent Roll'!$M$4:$M$24,'Rent Roll'!$J$4:$J$24,$A28,'Rent Roll'!$H$4:$H$24,"&lt;="&amp;DC$11,'Rent Roll'!$I$4:$I$24,"&gt;"&amp;DC$11)),0)</f>
        <v>0</v>
      </c>
      <c r="DD28" s="62">
        <f>IFERROR(IF(AND($A28='Rent Roll'!#REF!,'Rent Roll'!#REF!="Current",'Rent Roll'!#REF!&gt;DD$11),'Rent Roll'!#REF!,SUMIFS('Rent Roll'!$M$4:$M$24,'Rent Roll'!$J$4:$J$24,$A28,'Rent Roll'!$H$4:$H$24,"&lt;="&amp;DD$11,'Rent Roll'!$I$4:$I$24,"&gt;"&amp;DD$11)),0)</f>
        <v>0</v>
      </c>
      <c r="DE28" s="62">
        <f>IFERROR(IF(AND($A28='Rent Roll'!#REF!,'Rent Roll'!#REF!="Current",'Rent Roll'!#REF!&gt;DE$11),'Rent Roll'!#REF!,SUMIFS('Rent Roll'!$M$4:$M$24,'Rent Roll'!$J$4:$J$24,$A28,'Rent Roll'!$H$4:$H$24,"&lt;="&amp;DE$11,'Rent Roll'!$I$4:$I$24,"&gt;"&amp;DE$11)),0)</f>
        <v>0</v>
      </c>
      <c r="DF28" s="62">
        <f>IFERROR(IF(AND($A28='Rent Roll'!#REF!,'Rent Roll'!#REF!="Current",'Rent Roll'!#REF!&gt;DF$11),'Rent Roll'!#REF!,SUMIFS('Rent Roll'!$M$4:$M$24,'Rent Roll'!$J$4:$J$24,$A28,'Rent Roll'!$H$4:$H$24,"&lt;="&amp;DF$11,'Rent Roll'!$I$4:$I$24,"&gt;"&amp;DF$11)),0)</f>
        <v>0</v>
      </c>
      <c r="DG28" s="62">
        <f>IFERROR(IF(AND($A28='Rent Roll'!#REF!,'Rent Roll'!#REF!="Current",'Rent Roll'!#REF!&gt;DG$11),'Rent Roll'!#REF!,SUMIFS('Rent Roll'!$M$4:$M$24,'Rent Roll'!$J$4:$J$24,$A28,'Rent Roll'!$H$4:$H$24,"&lt;="&amp;DG$11,'Rent Roll'!$I$4:$I$24,"&gt;"&amp;DG$11)),0)</f>
        <v>0</v>
      </c>
      <c r="DH28" s="559">
        <f>IFERROR(IF(AND($A28='Rent Roll'!#REF!,'Rent Roll'!#REF!="Current",'Rent Roll'!#REF!&gt;DH$11),'Rent Roll'!#REF!,SUMIFS('Rent Roll'!$M$4:$M$24,'Rent Roll'!$J$4:$J$24,$A28,'Rent Roll'!$H$4:$H$24,"&lt;="&amp;DH$11,'Rent Roll'!$I$4:$I$24,"&gt;"&amp;DH$11)),0)</f>
        <v>0</v>
      </c>
      <c r="DI28" s="62">
        <f>IFERROR(IF(AND($A28='Rent Roll'!#REF!,'Rent Roll'!#REF!="Current",'Rent Roll'!#REF!&gt;DI$11),'Rent Roll'!#REF!,SUMIFS('Rent Roll'!$M$4:$M$24,'Rent Roll'!$J$4:$J$24,$A28,'Rent Roll'!$H$4:$H$24,"&lt;="&amp;DI$11,'Rent Roll'!$I$4:$I$24,"&gt;"&amp;DI$11)),0)</f>
        <v>0</v>
      </c>
      <c r="DJ28" s="62">
        <f>IFERROR(IF(AND($A28='Rent Roll'!#REF!,'Rent Roll'!#REF!="Current",'Rent Roll'!#REF!&gt;DJ$11),'Rent Roll'!#REF!,SUMIFS('Rent Roll'!$M$4:$M$24,'Rent Roll'!$J$4:$J$24,$A28,'Rent Roll'!$H$4:$H$24,"&lt;="&amp;DJ$11,'Rent Roll'!$I$4:$I$24,"&gt;"&amp;DJ$11)),0)</f>
        <v>0</v>
      </c>
      <c r="DK28" s="62">
        <f>IFERROR(IF(AND($A28='Rent Roll'!#REF!,'Rent Roll'!#REF!="Current",'Rent Roll'!#REF!&gt;DK$11),'Rent Roll'!#REF!,SUMIFS('Rent Roll'!$M$4:$M$24,'Rent Roll'!$J$4:$J$24,$A28,'Rent Roll'!$H$4:$H$24,"&lt;="&amp;DK$11,'Rent Roll'!$I$4:$I$24,"&gt;"&amp;DK$11)),0)</f>
        <v>0</v>
      </c>
      <c r="DL28" s="62">
        <f>IFERROR(IF(AND($A28='Rent Roll'!#REF!,'Rent Roll'!#REF!="Current",'Rent Roll'!#REF!&gt;DL$11),'Rent Roll'!#REF!,SUMIFS('Rent Roll'!$M$4:$M$24,'Rent Roll'!$J$4:$J$24,$A28,'Rent Roll'!$H$4:$H$24,"&lt;="&amp;DL$11,'Rent Roll'!$I$4:$I$24,"&gt;"&amp;DL$11)),0)</f>
        <v>0</v>
      </c>
      <c r="DM28" s="62">
        <f>IFERROR(IF(AND($A28='Rent Roll'!#REF!,'Rent Roll'!#REF!="Current",'Rent Roll'!#REF!&gt;DM$11),'Rent Roll'!#REF!,SUMIFS('Rent Roll'!$M$4:$M$24,'Rent Roll'!$J$4:$J$24,$A28,'Rent Roll'!$H$4:$H$24,"&lt;="&amp;DM$11,'Rent Roll'!$I$4:$I$24,"&gt;"&amp;DM$11)),0)</f>
        <v>0</v>
      </c>
      <c r="DN28" s="62">
        <f>IFERROR(IF(AND($A28='Rent Roll'!#REF!,'Rent Roll'!#REF!="Current",'Rent Roll'!#REF!&gt;DN$11),'Rent Roll'!#REF!,SUMIFS('Rent Roll'!$M$4:$M$24,'Rent Roll'!$J$4:$J$24,$A28,'Rent Roll'!$H$4:$H$24,"&lt;="&amp;DN$11,'Rent Roll'!$I$4:$I$24,"&gt;"&amp;DN$11)),0)</f>
        <v>0</v>
      </c>
      <c r="DO28" s="62">
        <f>IFERROR(IF(AND($A28='Rent Roll'!#REF!,'Rent Roll'!#REF!="Current",'Rent Roll'!#REF!&gt;DO$11),'Rent Roll'!#REF!,SUMIFS('Rent Roll'!$M$4:$M$24,'Rent Roll'!$J$4:$J$24,$A28,'Rent Roll'!$H$4:$H$24,"&lt;="&amp;DO$11,'Rent Roll'!$I$4:$I$24,"&gt;"&amp;DO$11)),0)</f>
        <v>0</v>
      </c>
      <c r="DP28" s="62">
        <f>IFERROR(IF(AND($A28='Rent Roll'!#REF!,'Rent Roll'!#REF!="Current",'Rent Roll'!#REF!&gt;DP$11),'Rent Roll'!#REF!,SUMIFS('Rent Roll'!$M$4:$M$24,'Rent Roll'!$J$4:$J$24,$A28,'Rent Roll'!$H$4:$H$24,"&lt;="&amp;DP$11,'Rent Roll'!$I$4:$I$24,"&gt;"&amp;DP$11)),0)</f>
        <v>0</v>
      </c>
      <c r="DQ28" s="62">
        <f>IFERROR(IF(AND($A28='Rent Roll'!#REF!,'Rent Roll'!#REF!="Current",'Rent Roll'!#REF!&gt;DQ$11),'Rent Roll'!#REF!,SUMIFS('Rent Roll'!$M$4:$M$24,'Rent Roll'!$J$4:$J$24,$A28,'Rent Roll'!$H$4:$H$24,"&lt;="&amp;DQ$11,'Rent Roll'!$I$4:$I$24,"&gt;"&amp;DQ$11)),0)</f>
        <v>0</v>
      </c>
      <c r="DR28" s="62">
        <f>IFERROR(IF(AND($A28='Rent Roll'!#REF!,'Rent Roll'!#REF!="Current",'Rent Roll'!#REF!&gt;DR$11),'Rent Roll'!#REF!,SUMIFS('Rent Roll'!$M$4:$M$24,'Rent Roll'!$J$4:$J$24,$A28,'Rent Roll'!$H$4:$H$24,"&lt;="&amp;DR$11,'Rent Roll'!$I$4:$I$24,"&gt;"&amp;DR$11)),0)</f>
        <v>0</v>
      </c>
      <c r="DS28" s="62">
        <f>IFERROR(IF(AND($A28='Rent Roll'!#REF!,'Rent Roll'!#REF!="Current",'Rent Roll'!#REF!&gt;DS$11),'Rent Roll'!#REF!,SUMIFS('Rent Roll'!$M$4:$M$24,'Rent Roll'!$J$4:$J$24,$A28,'Rent Roll'!$H$4:$H$24,"&lt;="&amp;DS$11,'Rent Roll'!$I$4:$I$24,"&gt;"&amp;DS$11)),0)</f>
        <v>0</v>
      </c>
      <c r="DT28" s="559">
        <f>IFERROR(IF(AND($A28='Rent Roll'!#REF!,'Rent Roll'!#REF!="Current",'Rent Roll'!#REF!&gt;DT$11),'Rent Roll'!#REF!,SUMIFS('Rent Roll'!$M$4:$M$24,'Rent Roll'!$J$4:$J$24,$A28,'Rent Roll'!$H$4:$H$24,"&lt;="&amp;DT$11,'Rent Roll'!$I$4:$I$24,"&gt;"&amp;DT$11)),0)</f>
        <v>0</v>
      </c>
      <c r="DU28" s="62">
        <f>IFERROR(IF(AND($A28='Rent Roll'!#REF!,'Rent Roll'!#REF!="Current",'Rent Roll'!#REF!&gt;DU$11),'Rent Roll'!#REF!,SUMIFS('Rent Roll'!$M$4:$M$24,'Rent Roll'!$J$4:$J$24,$A28,'Rent Roll'!$H$4:$H$24,"&lt;="&amp;DU$11,'Rent Roll'!$I$4:$I$24,"&gt;"&amp;DU$11)),0)</f>
        <v>0</v>
      </c>
      <c r="DV28" s="62">
        <f>IFERROR(IF(AND($A28='Rent Roll'!#REF!,'Rent Roll'!#REF!="Current",'Rent Roll'!#REF!&gt;DV$11),'Rent Roll'!#REF!,SUMIFS('Rent Roll'!$M$4:$M$24,'Rent Roll'!$J$4:$J$24,$A28,'Rent Roll'!$H$4:$H$24,"&lt;="&amp;DV$11,'Rent Roll'!$I$4:$I$24,"&gt;"&amp;DV$11)),0)</f>
        <v>0</v>
      </c>
      <c r="DW28" s="62">
        <f>IFERROR(IF(AND($A28='Rent Roll'!#REF!,'Rent Roll'!#REF!="Current",'Rent Roll'!#REF!&gt;DW$11),'Rent Roll'!#REF!,SUMIFS('Rent Roll'!$M$4:$M$24,'Rent Roll'!$J$4:$J$24,$A28,'Rent Roll'!$H$4:$H$24,"&lt;="&amp;DW$11,'Rent Roll'!$I$4:$I$24,"&gt;"&amp;DW$11)),0)</f>
        <v>0</v>
      </c>
      <c r="DX28" s="62">
        <f>IFERROR(IF(AND($A28='Rent Roll'!#REF!,'Rent Roll'!#REF!="Current",'Rent Roll'!#REF!&gt;DX$11),'Rent Roll'!#REF!,SUMIFS('Rent Roll'!$M$4:$M$24,'Rent Roll'!$J$4:$J$24,$A28,'Rent Roll'!$H$4:$H$24,"&lt;="&amp;DX$11,'Rent Roll'!$I$4:$I$24,"&gt;"&amp;DX$11)),0)</f>
        <v>0</v>
      </c>
      <c r="DY28" s="62">
        <f>IFERROR(IF(AND($A28='Rent Roll'!#REF!,'Rent Roll'!#REF!="Current",'Rent Roll'!#REF!&gt;DY$11),'Rent Roll'!#REF!,SUMIFS('Rent Roll'!$M$4:$M$24,'Rent Roll'!$J$4:$J$24,$A28,'Rent Roll'!$H$4:$H$24,"&lt;="&amp;DY$11,'Rent Roll'!$I$4:$I$24,"&gt;"&amp;DY$11)),0)</f>
        <v>0</v>
      </c>
      <c r="DZ28" s="62">
        <f>IFERROR(IF(AND($A28='Rent Roll'!#REF!,'Rent Roll'!#REF!="Current",'Rent Roll'!#REF!&gt;DZ$11),'Rent Roll'!#REF!,SUMIFS('Rent Roll'!$M$4:$M$24,'Rent Roll'!$J$4:$J$24,$A28,'Rent Roll'!$H$4:$H$24,"&lt;="&amp;DZ$11,'Rent Roll'!$I$4:$I$24,"&gt;"&amp;DZ$11)),0)</f>
        <v>0</v>
      </c>
      <c r="EA28" s="62">
        <f>IFERROR(IF(AND($A28='Rent Roll'!#REF!,'Rent Roll'!#REF!="Current",'Rent Roll'!#REF!&gt;EA$11),'Rent Roll'!#REF!,SUMIFS('Rent Roll'!$M$4:$M$24,'Rent Roll'!$J$4:$J$24,$A28,'Rent Roll'!$H$4:$H$24,"&lt;="&amp;EA$11,'Rent Roll'!$I$4:$I$24,"&gt;"&amp;EA$11)),0)</f>
        <v>0</v>
      </c>
      <c r="EB28" s="62">
        <f>IFERROR(IF(AND($A28='Rent Roll'!#REF!,'Rent Roll'!#REF!="Current",'Rent Roll'!#REF!&gt;EB$11),'Rent Roll'!#REF!,SUMIFS('Rent Roll'!$M$4:$M$24,'Rent Roll'!$J$4:$J$24,$A28,'Rent Roll'!$H$4:$H$24,"&lt;="&amp;EB$11,'Rent Roll'!$I$4:$I$24,"&gt;"&amp;EB$11)),0)</f>
        <v>0</v>
      </c>
      <c r="EC28" s="62">
        <f>IFERROR(IF(AND($A28='Rent Roll'!#REF!,'Rent Roll'!#REF!="Current",'Rent Roll'!#REF!&gt;EC$11),'Rent Roll'!#REF!,SUMIFS('Rent Roll'!$M$4:$M$24,'Rent Roll'!$J$4:$J$24,$A28,'Rent Roll'!$H$4:$H$24,"&lt;="&amp;EC$11,'Rent Roll'!$I$4:$I$24,"&gt;"&amp;EC$11)),0)</f>
        <v>0</v>
      </c>
      <c r="ED28" s="62">
        <f>IFERROR(IF(AND($A28='Rent Roll'!#REF!,'Rent Roll'!#REF!="Current",'Rent Roll'!#REF!&gt;ED$11),'Rent Roll'!#REF!,SUMIFS('Rent Roll'!$M$4:$M$24,'Rent Roll'!$J$4:$J$24,$A28,'Rent Roll'!$H$4:$H$24,"&lt;="&amp;ED$11,'Rent Roll'!$I$4:$I$24,"&gt;"&amp;ED$11)),0)</f>
        <v>0</v>
      </c>
      <c r="EE28" s="62">
        <f>IFERROR(IF(AND($A28='Rent Roll'!#REF!,'Rent Roll'!#REF!="Current",'Rent Roll'!#REF!&gt;EE$11),'Rent Roll'!#REF!,SUMIFS('Rent Roll'!$M$4:$M$24,'Rent Roll'!$J$4:$J$24,$A28,'Rent Roll'!$H$4:$H$24,"&lt;="&amp;EE$11,'Rent Roll'!$I$4:$I$24,"&gt;"&amp;EE$11)),0)</f>
        <v>0</v>
      </c>
    </row>
    <row r="29" spans="1:135" x14ac:dyDescent="0.25">
      <c r="A29" s="148" t="e">
        <f>'Rent Roll'!#REF!</f>
        <v>#REF!</v>
      </c>
      <c r="B29" s="398" t="e">
        <f>'Rent Roll'!#REF!</f>
        <v>#REF!</v>
      </c>
      <c r="C29" s="399" t="e">
        <f>'Rent Roll'!#REF!</f>
        <v>#REF!</v>
      </c>
      <c r="D29" s="62">
        <f>IFERROR(IF(AND($A29='Rent Roll'!#REF!,'Rent Roll'!#REF!="Current",'Rent Roll'!#REF!&gt;D$11),'Rent Roll'!#REF!,SUMIFS('Rent Roll'!$M$4:$M$24,'Rent Roll'!$J$4:$J$24,$A29,'Rent Roll'!$H$4:$H$24,"&lt;="&amp;D$11,'Rent Roll'!$I$4:$I$24,"&gt;"&amp;D$11)),0)</f>
        <v>0</v>
      </c>
      <c r="E29" s="62">
        <f>IFERROR(IF(AND($A29='Rent Roll'!#REF!,'Rent Roll'!#REF!="Current",'Rent Roll'!#REF!&gt;E$11),'Rent Roll'!#REF!,SUMIFS('Rent Roll'!$M$4:$M$24,'Rent Roll'!$J$4:$J$24,$A29,'Rent Roll'!$H$4:$H$24,"&lt;="&amp;E$11,'Rent Roll'!$I$4:$I$24,"&gt;"&amp;E$11)),0)</f>
        <v>0</v>
      </c>
      <c r="F29" s="62">
        <f>IFERROR(IF(AND($A29='Rent Roll'!#REF!,'Rent Roll'!#REF!="Current",'Rent Roll'!#REF!&gt;F$11),'Rent Roll'!#REF!,SUMIFS('Rent Roll'!$M$4:$M$24,'Rent Roll'!$J$4:$J$24,$A29,'Rent Roll'!$H$4:$H$24,"&lt;="&amp;F$11,'Rent Roll'!$I$4:$I$24,"&gt;"&amp;F$11)),0)</f>
        <v>0</v>
      </c>
      <c r="G29" s="62">
        <f>IFERROR(IF(AND($A29='Rent Roll'!#REF!,'Rent Roll'!#REF!="Current",'Rent Roll'!#REF!&gt;G$11),'Rent Roll'!#REF!,SUMIFS('Rent Roll'!$M$4:$M$24,'Rent Roll'!$J$4:$J$24,$A29,'Rent Roll'!$H$4:$H$24,"&lt;="&amp;G$11,'Rent Roll'!$I$4:$I$24,"&gt;"&amp;G$11)),0)</f>
        <v>0</v>
      </c>
      <c r="H29" s="62">
        <f>IFERROR(IF(AND($A29='Rent Roll'!#REF!,'Rent Roll'!#REF!="Current",'Rent Roll'!#REF!&gt;H$11),'Rent Roll'!#REF!,SUMIFS('Rent Roll'!$M$4:$M$24,'Rent Roll'!$J$4:$J$24,$A29,'Rent Roll'!$H$4:$H$24,"&lt;="&amp;H$11,'Rent Roll'!$I$4:$I$24,"&gt;"&amp;H$11)),0)</f>
        <v>0</v>
      </c>
      <c r="I29" s="62">
        <f>IFERROR(IF(AND($A29='Rent Roll'!#REF!,'Rent Roll'!#REF!="Current",'Rent Roll'!#REF!&gt;I$11),'Rent Roll'!#REF!,SUMIFS('Rent Roll'!$M$4:$M$24,'Rent Roll'!$J$4:$J$24,$A29,'Rent Roll'!$H$4:$H$24,"&lt;="&amp;I$11,'Rent Roll'!$I$4:$I$24,"&gt;"&amp;I$11)),0)</f>
        <v>0</v>
      </c>
      <c r="J29" s="62">
        <f>IFERROR(IF(AND($A29='Rent Roll'!#REF!,'Rent Roll'!#REF!="Current",'Rent Roll'!#REF!&gt;J$11),'Rent Roll'!#REF!,SUMIFS('Rent Roll'!$M$4:$M$24,'Rent Roll'!$J$4:$J$24,$A29,'Rent Roll'!$H$4:$H$24,"&lt;="&amp;J$11,'Rent Roll'!$I$4:$I$24,"&gt;"&amp;J$11)),0)</f>
        <v>0</v>
      </c>
      <c r="K29" s="62">
        <f>IFERROR(IF(AND($A29='Rent Roll'!#REF!,'Rent Roll'!#REF!="Current",'Rent Roll'!#REF!&gt;K$11),'Rent Roll'!#REF!,SUMIFS('Rent Roll'!$M$4:$M$24,'Rent Roll'!$J$4:$J$24,$A29,'Rent Roll'!$H$4:$H$24,"&lt;="&amp;K$11,'Rent Roll'!$I$4:$I$24,"&gt;"&amp;K$11)),0)</f>
        <v>0</v>
      </c>
      <c r="L29" s="62">
        <f>IFERROR(IF(AND($A29='Rent Roll'!#REF!,'Rent Roll'!#REF!="Current",'Rent Roll'!#REF!&gt;L$11),'Rent Roll'!#REF!,SUMIFS('Rent Roll'!$M$4:$M$24,'Rent Roll'!$J$4:$J$24,$A29,'Rent Roll'!$H$4:$H$24,"&lt;="&amp;L$11,'Rent Roll'!$I$4:$I$24,"&gt;"&amp;L$11)),0)</f>
        <v>0</v>
      </c>
      <c r="M29" s="62">
        <f>IFERROR(IF(AND($A29='Rent Roll'!#REF!,'Rent Roll'!#REF!="Current",'Rent Roll'!#REF!&gt;M$11),'Rent Roll'!#REF!,SUMIFS('Rent Roll'!$M$4:$M$24,'Rent Roll'!$J$4:$J$24,$A29,'Rent Roll'!$H$4:$H$24,"&lt;="&amp;M$11,'Rent Roll'!$I$4:$I$24,"&gt;"&amp;M$11)),0)</f>
        <v>0</v>
      </c>
      <c r="N29" s="62">
        <f>IFERROR(IF(AND($A29='Rent Roll'!#REF!,'Rent Roll'!#REF!="Current",'Rent Roll'!#REF!&gt;N$11),'Rent Roll'!#REF!,SUMIFS('Rent Roll'!$M$4:$M$24,'Rent Roll'!$J$4:$J$24,$A29,'Rent Roll'!$H$4:$H$24,"&lt;="&amp;N$11,'Rent Roll'!$I$4:$I$24,"&gt;"&amp;N$11)),0)</f>
        <v>0</v>
      </c>
      <c r="O29" s="62">
        <f>IFERROR(IF(AND($A29='Rent Roll'!#REF!,'Rent Roll'!#REF!="Current",'Rent Roll'!#REF!&gt;O$11),'Rent Roll'!#REF!,SUMIFS('Rent Roll'!$M$4:$M$24,'Rent Roll'!$J$4:$J$24,$A29,'Rent Roll'!$H$4:$H$24,"&lt;="&amp;O$11,'Rent Roll'!$I$4:$I$24,"&gt;"&amp;O$11)),0)</f>
        <v>0</v>
      </c>
      <c r="P29" s="559">
        <f>IFERROR(IF(AND($A29='Rent Roll'!#REF!,'Rent Roll'!#REF!="Current",'Rent Roll'!#REF!&gt;P$11),'Rent Roll'!#REF!,SUMIFS('Rent Roll'!$M$4:$M$24,'Rent Roll'!$J$4:$J$24,$A29,'Rent Roll'!$H$4:$H$24,"&lt;="&amp;P$11,'Rent Roll'!$I$4:$I$24,"&gt;"&amp;P$11)),0)</f>
        <v>0</v>
      </c>
      <c r="Q29" s="62">
        <f>IFERROR(IF(AND($A29='Rent Roll'!#REF!,'Rent Roll'!#REF!="Current",'Rent Roll'!#REF!&gt;Q$11),'Rent Roll'!#REF!,SUMIFS('Rent Roll'!$M$4:$M$24,'Rent Roll'!$J$4:$J$24,$A29,'Rent Roll'!$H$4:$H$24,"&lt;="&amp;Q$11,'Rent Roll'!$I$4:$I$24,"&gt;"&amp;Q$11)),0)</f>
        <v>0</v>
      </c>
      <c r="R29" s="62">
        <f>IFERROR(IF(AND($A29='Rent Roll'!#REF!,'Rent Roll'!#REF!="Current",'Rent Roll'!#REF!&gt;R$11),'Rent Roll'!#REF!,SUMIFS('Rent Roll'!$M$4:$M$24,'Rent Roll'!$J$4:$J$24,$A29,'Rent Roll'!$H$4:$H$24,"&lt;="&amp;R$11,'Rent Roll'!$I$4:$I$24,"&gt;"&amp;R$11)),0)</f>
        <v>0</v>
      </c>
      <c r="S29" s="62">
        <f>IFERROR(IF(AND($A29='Rent Roll'!#REF!,'Rent Roll'!#REF!="Current",'Rent Roll'!#REF!&gt;S$11),'Rent Roll'!#REF!,SUMIFS('Rent Roll'!$M$4:$M$24,'Rent Roll'!$J$4:$J$24,$A29,'Rent Roll'!$H$4:$H$24,"&lt;="&amp;S$11,'Rent Roll'!$I$4:$I$24,"&gt;"&amp;S$11)),0)</f>
        <v>0</v>
      </c>
      <c r="T29" s="62">
        <f>IFERROR(IF(AND($A29='Rent Roll'!#REF!,'Rent Roll'!#REF!="Current",'Rent Roll'!#REF!&gt;T$11),'Rent Roll'!#REF!,SUMIFS('Rent Roll'!$M$4:$M$24,'Rent Roll'!$J$4:$J$24,$A29,'Rent Roll'!$H$4:$H$24,"&lt;="&amp;T$11,'Rent Roll'!$I$4:$I$24,"&gt;"&amp;T$11)),0)</f>
        <v>0</v>
      </c>
      <c r="U29" s="62">
        <f>IFERROR(IF(AND($A29='Rent Roll'!#REF!,'Rent Roll'!#REF!="Current",'Rent Roll'!#REF!&gt;U$11),'Rent Roll'!#REF!,SUMIFS('Rent Roll'!$M$4:$M$24,'Rent Roll'!$J$4:$J$24,$A29,'Rent Roll'!$H$4:$H$24,"&lt;="&amp;U$11,'Rent Roll'!$I$4:$I$24,"&gt;"&amp;U$11)),0)</f>
        <v>0</v>
      </c>
      <c r="V29" s="62">
        <f>IFERROR(IF(AND($A29='Rent Roll'!#REF!,'Rent Roll'!#REF!="Current",'Rent Roll'!#REF!&gt;V$11),'Rent Roll'!#REF!,SUMIFS('Rent Roll'!$M$4:$M$24,'Rent Roll'!$J$4:$J$24,$A29,'Rent Roll'!$H$4:$H$24,"&lt;="&amp;V$11,'Rent Roll'!$I$4:$I$24,"&gt;"&amp;V$11)),0)</f>
        <v>0</v>
      </c>
      <c r="W29" s="62">
        <f>IFERROR(IF(AND($A29='Rent Roll'!#REF!,'Rent Roll'!#REF!="Current",'Rent Roll'!#REF!&gt;W$11),'Rent Roll'!#REF!,SUMIFS('Rent Roll'!$M$4:$M$24,'Rent Roll'!$J$4:$J$24,$A29,'Rent Roll'!$H$4:$H$24,"&lt;="&amp;W$11,'Rent Roll'!$I$4:$I$24,"&gt;"&amp;W$11)),0)</f>
        <v>0</v>
      </c>
      <c r="X29" s="62">
        <f>IFERROR(IF(AND($A29='Rent Roll'!#REF!,'Rent Roll'!#REF!="Current",'Rent Roll'!#REF!&gt;X$11),'Rent Roll'!#REF!,SUMIFS('Rent Roll'!$M$4:$M$24,'Rent Roll'!$J$4:$J$24,$A29,'Rent Roll'!$H$4:$H$24,"&lt;="&amp;X$11,'Rent Roll'!$I$4:$I$24,"&gt;"&amp;X$11)),0)</f>
        <v>0</v>
      </c>
      <c r="Y29" s="62">
        <f>IFERROR(IF(AND($A29='Rent Roll'!#REF!,'Rent Roll'!#REF!="Current",'Rent Roll'!#REF!&gt;Y$11),'Rent Roll'!#REF!,SUMIFS('Rent Roll'!$M$4:$M$24,'Rent Roll'!$J$4:$J$24,$A29,'Rent Roll'!$H$4:$H$24,"&lt;="&amp;Y$11,'Rent Roll'!$I$4:$I$24,"&gt;"&amp;Y$11)),0)</f>
        <v>0</v>
      </c>
      <c r="Z29" s="62">
        <f>IFERROR(IF(AND($A29='Rent Roll'!#REF!,'Rent Roll'!#REF!="Current",'Rent Roll'!#REF!&gt;Z$11),'Rent Roll'!#REF!,SUMIFS('Rent Roll'!$M$4:$M$24,'Rent Roll'!$J$4:$J$24,$A29,'Rent Roll'!$H$4:$H$24,"&lt;="&amp;Z$11,'Rent Roll'!$I$4:$I$24,"&gt;"&amp;Z$11)),0)</f>
        <v>0</v>
      </c>
      <c r="AA29" s="62">
        <f>IFERROR(IF(AND($A29='Rent Roll'!#REF!,'Rent Roll'!#REF!="Current",'Rent Roll'!#REF!&gt;AA$11),'Rent Roll'!#REF!,SUMIFS('Rent Roll'!$M$4:$M$24,'Rent Roll'!$J$4:$J$24,$A29,'Rent Roll'!$H$4:$H$24,"&lt;="&amp;AA$11,'Rent Roll'!$I$4:$I$24,"&gt;"&amp;AA$11)),0)</f>
        <v>0</v>
      </c>
      <c r="AB29" s="559">
        <f>IFERROR(IF(AND($A29='Rent Roll'!#REF!,'Rent Roll'!#REF!="Current",'Rent Roll'!#REF!&gt;AB$11),'Rent Roll'!#REF!,SUMIFS('Rent Roll'!$M$4:$M$24,'Rent Roll'!$J$4:$J$24,$A29,'Rent Roll'!$H$4:$H$24,"&lt;="&amp;AB$11,'Rent Roll'!$I$4:$I$24,"&gt;"&amp;AB$11)),0)</f>
        <v>0</v>
      </c>
      <c r="AC29" s="62">
        <f>IFERROR(IF(AND($A29='Rent Roll'!#REF!,'Rent Roll'!#REF!="Current",'Rent Roll'!#REF!&gt;AC$11),'Rent Roll'!#REF!,SUMIFS('Rent Roll'!$M$4:$M$24,'Rent Roll'!$J$4:$J$24,$A29,'Rent Roll'!$H$4:$H$24,"&lt;="&amp;AC$11,'Rent Roll'!$I$4:$I$24,"&gt;"&amp;AC$11)),0)</f>
        <v>0</v>
      </c>
      <c r="AD29" s="62">
        <f>IFERROR(IF(AND($A29='Rent Roll'!#REF!,'Rent Roll'!#REF!="Current",'Rent Roll'!#REF!&gt;AD$11),'Rent Roll'!#REF!,SUMIFS('Rent Roll'!$M$4:$M$24,'Rent Roll'!$J$4:$J$24,$A29,'Rent Roll'!$H$4:$H$24,"&lt;="&amp;AD$11,'Rent Roll'!$I$4:$I$24,"&gt;"&amp;AD$11)),0)</f>
        <v>0</v>
      </c>
      <c r="AE29" s="62">
        <f>IFERROR(IF(AND($A29='Rent Roll'!#REF!,'Rent Roll'!#REF!="Current",'Rent Roll'!#REF!&gt;AE$11),'Rent Roll'!#REF!,SUMIFS('Rent Roll'!$M$4:$M$24,'Rent Roll'!$J$4:$J$24,$A29,'Rent Roll'!$H$4:$H$24,"&lt;="&amp;AE$11,'Rent Roll'!$I$4:$I$24,"&gt;"&amp;AE$11)),0)</f>
        <v>0</v>
      </c>
      <c r="AF29" s="62">
        <f>IFERROR(IF(AND($A29='Rent Roll'!#REF!,'Rent Roll'!#REF!="Current",'Rent Roll'!#REF!&gt;AF$11),'Rent Roll'!#REF!,SUMIFS('Rent Roll'!$M$4:$M$24,'Rent Roll'!$J$4:$J$24,$A29,'Rent Roll'!$H$4:$H$24,"&lt;="&amp;AF$11,'Rent Roll'!$I$4:$I$24,"&gt;"&amp;AF$11)),0)</f>
        <v>0</v>
      </c>
      <c r="AG29" s="62">
        <f>IFERROR(IF(AND($A29='Rent Roll'!#REF!,'Rent Roll'!#REF!="Current",'Rent Roll'!#REF!&gt;AG$11),'Rent Roll'!#REF!,SUMIFS('Rent Roll'!$M$4:$M$24,'Rent Roll'!$J$4:$J$24,$A29,'Rent Roll'!$H$4:$H$24,"&lt;="&amp;AG$11,'Rent Roll'!$I$4:$I$24,"&gt;"&amp;AG$11)),0)</f>
        <v>0</v>
      </c>
      <c r="AH29" s="62">
        <f>IFERROR(IF(AND($A29='Rent Roll'!#REF!,'Rent Roll'!#REF!="Current",'Rent Roll'!#REF!&gt;AH$11),'Rent Roll'!#REF!,SUMIFS('Rent Roll'!$M$4:$M$24,'Rent Roll'!$J$4:$J$24,$A29,'Rent Roll'!$H$4:$H$24,"&lt;="&amp;AH$11,'Rent Roll'!$I$4:$I$24,"&gt;"&amp;AH$11)),0)</f>
        <v>0</v>
      </c>
      <c r="AI29" s="62">
        <f>IFERROR(IF(AND($A29='Rent Roll'!#REF!,'Rent Roll'!#REF!="Current",'Rent Roll'!#REF!&gt;AI$11),'Rent Roll'!#REF!,SUMIFS('Rent Roll'!$M$4:$M$24,'Rent Roll'!$J$4:$J$24,$A29,'Rent Roll'!$H$4:$H$24,"&lt;="&amp;AI$11,'Rent Roll'!$I$4:$I$24,"&gt;"&amp;AI$11)),0)</f>
        <v>0</v>
      </c>
      <c r="AJ29" s="62">
        <f>IFERROR(IF(AND($A29='Rent Roll'!#REF!,'Rent Roll'!#REF!="Current",'Rent Roll'!#REF!&gt;AJ$11),'Rent Roll'!#REF!,SUMIFS('Rent Roll'!$M$4:$M$24,'Rent Roll'!$J$4:$J$24,$A29,'Rent Roll'!$H$4:$H$24,"&lt;="&amp;AJ$11,'Rent Roll'!$I$4:$I$24,"&gt;"&amp;AJ$11)),0)</f>
        <v>0</v>
      </c>
      <c r="AK29" s="62">
        <f>IFERROR(IF(AND($A29='Rent Roll'!#REF!,'Rent Roll'!#REF!="Current",'Rent Roll'!#REF!&gt;AK$11),'Rent Roll'!#REF!,SUMIFS('Rent Roll'!$M$4:$M$24,'Rent Roll'!$J$4:$J$24,$A29,'Rent Roll'!$H$4:$H$24,"&lt;="&amp;AK$11,'Rent Roll'!$I$4:$I$24,"&gt;"&amp;AK$11)),0)</f>
        <v>0</v>
      </c>
      <c r="AL29" s="62">
        <f>IFERROR(IF(AND($A29='Rent Roll'!#REF!,'Rent Roll'!#REF!="Current",'Rent Roll'!#REF!&gt;AL$11),'Rent Roll'!#REF!,SUMIFS('Rent Roll'!$M$4:$M$24,'Rent Roll'!$J$4:$J$24,$A29,'Rent Roll'!$H$4:$H$24,"&lt;="&amp;AL$11,'Rent Roll'!$I$4:$I$24,"&gt;"&amp;AL$11)),0)</f>
        <v>0</v>
      </c>
      <c r="AM29" s="62">
        <f>IFERROR(IF(AND($A29='Rent Roll'!#REF!,'Rent Roll'!#REF!="Current",'Rent Roll'!#REF!&gt;AM$11),'Rent Roll'!#REF!,SUMIFS('Rent Roll'!$M$4:$M$24,'Rent Roll'!$J$4:$J$24,$A29,'Rent Roll'!$H$4:$H$24,"&lt;="&amp;AM$11,'Rent Roll'!$I$4:$I$24,"&gt;"&amp;AM$11)),0)</f>
        <v>0</v>
      </c>
      <c r="AN29" s="559">
        <f>IFERROR(IF(AND($A29='Rent Roll'!#REF!,'Rent Roll'!#REF!="Current",'Rent Roll'!#REF!&gt;AN$11),'Rent Roll'!#REF!,SUMIFS('Rent Roll'!$M$4:$M$24,'Rent Roll'!$J$4:$J$24,$A29,'Rent Roll'!$H$4:$H$24,"&lt;="&amp;AN$11,'Rent Roll'!$I$4:$I$24,"&gt;"&amp;AN$11)),0)</f>
        <v>0</v>
      </c>
      <c r="AO29" s="62">
        <f>IFERROR(IF(AND($A29='Rent Roll'!#REF!,'Rent Roll'!#REF!="Current",'Rent Roll'!#REF!&gt;AO$11),'Rent Roll'!#REF!,SUMIFS('Rent Roll'!$M$4:$M$24,'Rent Roll'!$J$4:$J$24,$A29,'Rent Roll'!$H$4:$H$24,"&lt;="&amp;AO$11,'Rent Roll'!$I$4:$I$24,"&gt;"&amp;AO$11)),0)</f>
        <v>0</v>
      </c>
      <c r="AP29" s="62">
        <f>IFERROR(IF(AND($A29='Rent Roll'!#REF!,'Rent Roll'!#REF!="Current",'Rent Roll'!#REF!&gt;AP$11),'Rent Roll'!#REF!,SUMIFS('Rent Roll'!$M$4:$M$24,'Rent Roll'!$J$4:$J$24,$A29,'Rent Roll'!$H$4:$H$24,"&lt;="&amp;AP$11,'Rent Roll'!$I$4:$I$24,"&gt;"&amp;AP$11)),0)</f>
        <v>0</v>
      </c>
      <c r="AQ29" s="62">
        <f>IFERROR(IF(AND($A29='Rent Roll'!#REF!,'Rent Roll'!#REF!="Current",'Rent Roll'!#REF!&gt;AQ$11),'Rent Roll'!#REF!,SUMIFS('Rent Roll'!$M$4:$M$24,'Rent Roll'!$J$4:$J$24,$A29,'Rent Roll'!$H$4:$H$24,"&lt;="&amp;AQ$11,'Rent Roll'!$I$4:$I$24,"&gt;"&amp;AQ$11)),0)</f>
        <v>0</v>
      </c>
      <c r="AR29" s="62">
        <f>IFERROR(IF(AND($A29='Rent Roll'!#REF!,'Rent Roll'!#REF!="Current",'Rent Roll'!#REF!&gt;AR$11),'Rent Roll'!#REF!,SUMIFS('Rent Roll'!$M$4:$M$24,'Rent Roll'!$J$4:$J$24,$A29,'Rent Roll'!$H$4:$H$24,"&lt;="&amp;AR$11,'Rent Roll'!$I$4:$I$24,"&gt;"&amp;AR$11)),0)</f>
        <v>0</v>
      </c>
      <c r="AS29" s="62">
        <f>IFERROR(IF(AND($A29='Rent Roll'!#REF!,'Rent Roll'!#REF!="Current",'Rent Roll'!#REF!&gt;AS$11),'Rent Roll'!#REF!,SUMIFS('Rent Roll'!$M$4:$M$24,'Rent Roll'!$J$4:$J$24,$A29,'Rent Roll'!$H$4:$H$24,"&lt;="&amp;AS$11,'Rent Roll'!$I$4:$I$24,"&gt;"&amp;AS$11)),0)</f>
        <v>0</v>
      </c>
      <c r="AT29" s="62">
        <f>IFERROR(IF(AND($A29='Rent Roll'!#REF!,'Rent Roll'!#REF!="Current",'Rent Roll'!#REF!&gt;AT$11),'Rent Roll'!#REF!,SUMIFS('Rent Roll'!$M$4:$M$24,'Rent Roll'!$J$4:$J$24,$A29,'Rent Roll'!$H$4:$H$24,"&lt;="&amp;AT$11,'Rent Roll'!$I$4:$I$24,"&gt;"&amp;AT$11)),0)</f>
        <v>0</v>
      </c>
      <c r="AU29" s="62">
        <f>IFERROR(IF(AND($A29='Rent Roll'!#REF!,'Rent Roll'!#REF!="Current",'Rent Roll'!#REF!&gt;AU$11),'Rent Roll'!#REF!,SUMIFS('Rent Roll'!$M$4:$M$24,'Rent Roll'!$J$4:$J$24,$A29,'Rent Roll'!$H$4:$H$24,"&lt;="&amp;AU$11,'Rent Roll'!$I$4:$I$24,"&gt;"&amp;AU$11)),0)</f>
        <v>0</v>
      </c>
      <c r="AV29" s="62">
        <f>IFERROR(IF(AND($A29='Rent Roll'!#REF!,'Rent Roll'!#REF!="Current",'Rent Roll'!#REF!&gt;AV$11),'Rent Roll'!#REF!,SUMIFS('Rent Roll'!$M$4:$M$24,'Rent Roll'!$J$4:$J$24,$A29,'Rent Roll'!$H$4:$H$24,"&lt;="&amp;AV$11,'Rent Roll'!$I$4:$I$24,"&gt;"&amp;AV$11)),0)</f>
        <v>0</v>
      </c>
      <c r="AW29" s="62">
        <f>IFERROR(IF(AND($A29='Rent Roll'!#REF!,'Rent Roll'!#REF!="Current",'Rent Roll'!#REF!&gt;AW$11),'Rent Roll'!#REF!,SUMIFS('Rent Roll'!$M$4:$M$24,'Rent Roll'!$J$4:$J$24,$A29,'Rent Roll'!$H$4:$H$24,"&lt;="&amp;AW$11,'Rent Roll'!$I$4:$I$24,"&gt;"&amp;AW$11)),0)</f>
        <v>0</v>
      </c>
      <c r="AX29" s="62">
        <f>IFERROR(IF(AND($A29='Rent Roll'!#REF!,'Rent Roll'!#REF!="Current",'Rent Roll'!#REF!&gt;AX$11),'Rent Roll'!#REF!,SUMIFS('Rent Roll'!$M$4:$M$24,'Rent Roll'!$J$4:$J$24,$A29,'Rent Roll'!$H$4:$H$24,"&lt;="&amp;AX$11,'Rent Roll'!$I$4:$I$24,"&gt;"&amp;AX$11)),0)</f>
        <v>0</v>
      </c>
      <c r="AY29" s="62">
        <f>IFERROR(IF(AND($A29='Rent Roll'!#REF!,'Rent Roll'!#REF!="Current",'Rent Roll'!#REF!&gt;AY$11),'Rent Roll'!#REF!,SUMIFS('Rent Roll'!$M$4:$M$24,'Rent Roll'!$J$4:$J$24,$A29,'Rent Roll'!$H$4:$H$24,"&lt;="&amp;AY$11,'Rent Roll'!$I$4:$I$24,"&gt;"&amp;AY$11)),0)</f>
        <v>0</v>
      </c>
      <c r="AZ29" s="559">
        <f>IFERROR(IF(AND($A29='Rent Roll'!#REF!,'Rent Roll'!#REF!="Current",'Rent Roll'!#REF!&gt;AZ$11),'Rent Roll'!#REF!,SUMIFS('Rent Roll'!$M$4:$M$24,'Rent Roll'!$J$4:$J$24,$A29,'Rent Roll'!$H$4:$H$24,"&lt;="&amp;AZ$11,'Rent Roll'!$I$4:$I$24,"&gt;"&amp;AZ$11)),0)</f>
        <v>0</v>
      </c>
      <c r="BA29" s="62">
        <f>IFERROR(IF(AND($A29='Rent Roll'!#REF!,'Rent Roll'!#REF!="Current",'Rent Roll'!#REF!&gt;BA$11),'Rent Roll'!#REF!,SUMIFS('Rent Roll'!$M$4:$M$24,'Rent Roll'!$J$4:$J$24,$A29,'Rent Roll'!$H$4:$H$24,"&lt;="&amp;BA$11,'Rent Roll'!$I$4:$I$24,"&gt;"&amp;BA$11)),0)</f>
        <v>0</v>
      </c>
      <c r="BB29" s="62">
        <f>IFERROR(IF(AND($A29='Rent Roll'!#REF!,'Rent Roll'!#REF!="Current",'Rent Roll'!#REF!&gt;BB$11),'Rent Roll'!#REF!,SUMIFS('Rent Roll'!$M$4:$M$24,'Rent Roll'!$J$4:$J$24,$A29,'Rent Roll'!$H$4:$H$24,"&lt;="&amp;BB$11,'Rent Roll'!$I$4:$I$24,"&gt;"&amp;BB$11)),0)</f>
        <v>0</v>
      </c>
      <c r="BC29" s="62">
        <f>IFERROR(IF(AND($A29='Rent Roll'!#REF!,'Rent Roll'!#REF!="Current",'Rent Roll'!#REF!&gt;BC$11),'Rent Roll'!#REF!,SUMIFS('Rent Roll'!$M$4:$M$24,'Rent Roll'!$J$4:$J$24,$A29,'Rent Roll'!$H$4:$H$24,"&lt;="&amp;BC$11,'Rent Roll'!$I$4:$I$24,"&gt;"&amp;BC$11)),0)</f>
        <v>0</v>
      </c>
      <c r="BD29" s="62">
        <f>IFERROR(IF(AND($A29='Rent Roll'!#REF!,'Rent Roll'!#REF!="Current",'Rent Roll'!#REF!&gt;BD$11),'Rent Roll'!#REF!,SUMIFS('Rent Roll'!$M$4:$M$24,'Rent Roll'!$J$4:$J$24,$A29,'Rent Roll'!$H$4:$H$24,"&lt;="&amp;BD$11,'Rent Roll'!$I$4:$I$24,"&gt;"&amp;BD$11)),0)</f>
        <v>0</v>
      </c>
      <c r="BE29" s="62">
        <f>IFERROR(IF(AND($A29='Rent Roll'!#REF!,'Rent Roll'!#REF!="Current",'Rent Roll'!#REF!&gt;BE$11),'Rent Roll'!#REF!,SUMIFS('Rent Roll'!$M$4:$M$24,'Rent Roll'!$J$4:$J$24,$A29,'Rent Roll'!$H$4:$H$24,"&lt;="&amp;BE$11,'Rent Roll'!$I$4:$I$24,"&gt;"&amp;BE$11)),0)</f>
        <v>0</v>
      </c>
      <c r="BF29" s="62">
        <f>IFERROR(IF(AND($A29='Rent Roll'!#REF!,'Rent Roll'!#REF!="Current",'Rent Roll'!#REF!&gt;BF$11),'Rent Roll'!#REF!,SUMIFS('Rent Roll'!$M$4:$M$24,'Rent Roll'!$J$4:$J$24,$A29,'Rent Roll'!$H$4:$H$24,"&lt;="&amp;BF$11,'Rent Roll'!$I$4:$I$24,"&gt;"&amp;BF$11)),0)</f>
        <v>0</v>
      </c>
      <c r="BG29" s="62">
        <f>IFERROR(IF(AND($A29='Rent Roll'!#REF!,'Rent Roll'!#REF!="Current",'Rent Roll'!#REF!&gt;BG$11),'Rent Roll'!#REF!,SUMIFS('Rent Roll'!$M$4:$M$24,'Rent Roll'!$J$4:$J$24,$A29,'Rent Roll'!$H$4:$H$24,"&lt;="&amp;BG$11,'Rent Roll'!$I$4:$I$24,"&gt;"&amp;BG$11)),0)</f>
        <v>0</v>
      </c>
      <c r="BH29" s="62">
        <f>IFERROR(IF(AND($A29='Rent Roll'!#REF!,'Rent Roll'!#REF!="Current",'Rent Roll'!#REF!&gt;BH$11),'Rent Roll'!#REF!,SUMIFS('Rent Roll'!$M$4:$M$24,'Rent Roll'!$J$4:$J$24,$A29,'Rent Roll'!$H$4:$H$24,"&lt;="&amp;BH$11,'Rent Roll'!$I$4:$I$24,"&gt;"&amp;BH$11)),0)</f>
        <v>0</v>
      </c>
      <c r="BI29" s="62">
        <f>IFERROR(IF(AND($A29='Rent Roll'!#REF!,'Rent Roll'!#REF!="Current",'Rent Roll'!#REF!&gt;BI$11),'Rent Roll'!#REF!,SUMIFS('Rent Roll'!$M$4:$M$24,'Rent Roll'!$J$4:$J$24,$A29,'Rent Roll'!$H$4:$H$24,"&lt;="&amp;BI$11,'Rent Roll'!$I$4:$I$24,"&gt;"&amp;BI$11)),0)</f>
        <v>0</v>
      </c>
      <c r="BJ29" s="62">
        <f>IFERROR(IF(AND($A29='Rent Roll'!#REF!,'Rent Roll'!#REF!="Current",'Rent Roll'!#REF!&gt;BJ$11),'Rent Roll'!#REF!,SUMIFS('Rent Roll'!$M$4:$M$24,'Rent Roll'!$J$4:$J$24,$A29,'Rent Roll'!$H$4:$H$24,"&lt;="&amp;BJ$11,'Rent Roll'!$I$4:$I$24,"&gt;"&amp;BJ$11)),0)</f>
        <v>0</v>
      </c>
      <c r="BK29" s="62">
        <f>IFERROR(IF(AND($A29='Rent Roll'!#REF!,'Rent Roll'!#REF!="Current",'Rent Roll'!#REF!&gt;BK$11),'Rent Roll'!#REF!,SUMIFS('Rent Roll'!$M$4:$M$24,'Rent Roll'!$J$4:$J$24,$A29,'Rent Roll'!$H$4:$H$24,"&lt;="&amp;BK$11,'Rent Roll'!$I$4:$I$24,"&gt;"&amp;BK$11)),0)</f>
        <v>0</v>
      </c>
      <c r="BL29" s="559">
        <f>IFERROR(IF(AND($A29='Rent Roll'!#REF!,'Rent Roll'!#REF!="Current",'Rent Roll'!#REF!&gt;BL$11),'Rent Roll'!#REF!,SUMIFS('Rent Roll'!$M$4:$M$24,'Rent Roll'!$J$4:$J$24,$A29,'Rent Roll'!$H$4:$H$24,"&lt;="&amp;BL$11,'Rent Roll'!$I$4:$I$24,"&gt;"&amp;BL$11)),0)</f>
        <v>0</v>
      </c>
      <c r="BM29" s="62">
        <f>IFERROR(IF(AND($A29='Rent Roll'!#REF!,'Rent Roll'!#REF!="Current",'Rent Roll'!#REF!&gt;BM$11),'Rent Roll'!#REF!,SUMIFS('Rent Roll'!$M$4:$M$24,'Rent Roll'!$J$4:$J$24,$A29,'Rent Roll'!$H$4:$H$24,"&lt;="&amp;BM$11,'Rent Roll'!$I$4:$I$24,"&gt;"&amp;BM$11)),0)</f>
        <v>0</v>
      </c>
      <c r="BN29" s="62">
        <f>IFERROR(IF(AND($A29='Rent Roll'!#REF!,'Rent Roll'!#REF!="Current",'Rent Roll'!#REF!&gt;BN$11),'Rent Roll'!#REF!,SUMIFS('Rent Roll'!$M$4:$M$24,'Rent Roll'!$J$4:$J$24,$A29,'Rent Roll'!$H$4:$H$24,"&lt;="&amp;BN$11,'Rent Roll'!$I$4:$I$24,"&gt;"&amp;BN$11)),0)</f>
        <v>0</v>
      </c>
      <c r="BO29" s="62">
        <f>IFERROR(IF(AND($A29='Rent Roll'!#REF!,'Rent Roll'!#REF!="Current",'Rent Roll'!#REF!&gt;BO$11),'Rent Roll'!#REF!,SUMIFS('Rent Roll'!$M$4:$M$24,'Rent Roll'!$J$4:$J$24,$A29,'Rent Roll'!$H$4:$H$24,"&lt;="&amp;BO$11,'Rent Roll'!$I$4:$I$24,"&gt;"&amp;BO$11)),0)</f>
        <v>0</v>
      </c>
      <c r="BP29" s="62">
        <f>IFERROR(IF(AND($A29='Rent Roll'!#REF!,'Rent Roll'!#REF!="Current",'Rent Roll'!#REF!&gt;BP$11),'Rent Roll'!#REF!,SUMIFS('Rent Roll'!$M$4:$M$24,'Rent Roll'!$J$4:$J$24,$A29,'Rent Roll'!$H$4:$H$24,"&lt;="&amp;BP$11,'Rent Roll'!$I$4:$I$24,"&gt;"&amp;BP$11)),0)</f>
        <v>0</v>
      </c>
      <c r="BQ29" s="62">
        <f>IFERROR(IF(AND($A29='Rent Roll'!#REF!,'Rent Roll'!#REF!="Current",'Rent Roll'!#REF!&gt;BQ$11),'Rent Roll'!#REF!,SUMIFS('Rent Roll'!$M$4:$M$24,'Rent Roll'!$J$4:$J$24,$A29,'Rent Roll'!$H$4:$H$24,"&lt;="&amp;BQ$11,'Rent Roll'!$I$4:$I$24,"&gt;"&amp;BQ$11)),0)</f>
        <v>0</v>
      </c>
      <c r="BR29" s="62">
        <f>IFERROR(IF(AND($A29='Rent Roll'!#REF!,'Rent Roll'!#REF!="Current",'Rent Roll'!#REF!&gt;BR$11),'Rent Roll'!#REF!,SUMIFS('Rent Roll'!$M$4:$M$24,'Rent Roll'!$J$4:$J$24,$A29,'Rent Roll'!$H$4:$H$24,"&lt;="&amp;BR$11,'Rent Roll'!$I$4:$I$24,"&gt;"&amp;BR$11)),0)</f>
        <v>0</v>
      </c>
      <c r="BS29" s="62">
        <f>IFERROR(IF(AND($A29='Rent Roll'!#REF!,'Rent Roll'!#REF!="Current",'Rent Roll'!#REF!&gt;BS$11),'Rent Roll'!#REF!,SUMIFS('Rent Roll'!$M$4:$M$24,'Rent Roll'!$J$4:$J$24,$A29,'Rent Roll'!$H$4:$H$24,"&lt;="&amp;BS$11,'Rent Roll'!$I$4:$I$24,"&gt;"&amp;BS$11)),0)</f>
        <v>0</v>
      </c>
      <c r="BT29" s="62">
        <f>IFERROR(IF(AND($A29='Rent Roll'!#REF!,'Rent Roll'!#REF!="Current",'Rent Roll'!#REF!&gt;BT$11),'Rent Roll'!#REF!,SUMIFS('Rent Roll'!$M$4:$M$24,'Rent Roll'!$J$4:$J$24,$A29,'Rent Roll'!$H$4:$H$24,"&lt;="&amp;BT$11,'Rent Roll'!$I$4:$I$24,"&gt;"&amp;BT$11)),0)</f>
        <v>0</v>
      </c>
      <c r="BU29" s="62">
        <f>IFERROR(IF(AND($A29='Rent Roll'!#REF!,'Rent Roll'!#REF!="Current",'Rent Roll'!#REF!&gt;BU$11),'Rent Roll'!#REF!,SUMIFS('Rent Roll'!$M$4:$M$24,'Rent Roll'!$J$4:$J$24,$A29,'Rent Roll'!$H$4:$H$24,"&lt;="&amp;BU$11,'Rent Roll'!$I$4:$I$24,"&gt;"&amp;BU$11)),0)</f>
        <v>0</v>
      </c>
      <c r="BV29" s="62">
        <f>IFERROR(IF(AND($A29='Rent Roll'!#REF!,'Rent Roll'!#REF!="Current",'Rent Roll'!#REF!&gt;BV$11),'Rent Roll'!#REF!,SUMIFS('Rent Roll'!$M$4:$M$24,'Rent Roll'!$J$4:$J$24,$A29,'Rent Roll'!$H$4:$H$24,"&lt;="&amp;BV$11,'Rent Roll'!$I$4:$I$24,"&gt;"&amp;BV$11)),0)</f>
        <v>0</v>
      </c>
      <c r="BW29" s="62">
        <f>IFERROR(IF(AND($A29='Rent Roll'!#REF!,'Rent Roll'!#REF!="Current",'Rent Roll'!#REF!&gt;BW$11),'Rent Roll'!#REF!,SUMIFS('Rent Roll'!$M$4:$M$24,'Rent Roll'!$J$4:$J$24,$A29,'Rent Roll'!$H$4:$H$24,"&lt;="&amp;BW$11,'Rent Roll'!$I$4:$I$24,"&gt;"&amp;BW$11)),0)</f>
        <v>0</v>
      </c>
      <c r="BX29" s="559">
        <f>IFERROR(IF(AND($A29='Rent Roll'!#REF!,'Rent Roll'!#REF!="Current",'Rent Roll'!#REF!&gt;BX$11),'Rent Roll'!#REF!,SUMIFS('Rent Roll'!$M$4:$M$24,'Rent Roll'!$J$4:$J$24,$A29,'Rent Roll'!$H$4:$H$24,"&lt;="&amp;BX$11,'Rent Roll'!$I$4:$I$24,"&gt;"&amp;BX$11)),0)</f>
        <v>0</v>
      </c>
      <c r="BY29" s="62">
        <f>IFERROR(IF(AND($A29='Rent Roll'!#REF!,'Rent Roll'!#REF!="Current",'Rent Roll'!#REF!&gt;BY$11),'Rent Roll'!#REF!,SUMIFS('Rent Roll'!$M$4:$M$24,'Rent Roll'!$J$4:$J$24,$A29,'Rent Roll'!$H$4:$H$24,"&lt;="&amp;BY$11,'Rent Roll'!$I$4:$I$24,"&gt;"&amp;BY$11)),0)</f>
        <v>0</v>
      </c>
      <c r="BZ29" s="62">
        <f>IFERROR(IF(AND($A29='Rent Roll'!#REF!,'Rent Roll'!#REF!="Current",'Rent Roll'!#REF!&gt;BZ$11),'Rent Roll'!#REF!,SUMIFS('Rent Roll'!$M$4:$M$24,'Rent Roll'!$J$4:$J$24,$A29,'Rent Roll'!$H$4:$H$24,"&lt;="&amp;BZ$11,'Rent Roll'!$I$4:$I$24,"&gt;"&amp;BZ$11)),0)</f>
        <v>0</v>
      </c>
      <c r="CA29" s="62">
        <f>IFERROR(IF(AND($A29='Rent Roll'!#REF!,'Rent Roll'!#REF!="Current",'Rent Roll'!#REF!&gt;CA$11),'Rent Roll'!#REF!,SUMIFS('Rent Roll'!$M$4:$M$24,'Rent Roll'!$J$4:$J$24,$A29,'Rent Roll'!$H$4:$H$24,"&lt;="&amp;CA$11,'Rent Roll'!$I$4:$I$24,"&gt;"&amp;CA$11)),0)</f>
        <v>0</v>
      </c>
      <c r="CB29" s="62">
        <f>IFERROR(IF(AND($A29='Rent Roll'!#REF!,'Rent Roll'!#REF!="Current",'Rent Roll'!#REF!&gt;CB$11),'Rent Roll'!#REF!,SUMIFS('Rent Roll'!$M$4:$M$24,'Rent Roll'!$J$4:$J$24,$A29,'Rent Roll'!$H$4:$H$24,"&lt;="&amp;CB$11,'Rent Roll'!$I$4:$I$24,"&gt;"&amp;CB$11)),0)</f>
        <v>0</v>
      </c>
      <c r="CC29" s="62">
        <f>IFERROR(IF(AND($A29='Rent Roll'!#REF!,'Rent Roll'!#REF!="Current",'Rent Roll'!#REF!&gt;CC$11),'Rent Roll'!#REF!,SUMIFS('Rent Roll'!$M$4:$M$24,'Rent Roll'!$J$4:$J$24,$A29,'Rent Roll'!$H$4:$H$24,"&lt;="&amp;CC$11,'Rent Roll'!$I$4:$I$24,"&gt;"&amp;CC$11)),0)</f>
        <v>0</v>
      </c>
      <c r="CD29" s="62">
        <f>IFERROR(IF(AND($A29='Rent Roll'!#REF!,'Rent Roll'!#REF!="Current",'Rent Roll'!#REF!&gt;CD$11),'Rent Roll'!#REF!,SUMIFS('Rent Roll'!$M$4:$M$24,'Rent Roll'!$J$4:$J$24,$A29,'Rent Roll'!$H$4:$H$24,"&lt;="&amp;CD$11,'Rent Roll'!$I$4:$I$24,"&gt;"&amp;CD$11)),0)</f>
        <v>0</v>
      </c>
      <c r="CE29" s="62">
        <f>IFERROR(IF(AND($A29='Rent Roll'!#REF!,'Rent Roll'!#REF!="Current",'Rent Roll'!#REF!&gt;CE$11),'Rent Roll'!#REF!,SUMIFS('Rent Roll'!$M$4:$M$24,'Rent Roll'!$J$4:$J$24,$A29,'Rent Roll'!$H$4:$H$24,"&lt;="&amp;CE$11,'Rent Roll'!$I$4:$I$24,"&gt;"&amp;CE$11)),0)</f>
        <v>0</v>
      </c>
      <c r="CF29" s="62">
        <f>IFERROR(IF(AND($A29='Rent Roll'!#REF!,'Rent Roll'!#REF!="Current",'Rent Roll'!#REF!&gt;CF$11),'Rent Roll'!#REF!,SUMIFS('Rent Roll'!$M$4:$M$24,'Rent Roll'!$J$4:$J$24,$A29,'Rent Roll'!$H$4:$H$24,"&lt;="&amp;CF$11,'Rent Roll'!$I$4:$I$24,"&gt;"&amp;CF$11)),0)</f>
        <v>0</v>
      </c>
      <c r="CG29" s="62">
        <f>IFERROR(IF(AND($A29='Rent Roll'!#REF!,'Rent Roll'!#REF!="Current",'Rent Roll'!#REF!&gt;CG$11),'Rent Roll'!#REF!,SUMIFS('Rent Roll'!$M$4:$M$24,'Rent Roll'!$J$4:$J$24,$A29,'Rent Roll'!$H$4:$H$24,"&lt;="&amp;CG$11,'Rent Roll'!$I$4:$I$24,"&gt;"&amp;CG$11)),0)</f>
        <v>0</v>
      </c>
      <c r="CH29" s="62">
        <f>IFERROR(IF(AND($A29='Rent Roll'!#REF!,'Rent Roll'!#REF!="Current",'Rent Roll'!#REF!&gt;CH$11),'Rent Roll'!#REF!,SUMIFS('Rent Roll'!$M$4:$M$24,'Rent Roll'!$J$4:$J$24,$A29,'Rent Roll'!$H$4:$H$24,"&lt;="&amp;CH$11,'Rent Roll'!$I$4:$I$24,"&gt;"&amp;CH$11)),0)</f>
        <v>0</v>
      </c>
      <c r="CI29" s="62">
        <f>IFERROR(IF(AND($A29='Rent Roll'!#REF!,'Rent Roll'!#REF!="Current",'Rent Roll'!#REF!&gt;CI$11),'Rent Roll'!#REF!,SUMIFS('Rent Roll'!$M$4:$M$24,'Rent Roll'!$J$4:$J$24,$A29,'Rent Roll'!$H$4:$H$24,"&lt;="&amp;CI$11,'Rent Roll'!$I$4:$I$24,"&gt;"&amp;CI$11)),0)</f>
        <v>0</v>
      </c>
      <c r="CJ29" s="559">
        <f>IFERROR(IF(AND($A29='Rent Roll'!#REF!,'Rent Roll'!#REF!="Current",'Rent Roll'!#REF!&gt;CJ$11),'Rent Roll'!#REF!,SUMIFS('Rent Roll'!$M$4:$M$24,'Rent Roll'!$J$4:$J$24,$A29,'Rent Roll'!$H$4:$H$24,"&lt;="&amp;CJ$11,'Rent Roll'!$I$4:$I$24,"&gt;"&amp;CJ$11)),0)</f>
        <v>0</v>
      </c>
      <c r="CK29" s="62">
        <f>IFERROR(IF(AND($A29='Rent Roll'!#REF!,'Rent Roll'!#REF!="Current",'Rent Roll'!#REF!&gt;CK$11),'Rent Roll'!#REF!,SUMIFS('Rent Roll'!$M$4:$M$24,'Rent Roll'!$J$4:$J$24,$A29,'Rent Roll'!$H$4:$H$24,"&lt;="&amp;CK$11,'Rent Roll'!$I$4:$I$24,"&gt;"&amp;CK$11)),0)</f>
        <v>0</v>
      </c>
      <c r="CL29" s="62">
        <f>IFERROR(IF(AND($A29='Rent Roll'!#REF!,'Rent Roll'!#REF!="Current",'Rent Roll'!#REF!&gt;CL$11),'Rent Roll'!#REF!,SUMIFS('Rent Roll'!$M$4:$M$24,'Rent Roll'!$J$4:$J$24,$A29,'Rent Roll'!$H$4:$H$24,"&lt;="&amp;CL$11,'Rent Roll'!$I$4:$I$24,"&gt;"&amp;CL$11)),0)</f>
        <v>0</v>
      </c>
      <c r="CM29" s="62">
        <f>IFERROR(IF(AND($A29='Rent Roll'!#REF!,'Rent Roll'!#REF!="Current",'Rent Roll'!#REF!&gt;CM$11),'Rent Roll'!#REF!,SUMIFS('Rent Roll'!$M$4:$M$24,'Rent Roll'!$J$4:$J$24,$A29,'Rent Roll'!$H$4:$H$24,"&lt;="&amp;CM$11,'Rent Roll'!$I$4:$I$24,"&gt;"&amp;CM$11)),0)</f>
        <v>0</v>
      </c>
      <c r="CN29" s="62">
        <f>IFERROR(IF(AND($A29='Rent Roll'!#REF!,'Rent Roll'!#REF!="Current",'Rent Roll'!#REF!&gt;CN$11),'Rent Roll'!#REF!,SUMIFS('Rent Roll'!$M$4:$M$24,'Rent Roll'!$J$4:$J$24,$A29,'Rent Roll'!$H$4:$H$24,"&lt;="&amp;CN$11,'Rent Roll'!$I$4:$I$24,"&gt;"&amp;CN$11)),0)</f>
        <v>0</v>
      </c>
      <c r="CO29" s="62">
        <f>IFERROR(IF(AND($A29='Rent Roll'!#REF!,'Rent Roll'!#REF!="Current",'Rent Roll'!#REF!&gt;CO$11),'Rent Roll'!#REF!,SUMIFS('Rent Roll'!$M$4:$M$24,'Rent Roll'!$J$4:$J$24,$A29,'Rent Roll'!$H$4:$H$24,"&lt;="&amp;CO$11,'Rent Roll'!$I$4:$I$24,"&gt;"&amp;CO$11)),0)</f>
        <v>0</v>
      </c>
      <c r="CP29" s="62">
        <f>IFERROR(IF(AND($A29='Rent Roll'!#REF!,'Rent Roll'!#REF!="Current",'Rent Roll'!#REF!&gt;CP$11),'Rent Roll'!#REF!,SUMIFS('Rent Roll'!$M$4:$M$24,'Rent Roll'!$J$4:$J$24,$A29,'Rent Roll'!$H$4:$H$24,"&lt;="&amp;CP$11,'Rent Roll'!$I$4:$I$24,"&gt;"&amp;CP$11)),0)</f>
        <v>0</v>
      </c>
      <c r="CQ29" s="62">
        <f>IFERROR(IF(AND($A29='Rent Roll'!#REF!,'Rent Roll'!#REF!="Current",'Rent Roll'!#REF!&gt;CQ$11),'Rent Roll'!#REF!,SUMIFS('Rent Roll'!$M$4:$M$24,'Rent Roll'!$J$4:$J$24,$A29,'Rent Roll'!$H$4:$H$24,"&lt;="&amp;CQ$11,'Rent Roll'!$I$4:$I$24,"&gt;"&amp;CQ$11)),0)</f>
        <v>0</v>
      </c>
      <c r="CR29" s="62">
        <f>IFERROR(IF(AND($A29='Rent Roll'!#REF!,'Rent Roll'!#REF!="Current",'Rent Roll'!#REF!&gt;CR$11),'Rent Roll'!#REF!,SUMIFS('Rent Roll'!$M$4:$M$24,'Rent Roll'!$J$4:$J$24,$A29,'Rent Roll'!$H$4:$H$24,"&lt;="&amp;CR$11,'Rent Roll'!$I$4:$I$24,"&gt;"&amp;CR$11)),0)</f>
        <v>0</v>
      </c>
      <c r="CS29" s="62">
        <f>IFERROR(IF(AND($A29='Rent Roll'!#REF!,'Rent Roll'!#REF!="Current",'Rent Roll'!#REF!&gt;CS$11),'Rent Roll'!#REF!,SUMIFS('Rent Roll'!$M$4:$M$24,'Rent Roll'!$J$4:$J$24,$A29,'Rent Roll'!$H$4:$H$24,"&lt;="&amp;CS$11,'Rent Roll'!$I$4:$I$24,"&gt;"&amp;CS$11)),0)</f>
        <v>0</v>
      </c>
      <c r="CT29" s="62">
        <f>IFERROR(IF(AND($A29='Rent Roll'!#REF!,'Rent Roll'!#REF!="Current",'Rent Roll'!#REF!&gt;CT$11),'Rent Roll'!#REF!,SUMIFS('Rent Roll'!$M$4:$M$24,'Rent Roll'!$J$4:$J$24,$A29,'Rent Roll'!$H$4:$H$24,"&lt;="&amp;CT$11,'Rent Roll'!$I$4:$I$24,"&gt;"&amp;CT$11)),0)</f>
        <v>0</v>
      </c>
      <c r="CU29" s="62">
        <f>IFERROR(IF(AND($A29='Rent Roll'!#REF!,'Rent Roll'!#REF!="Current",'Rent Roll'!#REF!&gt;CU$11),'Rent Roll'!#REF!,SUMIFS('Rent Roll'!$M$4:$M$24,'Rent Roll'!$J$4:$J$24,$A29,'Rent Roll'!$H$4:$H$24,"&lt;="&amp;CU$11,'Rent Roll'!$I$4:$I$24,"&gt;"&amp;CU$11)),0)</f>
        <v>0</v>
      </c>
      <c r="CV29" s="559">
        <f>IFERROR(IF(AND($A29='Rent Roll'!#REF!,'Rent Roll'!#REF!="Current",'Rent Roll'!#REF!&gt;CV$11),'Rent Roll'!#REF!,SUMIFS('Rent Roll'!$M$4:$M$24,'Rent Roll'!$J$4:$J$24,$A29,'Rent Roll'!$H$4:$H$24,"&lt;="&amp;CV$11,'Rent Roll'!$I$4:$I$24,"&gt;"&amp;CV$11)),0)</f>
        <v>0</v>
      </c>
      <c r="CW29" s="62">
        <f>IFERROR(IF(AND($A29='Rent Roll'!#REF!,'Rent Roll'!#REF!="Current",'Rent Roll'!#REF!&gt;CW$11),'Rent Roll'!#REF!,SUMIFS('Rent Roll'!$M$4:$M$24,'Rent Roll'!$J$4:$J$24,$A29,'Rent Roll'!$H$4:$H$24,"&lt;="&amp;CW$11,'Rent Roll'!$I$4:$I$24,"&gt;"&amp;CW$11)),0)</f>
        <v>0</v>
      </c>
      <c r="CX29" s="62">
        <f>IFERROR(IF(AND($A29='Rent Roll'!#REF!,'Rent Roll'!#REF!="Current",'Rent Roll'!#REF!&gt;CX$11),'Rent Roll'!#REF!,SUMIFS('Rent Roll'!$M$4:$M$24,'Rent Roll'!$J$4:$J$24,$A29,'Rent Roll'!$H$4:$H$24,"&lt;="&amp;CX$11,'Rent Roll'!$I$4:$I$24,"&gt;"&amp;CX$11)),0)</f>
        <v>0</v>
      </c>
      <c r="CY29" s="62">
        <f>IFERROR(IF(AND($A29='Rent Roll'!#REF!,'Rent Roll'!#REF!="Current",'Rent Roll'!#REF!&gt;CY$11),'Rent Roll'!#REF!,SUMIFS('Rent Roll'!$M$4:$M$24,'Rent Roll'!$J$4:$J$24,$A29,'Rent Roll'!$H$4:$H$24,"&lt;="&amp;CY$11,'Rent Roll'!$I$4:$I$24,"&gt;"&amp;CY$11)),0)</f>
        <v>0</v>
      </c>
      <c r="CZ29" s="62">
        <f>IFERROR(IF(AND($A29='Rent Roll'!#REF!,'Rent Roll'!#REF!="Current",'Rent Roll'!#REF!&gt;CZ$11),'Rent Roll'!#REF!,SUMIFS('Rent Roll'!$M$4:$M$24,'Rent Roll'!$J$4:$J$24,$A29,'Rent Roll'!$H$4:$H$24,"&lt;="&amp;CZ$11,'Rent Roll'!$I$4:$I$24,"&gt;"&amp;CZ$11)),0)</f>
        <v>0</v>
      </c>
      <c r="DA29" s="62">
        <f>IFERROR(IF(AND($A29='Rent Roll'!#REF!,'Rent Roll'!#REF!="Current",'Rent Roll'!#REF!&gt;DA$11),'Rent Roll'!#REF!,SUMIFS('Rent Roll'!$M$4:$M$24,'Rent Roll'!$J$4:$J$24,$A29,'Rent Roll'!$H$4:$H$24,"&lt;="&amp;DA$11,'Rent Roll'!$I$4:$I$24,"&gt;"&amp;DA$11)),0)</f>
        <v>0</v>
      </c>
      <c r="DB29" s="62">
        <f>IFERROR(IF(AND($A29='Rent Roll'!#REF!,'Rent Roll'!#REF!="Current",'Rent Roll'!#REF!&gt;DB$11),'Rent Roll'!#REF!,SUMIFS('Rent Roll'!$M$4:$M$24,'Rent Roll'!$J$4:$J$24,$A29,'Rent Roll'!$H$4:$H$24,"&lt;="&amp;DB$11,'Rent Roll'!$I$4:$I$24,"&gt;"&amp;DB$11)),0)</f>
        <v>0</v>
      </c>
      <c r="DC29" s="62">
        <f>IFERROR(IF(AND($A29='Rent Roll'!#REF!,'Rent Roll'!#REF!="Current",'Rent Roll'!#REF!&gt;DC$11),'Rent Roll'!#REF!,SUMIFS('Rent Roll'!$M$4:$M$24,'Rent Roll'!$J$4:$J$24,$A29,'Rent Roll'!$H$4:$H$24,"&lt;="&amp;DC$11,'Rent Roll'!$I$4:$I$24,"&gt;"&amp;DC$11)),0)</f>
        <v>0</v>
      </c>
      <c r="DD29" s="62">
        <f>IFERROR(IF(AND($A29='Rent Roll'!#REF!,'Rent Roll'!#REF!="Current",'Rent Roll'!#REF!&gt;DD$11),'Rent Roll'!#REF!,SUMIFS('Rent Roll'!$M$4:$M$24,'Rent Roll'!$J$4:$J$24,$A29,'Rent Roll'!$H$4:$H$24,"&lt;="&amp;DD$11,'Rent Roll'!$I$4:$I$24,"&gt;"&amp;DD$11)),0)</f>
        <v>0</v>
      </c>
      <c r="DE29" s="62">
        <f>IFERROR(IF(AND($A29='Rent Roll'!#REF!,'Rent Roll'!#REF!="Current",'Rent Roll'!#REF!&gt;DE$11),'Rent Roll'!#REF!,SUMIFS('Rent Roll'!$M$4:$M$24,'Rent Roll'!$J$4:$J$24,$A29,'Rent Roll'!$H$4:$H$24,"&lt;="&amp;DE$11,'Rent Roll'!$I$4:$I$24,"&gt;"&amp;DE$11)),0)</f>
        <v>0</v>
      </c>
      <c r="DF29" s="62">
        <f>IFERROR(IF(AND($A29='Rent Roll'!#REF!,'Rent Roll'!#REF!="Current",'Rent Roll'!#REF!&gt;DF$11),'Rent Roll'!#REF!,SUMIFS('Rent Roll'!$M$4:$M$24,'Rent Roll'!$J$4:$J$24,$A29,'Rent Roll'!$H$4:$H$24,"&lt;="&amp;DF$11,'Rent Roll'!$I$4:$I$24,"&gt;"&amp;DF$11)),0)</f>
        <v>0</v>
      </c>
      <c r="DG29" s="62">
        <f>IFERROR(IF(AND($A29='Rent Roll'!#REF!,'Rent Roll'!#REF!="Current",'Rent Roll'!#REF!&gt;DG$11),'Rent Roll'!#REF!,SUMIFS('Rent Roll'!$M$4:$M$24,'Rent Roll'!$J$4:$J$24,$A29,'Rent Roll'!$H$4:$H$24,"&lt;="&amp;DG$11,'Rent Roll'!$I$4:$I$24,"&gt;"&amp;DG$11)),0)</f>
        <v>0</v>
      </c>
      <c r="DH29" s="559">
        <f>IFERROR(IF(AND($A29='Rent Roll'!#REF!,'Rent Roll'!#REF!="Current",'Rent Roll'!#REF!&gt;DH$11),'Rent Roll'!#REF!,SUMIFS('Rent Roll'!$M$4:$M$24,'Rent Roll'!$J$4:$J$24,$A29,'Rent Roll'!$H$4:$H$24,"&lt;="&amp;DH$11,'Rent Roll'!$I$4:$I$24,"&gt;"&amp;DH$11)),0)</f>
        <v>0</v>
      </c>
      <c r="DI29" s="62">
        <f>IFERROR(IF(AND($A29='Rent Roll'!#REF!,'Rent Roll'!#REF!="Current",'Rent Roll'!#REF!&gt;DI$11),'Rent Roll'!#REF!,SUMIFS('Rent Roll'!$M$4:$M$24,'Rent Roll'!$J$4:$J$24,$A29,'Rent Roll'!$H$4:$H$24,"&lt;="&amp;DI$11,'Rent Roll'!$I$4:$I$24,"&gt;"&amp;DI$11)),0)</f>
        <v>0</v>
      </c>
      <c r="DJ29" s="62">
        <f>IFERROR(IF(AND($A29='Rent Roll'!#REF!,'Rent Roll'!#REF!="Current",'Rent Roll'!#REF!&gt;DJ$11),'Rent Roll'!#REF!,SUMIFS('Rent Roll'!$M$4:$M$24,'Rent Roll'!$J$4:$J$24,$A29,'Rent Roll'!$H$4:$H$24,"&lt;="&amp;DJ$11,'Rent Roll'!$I$4:$I$24,"&gt;"&amp;DJ$11)),0)</f>
        <v>0</v>
      </c>
      <c r="DK29" s="62">
        <f>IFERROR(IF(AND($A29='Rent Roll'!#REF!,'Rent Roll'!#REF!="Current",'Rent Roll'!#REF!&gt;DK$11),'Rent Roll'!#REF!,SUMIFS('Rent Roll'!$M$4:$M$24,'Rent Roll'!$J$4:$J$24,$A29,'Rent Roll'!$H$4:$H$24,"&lt;="&amp;DK$11,'Rent Roll'!$I$4:$I$24,"&gt;"&amp;DK$11)),0)</f>
        <v>0</v>
      </c>
      <c r="DL29" s="62">
        <f>IFERROR(IF(AND($A29='Rent Roll'!#REF!,'Rent Roll'!#REF!="Current",'Rent Roll'!#REF!&gt;DL$11),'Rent Roll'!#REF!,SUMIFS('Rent Roll'!$M$4:$M$24,'Rent Roll'!$J$4:$J$24,$A29,'Rent Roll'!$H$4:$H$24,"&lt;="&amp;DL$11,'Rent Roll'!$I$4:$I$24,"&gt;"&amp;DL$11)),0)</f>
        <v>0</v>
      </c>
      <c r="DM29" s="62">
        <f>IFERROR(IF(AND($A29='Rent Roll'!#REF!,'Rent Roll'!#REF!="Current",'Rent Roll'!#REF!&gt;DM$11),'Rent Roll'!#REF!,SUMIFS('Rent Roll'!$M$4:$M$24,'Rent Roll'!$J$4:$J$24,$A29,'Rent Roll'!$H$4:$H$24,"&lt;="&amp;DM$11,'Rent Roll'!$I$4:$I$24,"&gt;"&amp;DM$11)),0)</f>
        <v>0</v>
      </c>
      <c r="DN29" s="62">
        <f>IFERROR(IF(AND($A29='Rent Roll'!#REF!,'Rent Roll'!#REF!="Current",'Rent Roll'!#REF!&gt;DN$11),'Rent Roll'!#REF!,SUMIFS('Rent Roll'!$M$4:$M$24,'Rent Roll'!$J$4:$J$24,$A29,'Rent Roll'!$H$4:$H$24,"&lt;="&amp;DN$11,'Rent Roll'!$I$4:$I$24,"&gt;"&amp;DN$11)),0)</f>
        <v>0</v>
      </c>
      <c r="DO29" s="62">
        <f>IFERROR(IF(AND($A29='Rent Roll'!#REF!,'Rent Roll'!#REF!="Current",'Rent Roll'!#REF!&gt;DO$11),'Rent Roll'!#REF!,SUMIFS('Rent Roll'!$M$4:$M$24,'Rent Roll'!$J$4:$J$24,$A29,'Rent Roll'!$H$4:$H$24,"&lt;="&amp;DO$11,'Rent Roll'!$I$4:$I$24,"&gt;"&amp;DO$11)),0)</f>
        <v>0</v>
      </c>
      <c r="DP29" s="62">
        <f>IFERROR(IF(AND($A29='Rent Roll'!#REF!,'Rent Roll'!#REF!="Current",'Rent Roll'!#REF!&gt;DP$11),'Rent Roll'!#REF!,SUMIFS('Rent Roll'!$M$4:$M$24,'Rent Roll'!$J$4:$J$24,$A29,'Rent Roll'!$H$4:$H$24,"&lt;="&amp;DP$11,'Rent Roll'!$I$4:$I$24,"&gt;"&amp;DP$11)),0)</f>
        <v>0</v>
      </c>
      <c r="DQ29" s="62">
        <f>IFERROR(IF(AND($A29='Rent Roll'!#REF!,'Rent Roll'!#REF!="Current",'Rent Roll'!#REF!&gt;DQ$11),'Rent Roll'!#REF!,SUMIFS('Rent Roll'!$M$4:$M$24,'Rent Roll'!$J$4:$J$24,$A29,'Rent Roll'!$H$4:$H$24,"&lt;="&amp;DQ$11,'Rent Roll'!$I$4:$I$24,"&gt;"&amp;DQ$11)),0)</f>
        <v>0</v>
      </c>
      <c r="DR29" s="62">
        <f>IFERROR(IF(AND($A29='Rent Roll'!#REF!,'Rent Roll'!#REF!="Current",'Rent Roll'!#REF!&gt;DR$11),'Rent Roll'!#REF!,SUMIFS('Rent Roll'!$M$4:$M$24,'Rent Roll'!$J$4:$J$24,$A29,'Rent Roll'!$H$4:$H$24,"&lt;="&amp;DR$11,'Rent Roll'!$I$4:$I$24,"&gt;"&amp;DR$11)),0)</f>
        <v>0</v>
      </c>
      <c r="DS29" s="62">
        <f>IFERROR(IF(AND($A29='Rent Roll'!#REF!,'Rent Roll'!#REF!="Current",'Rent Roll'!#REF!&gt;DS$11),'Rent Roll'!#REF!,SUMIFS('Rent Roll'!$M$4:$M$24,'Rent Roll'!$J$4:$J$24,$A29,'Rent Roll'!$H$4:$H$24,"&lt;="&amp;DS$11,'Rent Roll'!$I$4:$I$24,"&gt;"&amp;DS$11)),0)</f>
        <v>0</v>
      </c>
      <c r="DT29" s="559">
        <f>IFERROR(IF(AND($A29='Rent Roll'!#REF!,'Rent Roll'!#REF!="Current",'Rent Roll'!#REF!&gt;DT$11),'Rent Roll'!#REF!,SUMIFS('Rent Roll'!$M$4:$M$24,'Rent Roll'!$J$4:$J$24,$A29,'Rent Roll'!$H$4:$H$24,"&lt;="&amp;DT$11,'Rent Roll'!$I$4:$I$24,"&gt;"&amp;DT$11)),0)</f>
        <v>0</v>
      </c>
      <c r="DU29" s="62">
        <f>IFERROR(IF(AND($A29='Rent Roll'!#REF!,'Rent Roll'!#REF!="Current",'Rent Roll'!#REF!&gt;DU$11),'Rent Roll'!#REF!,SUMIFS('Rent Roll'!$M$4:$M$24,'Rent Roll'!$J$4:$J$24,$A29,'Rent Roll'!$H$4:$H$24,"&lt;="&amp;DU$11,'Rent Roll'!$I$4:$I$24,"&gt;"&amp;DU$11)),0)</f>
        <v>0</v>
      </c>
      <c r="DV29" s="62">
        <f>IFERROR(IF(AND($A29='Rent Roll'!#REF!,'Rent Roll'!#REF!="Current",'Rent Roll'!#REF!&gt;DV$11),'Rent Roll'!#REF!,SUMIFS('Rent Roll'!$M$4:$M$24,'Rent Roll'!$J$4:$J$24,$A29,'Rent Roll'!$H$4:$H$24,"&lt;="&amp;DV$11,'Rent Roll'!$I$4:$I$24,"&gt;"&amp;DV$11)),0)</f>
        <v>0</v>
      </c>
      <c r="DW29" s="62">
        <f>IFERROR(IF(AND($A29='Rent Roll'!#REF!,'Rent Roll'!#REF!="Current",'Rent Roll'!#REF!&gt;DW$11),'Rent Roll'!#REF!,SUMIFS('Rent Roll'!$M$4:$M$24,'Rent Roll'!$J$4:$J$24,$A29,'Rent Roll'!$H$4:$H$24,"&lt;="&amp;DW$11,'Rent Roll'!$I$4:$I$24,"&gt;"&amp;DW$11)),0)</f>
        <v>0</v>
      </c>
      <c r="DX29" s="62">
        <f>IFERROR(IF(AND($A29='Rent Roll'!#REF!,'Rent Roll'!#REF!="Current",'Rent Roll'!#REF!&gt;DX$11),'Rent Roll'!#REF!,SUMIFS('Rent Roll'!$M$4:$M$24,'Rent Roll'!$J$4:$J$24,$A29,'Rent Roll'!$H$4:$H$24,"&lt;="&amp;DX$11,'Rent Roll'!$I$4:$I$24,"&gt;"&amp;DX$11)),0)</f>
        <v>0</v>
      </c>
      <c r="DY29" s="62">
        <f>IFERROR(IF(AND($A29='Rent Roll'!#REF!,'Rent Roll'!#REF!="Current",'Rent Roll'!#REF!&gt;DY$11),'Rent Roll'!#REF!,SUMIFS('Rent Roll'!$M$4:$M$24,'Rent Roll'!$J$4:$J$24,$A29,'Rent Roll'!$H$4:$H$24,"&lt;="&amp;DY$11,'Rent Roll'!$I$4:$I$24,"&gt;"&amp;DY$11)),0)</f>
        <v>0</v>
      </c>
      <c r="DZ29" s="62">
        <f>IFERROR(IF(AND($A29='Rent Roll'!#REF!,'Rent Roll'!#REF!="Current",'Rent Roll'!#REF!&gt;DZ$11),'Rent Roll'!#REF!,SUMIFS('Rent Roll'!$M$4:$M$24,'Rent Roll'!$J$4:$J$24,$A29,'Rent Roll'!$H$4:$H$24,"&lt;="&amp;DZ$11,'Rent Roll'!$I$4:$I$24,"&gt;"&amp;DZ$11)),0)</f>
        <v>0</v>
      </c>
      <c r="EA29" s="62">
        <f>IFERROR(IF(AND($A29='Rent Roll'!#REF!,'Rent Roll'!#REF!="Current",'Rent Roll'!#REF!&gt;EA$11),'Rent Roll'!#REF!,SUMIFS('Rent Roll'!$M$4:$M$24,'Rent Roll'!$J$4:$J$24,$A29,'Rent Roll'!$H$4:$H$24,"&lt;="&amp;EA$11,'Rent Roll'!$I$4:$I$24,"&gt;"&amp;EA$11)),0)</f>
        <v>0</v>
      </c>
      <c r="EB29" s="62">
        <f>IFERROR(IF(AND($A29='Rent Roll'!#REF!,'Rent Roll'!#REF!="Current",'Rent Roll'!#REF!&gt;EB$11),'Rent Roll'!#REF!,SUMIFS('Rent Roll'!$M$4:$M$24,'Rent Roll'!$J$4:$J$24,$A29,'Rent Roll'!$H$4:$H$24,"&lt;="&amp;EB$11,'Rent Roll'!$I$4:$I$24,"&gt;"&amp;EB$11)),0)</f>
        <v>0</v>
      </c>
      <c r="EC29" s="62">
        <f>IFERROR(IF(AND($A29='Rent Roll'!#REF!,'Rent Roll'!#REF!="Current",'Rent Roll'!#REF!&gt;EC$11),'Rent Roll'!#REF!,SUMIFS('Rent Roll'!$M$4:$M$24,'Rent Roll'!$J$4:$J$24,$A29,'Rent Roll'!$H$4:$H$24,"&lt;="&amp;EC$11,'Rent Roll'!$I$4:$I$24,"&gt;"&amp;EC$11)),0)</f>
        <v>0</v>
      </c>
      <c r="ED29" s="62">
        <f>IFERROR(IF(AND($A29='Rent Roll'!#REF!,'Rent Roll'!#REF!="Current",'Rent Roll'!#REF!&gt;ED$11),'Rent Roll'!#REF!,SUMIFS('Rent Roll'!$M$4:$M$24,'Rent Roll'!$J$4:$J$24,$A29,'Rent Roll'!$H$4:$H$24,"&lt;="&amp;ED$11,'Rent Roll'!$I$4:$I$24,"&gt;"&amp;ED$11)),0)</f>
        <v>0</v>
      </c>
      <c r="EE29" s="62">
        <f>IFERROR(IF(AND($A29='Rent Roll'!#REF!,'Rent Roll'!#REF!="Current",'Rent Roll'!#REF!&gt;EE$11),'Rent Roll'!#REF!,SUMIFS('Rent Roll'!$M$4:$M$24,'Rent Roll'!$J$4:$J$24,$A29,'Rent Roll'!$H$4:$H$24,"&lt;="&amp;EE$11,'Rent Roll'!$I$4:$I$24,"&gt;"&amp;EE$11)),0)</f>
        <v>0</v>
      </c>
    </row>
    <row r="30" spans="1:135" x14ac:dyDescent="0.25">
      <c r="A30" s="148" t="e">
        <f>'Rent Roll'!#REF!</f>
        <v>#REF!</v>
      </c>
      <c r="B30" s="398" t="e">
        <f>'Rent Roll'!#REF!</f>
        <v>#REF!</v>
      </c>
      <c r="C30" s="399" t="e">
        <f>'Rent Roll'!#REF!</f>
        <v>#REF!</v>
      </c>
      <c r="D30" s="62">
        <f>IFERROR(IF(AND($A30='Rent Roll'!#REF!,'Rent Roll'!#REF!="Current",'Rent Roll'!#REF!&gt;D$11),'Rent Roll'!#REF!,SUMIFS('Rent Roll'!$M$4:$M$24,'Rent Roll'!$J$4:$J$24,$A30,'Rent Roll'!$H$4:$H$24,"&lt;="&amp;D$11,'Rent Roll'!$I$4:$I$24,"&gt;"&amp;D$11)),0)</f>
        <v>0</v>
      </c>
      <c r="E30" s="62">
        <f>IFERROR(IF(AND($A30='Rent Roll'!#REF!,'Rent Roll'!#REF!="Current",'Rent Roll'!#REF!&gt;E$11),'Rent Roll'!#REF!,SUMIFS('Rent Roll'!$M$4:$M$24,'Rent Roll'!$J$4:$J$24,$A30,'Rent Roll'!$H$4:$H$24,"&lt;="&amp;E$11,'Rent Roll'!$I$4:$I$24,"&gt;"&amp;E$11)),0)</f>
        <v>0</v>
      </c>
      <c r="F30" s="62">
        <f>IFERROR(IF(AND($A30='Rent Roll'!#REF!,'Rent Roll'!#REF!="Current",'Rent Roll'!#REF!&gt;F$11),'Rent Roll'!#REF!,SUMIFS('Rent Roll'!$M$4:$M$24,'Rent Roll'!$J$4:$J$24,$A30,'Rent Roll'!$H$4:$H$24,"&lt;="&amp;F$11,'Rent Roll'!$I$4:$I$24,"&gt;"&amp;F$11)),0)</f>
        <v>0</v>
      </c>
      <c r="G30" s="62">
        <f>IFERROR(IF(AND($A30='Rent Roll'!#REF!,'Rent Roll'!#REF!="Current",'Rent Roll'!#REF!&gt;G$11),'Rent Roll'!#REF!,SUMIFS('Rent Roll'!$M$4:$M$24,'Rent Roll'!$J$4:$J$24,$A30,'Rent Roll'!$H$4:$H$24,"&lt;="&amp;G$11,'Rent Roll'!$I$4:$I$24,"&gt;"&amp;G$11)),0)</f>
        <v>0</v>
      </c>
      <c r="H30" s="62">
        <f>IFERROR(IF(AND($A30='Rent Roll'!#REF!,'Rent Roll'!#REF!="Current",'Rent Roll'!#REF!&gt;H$11),'Rent Roll'!#REF!,SUMIFS('Rent Roll'!$M$4:$M$24,'Rent Roll'!$J$4:$J$24,$A30,'Rent Roll'!$H$4:$H$24,"&lt;="&amp;H$11,'Rent Roll'!$I$4:$I$24,"&gt;"&amp;H$11)),0)</f>
        <v>0</v>
      </c>
      <c r="I30" s="62">
        <f>IFERROR(IF(AND($A30='Rent Roll'!#REF!,'Rent Roll'!#REF!="Current",'Rent Roll'!#REF!&gt;I$11),'Rent Roll'!#REF!,SUMIFS('Rent Roll'!$M$4:$M$24,'Rent Roll'!$J$4:$J$24,$A30,'Rent Roll'!$H$4:$H$24,"&lt;="&amp;I$11,'Rent Roll'!$I$4:$I$24,"&gt;"&amp;I$11)),0)</f>
        <v>0</v>
      </c>
      <c r="J30" s="62">
        <f>IFERROR(IF(AND($A30='Rent Roll'!#REF!,'Rent Roll'!#REF!="Current",'Rent Roll'!#REF!&gt;J$11),'Rent Roll'!#REF!,SUMIFS('Rent Roll'!$M$4:$M$24,'Rent Roll'!$J$4:$J$24,$A30,'Rent Roll'!$H$4:$H$24,"&lt;="&amp;J$11,'Rent Roll'!$I$4:$I$24,"&gt;"&amp;J$11)),0)</f>
        <v>0</v>
      </c>
      <c r="K30" s="62">
        <f>IFERROR(IF(AND($A30='Rent Roll'!#REF!,'Rent Roll'!#REF!="Current",'Rent Roll'!#REF!&gt;K$11),'Rent Roll'!#REF!,SUMIFS('Rent Roll'!$M$4:$M$24,'Rent Roll'!$J$4:$J$24,$A30,'Rent Roll'!$H$4:$H$24,"&lt;="&amp;K$11,'Rent Roll'!$I$4:$I$24,"&gt;"&amp;K$11)),0)</f>
        <v>0</v>
      </c>
      <c r="L30" s="62">
        <f>IFERROR(IF(AND($A30='Rent Roll'!#REF!,'Rent Roll'!#REF!="Current",'Rent Roll'!#REF!&gt;L$11),'Rent Roll'!#REF!,SUMIFS('Rent Roll'!$M$4:$M$24,'Rent Roll'!$J$4:$J$24,$A30,'Rent Roll'!$H$4:$H$24,"&lt;="&amp;L$11,'Rent Roll'!$I$4:$I$24,"&gt;"&amp;L$11)),0)</f>
        <v>0</v>
      </c>
      <c r="M30" s="62">
        <f>IFERROR(IF(AND($A30='Rent Roll'!#REF!,'Rent Roll'!#REF!="Current",'Rent Roll'!#REF!&gt;M$11),'Rent Roll'!#REF!,SUMIFS('Rent Roll'!$M$4:$M$24,'Rent Roll'!$J$4:$J$24,$A30,'Rent Roll'!$H$4:$H$24,"&lt;="&amp;M$11,'Rent Roll'!$I$4:$I$24,"&gt;"&amp;M$11)),0)</f>
        <v>0</v>
      </c>
      <c r="N30" s="62">
        <f>IFERROR(IF(AND($A30='Rent Roll'!#REF!,'Rent Roll'!#REF!="Current",'Rent Roll'!#REF!&gt;N$11),'Rent Roll'!#REF!,SUMIFS('Rent Roll'!$M$4:$M$24,'Rent Roll'!$J$4:$J$24,$A30,'Rent Roll'!$H$4:$H$24,"&lt;="&amp;N$11,'Rent Roll'!$I$4:$I$24,"&gt;"&amp;N$11)),0)</f>
        <v>0</v>
      </c>
      <c r="O30" s="62">
        <f>IFERROR(IF(AND($A30='Rent Roll'!#REF!,'Rent Roll'!#REF!="Current",'Rent Roll'!#REF!&gt;O$11),'Rent Roll'!#REF!,SUMIFS('Rent Roll'!$M$4:$M$24,'Rent Roll'!$J$4:$J$24,$A30,'Rent Roll'!$H$4:$H$24,"&lt;="&amp;O$11,'Rent Roll'!$I$4:$I$24,"&gt;"&amp;O$11)),0)</f>
        <v>0</v>
      </c>
      <c r="P30" s="559">
        <f>IFERROR(IF(AND($A30='Rent Roll'!#REF!,'Rent Roll'!#REF!="Current",'Rent Roll'!#REF!&gt;P$11),'Rent Roll'!#REF!,SUMIFS('Rent Roll'!$M$4:$M$24,'Rent Roll'!$J$4:$J$24,$A30,'Rent Roll'!$H$4:$H$24,"&lt;="&amp;P$11,'Rent Roll'!$I$4:$I$24,"&gt;"&amp;P$11)),0)</f>
        <v>0</v>
      </c>
      <c r="Q30" s="62">
        <f>IFERROR(IF(AND($A30='Rent Roll'!#REF!,'Rent Roll'!#REF!="Current",'Rent Roll'!#REF!&gt;Q$11),'Rent Roll'!#REF!,SUMIFS('Rent Roll'!$M$4:$M$24,'Rent Roll'!$J$4:$J$24,$A30,'Rent Roll'!$H$4:$H$24,"&lt;="&amp;Q$11,'Rent Roll'!$I$4:$I$24,"&gt;"&amp;Q$11)),0)</f>
        <v>0</v>
      </c>
      <c r="R30" s="62">
        <f>IFERROR(IF(AND($A30='Rent Roll'!#REF!,'Rent Roll'!#REF!="Current",'Rent Roll'!#REF!&gt;R$11),'Rent Roll'!#REF!,SUMIFS('Rent Roll'!$M$4:$M$24,'Rent Roll'!$J$4:$J$24,$A30,'Rent Roll'!$H$4:$H$24,"&lt;="&amp;R$11,'Rent Roll'!$I$4:$I$24,"&gt;"&amp;R$11)),0)</f>
        <v>0</v>
      </c>
      <c r="S30" s="62">
        <f>IFERROR(IF(AND($A30='Rent Roll'!#REF!,'Rent Roll'!#REF!="Current",'Rent Roll'!#REF!&gt;S$11),'Rent Roll'!#REF!,SUMIFS('Rent Roll'!$M$4:$M$24,'Rent Roll'!$J$4:$J$24,$A30,'Rent Roll'!$H$4:$H$24,"&lt;="&amp;S$11,'Rent Roll'!$I$4:$I$24,"&gt;"&amp;S$11)),0)</f>
        <v>0</v>
      </c>
      <c r="T30" s="62">
        <f>IFERROR(IF(AND($A30='Rent Roll'!#REF!,'Rent Roll'!#REF!="Current",'Rent Roll'!#REF!&gt;T$11),'Rent Roll'!#REF!,SUMIFS('Rent Roll'!$M$4:$M$24,'Rent Roll'!$J$4:$J$24,$A30,'Rent Roll'!$H$4:$H$24,"&lt;="&amp;T$11,'Rent Roll'!$I$4:$I$24,"&gt;"&amp;T$11)),0)</f>
        <v>0</v>
      </c>
      <c r="U30" s="62">
        <f>IFERROR(IF(AND($A30='Rent Roll'!#REF!,'Rent Roll'!#REF!="Current",'Rent Roll'!#REF!&gt;U$11),'Rent Roll'!#REF!,SUMIFS('Rent Roll'!$M$4:$M$24,'Rent Roll'!$J$4:$J$24,$A30,'Rent Roll'!$H$4:$H$24,"&lt;="&amp;U$11,'Rent Roll'!$I$4:$I$24,"&gt;"&amp;U$11)),0)</f>
        <v>0</v>
      </c>
      <c r="V30" s="62">
        <f>IFERROR(IF(AND($A30='Rent Roll'!#REF!,'Rent Roll'!#REF!="Current",'Rent Roll'!#REF!&gt;V$11),'Rent Roll'!#REF!,SUMIFS('Rent Roll'!$M$4:$M$24,'Rent Roll'!$J$4:$J$24,$A30,'Rent Roll'!$H$4:$H$24,"&lt;="&amp;V$11,'Rent Roll'!$I$4:$I$24,"&gt;"&amp;V$11)),0)</f>
        <v>0</v>
      </c>
      <c r="W30" s="62">
        <f>IFERROR(IF(AND($A30='Rent Roll'!#REF!,'Rent Roll'!#REF!="Current",'Rent Roll'!#REF!&gt;W$11),'Rent Roll'!#REF!,SUMIFS('Rent Roll'!$M$4:$M$24,'Rent Roll'!$J$4:$J$24,$A30,'Rent Roll'!$H$4:$H$24,"&lt;="&amp;W$11,'Rent Roll'!$I$4:$I$24,"&gt;"&amp;W$11)),0)</f>
        <v>0</v>
      </c>
      <c r="X30" s="62">
        <f>IFERROR(IF(AND($A30='Rent Roll'!#REF!,'Rent Roll'!#REF!="Current",'Rent Roll'!#REF!&gt;X$11),'Rent Roll'!#REF!,SUMIFS('Rent Roll'!$M$4:$M$24,'Rent Roll'!$J$4:$J$24,$A30,'Rent Roll'!$H$4:$H$24,"&lt;="&amp;X$11,'Rent Roll'!$I$4:$I$24,"&gt;"&amp;X$11)),0)</f>
        <v>0</v>
      </c>
      <c r="Y30" s="62">
        <f>IFERROR(IF(AND($A30='Rent Roll'!#REF!,'Rent Roll'!#REF!="Current",'Rent Roll'!#REF!&gt;Y$11),'Rent Roll'!#REF!,SUMIFS('Rent Roll'!$M$4:$M$24,'Rent Roll'!$J$4:$J$24,$A30,'Rent Roll'!$H$4:$H$24,"&lt;="&amp;Y$11,'Rent Roll'!$I$4:$I$24,"&gt;"&amp;Y$11)),0)</f>
        <v>0</v>
      </c>
      <c r="Z30" s="62">
        <f>IFERROR(IF(AND($A30='Rent Roll'!#REF!,'Rent Roll'!#REF!="Current",'Rent Roll'!#REF!&gt;Z$11),'Rent Roll'!#REF!,SUMIFS('Rent Roll'!$M$4:$M$24,'Rent Roll'!$J$4:$J$24,$A30,'Rent Roll'!$H$4:$H$24,"&lt;="&amp;Z$11,'Rent Roll'!$I$4:$I$24,"&gt;"&amp;Z$11)),0)</f>
        <v>0</v>
      </c>
      <c r="AA30" s="62">
        <f>IFERROR(IF(AND($A30='Rent Roll'!#REF!,'Rent Roll'!#REF!="Current",'Rent Roll'!#REF!&gt;AA$11),'Rent Roll'!#REF!,SUMIFS('Rent Roll'!$M$4:$M$24,'Rent Roll'!$J$4:$J$24,$A30,'Rent Roll'!$H$4:$H$24,"&lt;="&amp;AA$11,'Rent Roll'!$I$4:$I$24,"&gt;"&amp;AA$11)),0)</f>
        <v>0</v>
      </c>
      <c r="AB30" s="559">
        <f>IFERROR(IF(AND($A30='Rent Roll'!#REF!,'Rent Roll'!#REF!="Current",'Rent Roll'!#REF!&gt;AB$11),'Rent Roll'!#REF!,SUMIFS('Rent Roll'!$M$4:$M$24,'Rent Roll'!$J$4:$J$24,$A30,'Rent Roll'!$H$4:$H$24,"&lt;="&amp;AB$11,'Rent Roll'!$I$4:$I$24,"&gt;"&amp;AB$11)),0)</f>
        <v>0</v>
      </c>
      <c r="AC30" s="62">
        <f>IFERROR(IF(AND($A30='Rent Roll'!#REF!,'Rent Roll'!#REF!="Current",'Rent Roll'!#REF!&gt;AC$11),'Rent Roll'!#REF!,SUMIFS('Rent Roll'!$M$4:$M$24,'Rent Roll'!$J$4:$J$24,$A30,'Rent Roll'!$H$4:$H$24,"&lt;="&amp;AC$11,'Rent Roll'!$I$4:$I$24,"&gt;"&amp;AC$11)),0)</f>
        <v>0</v>
      </c>
      <c r="AD30" s="62">
        <f>IFERROR(IF(AND($A30='Rent Roll'!#REF!,'Rent Roll'!#REF!="Current",'Rent Roll'!#REF!&gt;AD$11),'Rent Roll'!#REF!,SUMIFS('Rent Roll'!$M$4:$M$24,'Rent Roll'!$J$4:$J$24,$A30,'Rent Roll'!$H$4:$H$24,"&lt;="&amp;AD$11,'Rent Roll'!$I$4:$I$24,"&gt;"&amp;AD$11)),0)</f>
        <v>0</v>
      </c>
      <c r="AE30" s="62">
        <f>IFERROR(IF(AND($A30='Rent Roll'!#REF!,'Rent Roll'!#REF!="Current",'Rent Roll'!#REF!&gt;AE$11),'Rent Roll'!#REF!,SUMIFS('Rent Roll'!$M$4:$M$24,'Rent Roll'!$J$4:$J$24,$A30,'Rent Roll'!$H$4:$H$24,"&lt;="&amp;AE$11,'Rent Roll'!$I$4:$I$24,"&gt;"&amp;AE$11)),0)</f>
        <v>0</v>
      </c>
      <c r="AF30" s="62">
        <f>IFERROR(IF(AND($A30='Rent Roll'!#REF!,'Rent Roll'!#REF!="Current",'Rent Roll'!#REF!&gt;AF$11),'Rent Roll'!#REF!,SUMIFS('Rent Roll'!$M$4:$M$24,'Rent Roll'!$J$4:$J$24,$A30,'Rent Roll'!$H$4:$H$24,"&lt;="&amp;AF$11,'Rent Roll'!$I$4:$I$24,"&gt;"&amp;AF$11)),0)</f>
        <v>0</v>
      </c>
      <c r="AG30" s="62">
        <f>IFERROR(IF(AND($A30='Rent Roll'!#REF!,'Rent Roll'!#REF!="Current",'Rent Roll'!#REF!&gt;AG$11),'Rent Roll'!#REF!,SUMIFS('Rent Roll'!$M$4:$M$24,'Rent Roll'!$J$4:$J$24,$A30,'Rent Roll'!$H$4:$H$24,"&lt;="&amp;AG$11,'Rent Roll'!$I$4:$I$24,"&gt;"&amp;AG$11)),0)</f>
        <v>0</v>
      </c>
      <c r="AH30" s="62">
        <f>IFERROR(IF(AND($A30='Rent Roll'!#REF!,'Rent Roll'!#REF!="Current",'Rent Roll'!#REF!&gt;AH$11),'Rent Roll'!#REF!,SUMIFS('Rent Roll'!$M$4:$M$24,'Rent Roll'!$J$4:$J$24,$A30,'Rent Roll'!$H$4:$H$24,"&lt;="&amp;AH$11,'Rent Roll'!$I$4:$I$24,"&gt;"&amp;AH$11)),0)</f>
        <v>0</v>
      </c>
      <c r="AI30" s="62">
        <f>IFERROR(IF(AND($A30='Rent Roll'!#REF!,'Rent Roll'!#REF!="Current",'Rent Roll'!#REF!&gt;AI$11),'Rent Roll'!#REF!,SUMIFS('Rent Roll'!$M$4:$M$24,'Rent Roll'!$J$4:$J$24,$A30,'Rent Roll'!$H$4:$H$24,"&lt;="&amp;AI$11,'Rent Roll'!$I$4:$I$24,"&gt;"&amp;AI$11)),0)</f>
        <v>0</v>
      </c>
      <c r="AJ30" s="62">
        <f>IFERROR(IF(AND($A30='Rent Roll'!#REF!,'Rent Roll'!#REF!="Current",'Rent Roll'!#REF!&gt;AJ$11),'Rent Roll'!#REF!,SUMIFS('Rent Roll'!$M$4:$M$24,'Rent Roll'!$J$4:$J$24,$A30,'Rent Roll'!$H$4:$H$24,"&lt;="&amp;AJ$11,'Rent Roll'!$I$4:$I$24,"&gt;"&amp;AJ$11)),0)</f>
        <v>0</v>
      </c>
      <c r="AK30" s="62">
        <f>IFERROR(IF(AND($A30='Rent Roll'!#REF!,'Rent Roll'!#REF!="Current",'Rent Roll'!#REF!&gt;AK$11),'Rent Roll'!#REF!,SUMIFS('Rent Roll'!$M$4:$M$24,'Rent Roll'!$J$4:$J$24,$A30,'Rent Roll'!$H$4:$H$24,"&lt;="&amp;AK$11,'Rent Roll'!$I$4:$I$24,"&gt;"&amp;AK$11)),0)</f>
        <v>0</v>
      </c>
      <c r="AL30" s="62">
        <f>IFERROR(IF(AND($A30='Rent Roll'!#REF!,'Rent Roll'!#REF!="Current",'Rent Roll'!#REF!&gt;AL$11),'Rent Roll'!#REF!,SUMIFS('Rent Roll'!$M$4:$M$24,'Rent Roll'!$J$4:$J$24,$A30,'Rent Roll'!$H$4:$H$24,"&lt;="&amp;AL$11,'Rent Roll'!$I$4:$I$24,"&gt;"&amp;AL$11)),0)</f>
        <v>0</v>
      </c>
      <c r="AM30" s="62">
        <f>IFERROR(IF(AND($A30='Rent Roll'!#REF!,'Rent Roll'!#REF!="Current",'Rent Roll'!#REF!&gt;AM$11),'Rent Roll'!#REF!,SUMIFS('Rent Roll'!$M$4:$M$24,'Rent Roll'!$J$4:$J$24,$A30,'Rent Roll'!$H$4:$H$24,"&lt;="&amp;AM$11,'Rent Roll'!$I$4:$I$24,"&gt;"&amp;AM$11)),0)</f>
        <v>0</v>
      </c>
      <c r="AN30" s="559">
        <f>IFERROR(IF(AND($A30='Rent Roll'!#REF!,'Rent Roll'!#REF!="Current",'Rent Roll'!#REF!&gt;AN$11),'Rent Roll'!#REF!,SUMIFS('Rent Roll'!$M$4:$M$24,'Rent Roll'!$J$4:$J$24,$A30,'Rent Roll'!$H$4:$H$24,"&lt;="&amp;AN$11,'Rent Roll'!$I$4:$I$24,"&gt;"&amp;AN$11)),0)</f>
        <v>0</v>
      </c>
      <c r="AO30" s="62">
        <f>IFERROR(IF(AND($A30='Rent Roll'!#REF!,'Rent Roll'!#REF!="Current",'Rent Roll'!#REF!&gt;AO$11),'Rent Roll'!#REF!,SUMIFS('Rent Roll'!$M$4:$M$24,'Rent Roll'!$J$4:$J$24,$A30,'Rent Roll'!$H$4:$H$24,"&lt;="&amp;AO$11,'Rent Roll'!$I$4:$I$24,"&gt;"&amp;AO$11)),0)</f>
        <v>0</v>
      </c>
      <c r="AP30" s="62">
        <f>IFERROR(IF(AND($A30='Rent Roll'!#REF!,'Rent Roll'!#REF!="Current",'Rent Roll'!#REF!&gt;AP$11),'Rent Roll'!#REF!,SUMIFS('Rent Roll'!$M$4:$M$24,'Rent Roll'!$J$4:$J$24,$A30,'Rent Roll'!$H$4:$H$24,"&lt;="&amp;AP$11,'Rent Roll'!$I$4:$I$24,"&gt;"&amp;AP$11)),0)</f>
        <v>0</v>
      </c>
      <c r="AQ30" s="62">
        <f>IFERROR(IF(AND($A30='Rent Roll'!#REF!,'Rent Roll'!#REF!="Current",'Rent Roll'!#REF!&gt;AQ$11),'Rent Roll'!#REF!,SUMIFS('Rent Roll'!$M$4:$M$24,'Rent Roll'!$J$4:$J$24,$A30,'Rent Roll'!$H$4:$H$24,"&lt;="&amp;AQ$11,'Rent Roll'!$I$4:$I$24,"&gt;"&amp;AQ$11)),0)</f>
        <v>0</v>
      </c>
      <c r="AR30" s="62">
        <f>IFERROR(IF(AND($A30='Rent Roll'!#REF!,'Rent Roll'!#REF!="Current",'Rent Roll'!#REF!&gt;AR$11),'Rent Roll'!#REF!,SUMIFS('Rent Roll'!$M$4:$M$24,'Rent Roll'!$J$4:$J$24,$A30,'Rent Roll'!$H$4:$H$24,"&lt;="&amp;AR$11,'Rent Roll'!$I$4:$I$24,"&gt;"&amp;AR$11)),0)</f>
        <v>0</v>
      </c>
      <c r="AS30" s="62">
        <f>IFERROR(IF(AND($A30='Rent Roll'!#REF!,'Rent Roll'!#REF!="Current",'Rent Roll'!#REF!&gt;AS$11),'Rent Roll'!#REF!,SUMIFS('Rent Roll'!$M$4:$M$24,'Rent Roll'!$J$4:$J$24,$A30,'Rent Roll'!$H$4:$H$24,"&lt;="&amp;AS$11,'Rent Roll'!$I$4:$I$24,"&gt;"&amp;AS$11)),0)</f>
        <v>0</v>
      </c>
      <c r="AT30" s="62">
        <f>IFERROR(IF(AND($A30='Rent Roll'!#REF!,'Rent Roll'!#REF!="Current",'Rent Roll'!#REF!&gt;AT$11),'Rent Roll'!#REF!,SUMIFS('Rent Roll'!$M$4:$M$24,'Rent Roll'!$J$4:$J$24,$A30,'Rent Roll'!$H$4:$H$24,"&lt;="&amp;AT$11,'Rent Roll'!$I$4:$I$24,"&gt;"&amp;AT$11)),0)</f>
        <v>0</v>
      </c>
      <c r="AU30" s="62">
        <f>IFERROR(IF(AND($A30='Rent Roll'!#REF!,'Rent Roll'!#REF!="Current",'Rent Roll'!#REF!&gt;AU$11),'Rent Roll'!#REF!,SUMIFS('Rent Roll'!$M$4:$M$24,'Rent Roll'!$J$4:$J$24,$A30,'Rent Roll'!$H$4:$H$24,"&lt;="&amp;AU$11,'Rent Roll'!$I$4:$I$24,"&gt;"&amp;AU$11)),0)</f>
        <v>0</v>
      </c>
      <c r="AV30" s="62">
        <f>IFERROR(IF(AND($A30='Rent Roll'!#REF!,'Rent Roll'!#REF!="Current",'Rent Roll'!#REF!&gt;AV$11),'Rent Roll'!#REF!,SUMIFS('Rent Roll'!$M$4:$M$24,'Rent Roll'!$J$4:$J$24,$A30,'Rent Roll'!$H$4:$H$24,"&lt;="&amp;AV$11,'Rent Roll'!$I$4:$I$24,"&gt;"&amp;AV$11)),0)</f>
        <v>0</v>
      </c>
      <c r="AW30" s="62">
        <f>IFERROR(IF(AND($A30='Rent Roll'!#REF!,'Rent Roll'!#REF!="Current",'Rent Roll'!#REF!&gt;AW$11),'Rent Roll'!#REF!,SUMIFS('Rent Roll'!$M$4:$M$24,'Rent Roll'!$J$4:$J$24,$A30,'Rent Roll'!$H$4:$H$24,"&lt;="&amp;AW$11,'Rent Roll'!$I$4:$I$24,"&gt;"&amp;AW$11)),0)</f>
        <v>0</v>
      </c>
      <c r="AX30" s="62">
        <f>IFERROR(IF(AND($A30='Rent Roll'!#REF!,'Rent Roll'!#REF!="Current",'Rent Roll'!#REF!&gt;AX$11),'Rent Roll'!#REF!,SUMIFS('Rent Roll'!$M$4:$M$24,'Rent Roll'!$J$4:$J$24,$A30,'Rent Roll'!$H$4:$H$24,"&lt;="&amp;AX$11,'Rent Roll'!$I$4:$I$24,"&gt;"&amp;AX$11)),0)</f>
        <v>0</v>
      </c>
      <c r="AY30" s="62">
        <f>IFERROR(IF(AND($A30='Rent Roll'!#REF!,'Rent Roll'!#REF!="Current",'Rent Roll'!#REF!&gt;AY$11),'Rent Roll'!#REF!,SUMIFS('Rent Roll'!$M$4:$M$24,'Rent Roll'!$J$4:$J$24,$A30,'Rent Roll'!$H$4:$H$24,"&lt;="&amp;AY$11,'Rent Roll'!$I$4:$I$24,"&gt;"&amp;AY$11)),0)</f>
        <v>0</v>
      </c>
      <c r="AZ30" s="559">
        <f>IFERROR(IF(AND($A30='Rent Roll'!#REF!,'Rent Roll'!#REF!="Current",'Rent Roll'!#REF!&gt;AZ$11),'Rent Roll'!#REF!,SUMIFS('Rent Roll'!$M$4:$M$24,'Rent Roll'!$J$4:$J$24,$A30,'Rent Roll'!$H$4:$H$24,"&lt;="&amp;AZ$11,'Rent Roll'!$I$4:$I$24,"&gt;"&amp;AZ$11)),0)</f>
        <v>0</v>
      </c>
      <c r="BA30" s="62">
        <f>IFERROR(IF(AND($A30='Rent Roll'!#REF!,'Rent Roll'!#REF!="Current",'Rent Roll'!#REF!&gt;BA$11),'Rent Roll'!#REF!,SUMIFS('Rent Roll'!$M$4:$M$24,'Rent Roll'!$J$4:$J$24,$A30,'Rent Roll'!$H$4:$H$24,"&lt;="&amp;BA$11,'Rent Roll'!$I$4:$I$24,"&gt;"&amp;BA$11)),0)</f>
        <v>0</v>
      </c>
      <c r="BB30" s="62">
        <f>IFERROR(IF(AND($A30='Rent Roll'!#REF!,'Rent Roll'!#REF!="Current",'Rent Roll'!#REF!&gt;BB$11),'Rent Roll'!#REF!,SUMIFS('Rent Roll'!$M$4:$M$24,'Rent Roll'!$J$4:$J$24,$A30,'Rent Roll'!$H$4:$H$24,"&lt;="&amp;BB$11,'Rent Roll'!$I$4:$I$24,"&gt;"&amp;BB$11)),0)</f>
        <v>0</v>
      </c>
      <c r="BC30" s="62">
        <f>IFERROR(IF(AND($A30='Rent Roll'!#REF!,'Rent Roll'!#REF!="Current",'Rent Roll'!#REF!&gt;BC$11),'Rent Roll'!#REF!,SUMIFS('Rent Roll'!$M$4:$M$24,'Rent Roll'!$J$4:$J$24,$A30,'Rent Roll'!$H$4:$H$24,"&lt;="&amp;BC$11,'Rent Roll'!$I$4:$I$24,"&gt;"&amp;BC$11)),0)</f>
        <v>0</v>
      </c>
      <c r="BD30" s="62">
        <f>IFERROR(IF(AND($A30='Rent Roll'!#REF!,'Rent Roll'!#REF!="Current",'Rent Roll'!#REF!&gt;BD$11),'Rent Roll'!#REF!,SUMIFS('Rent Roll'!$M$4:$M$24,'Rent Roll'!$J$4:$J$24,$A30,'Rent Roll'!$H$4:$H$24,"&lt;="&amp;BD$11,'Rent Roll'!$I$4:$I$24,"&gt;"&amp;BD$11)),0)</f>
        <v>0</v>
      </c>
      <c r="BE30" s="62">
        <f>IFERROR(IF(AND($A30='Rent Roll'!#REF!,'Rent Roll'!#REF!="Current",'Rent Roll'!#REF!&gt;BE$11),'Rent Roll'!#REF!,SUMIFS('Rent Roll'!$M$4:$M$24,'Rent Roll'!$J$4:$J$24,$A30,'Rent Roll'!$H$4:$H$24,"&lt;="&amp;BE$11,'Rent Roll'!$I$4:$I$24,"&gt;"&amp;BE$11)),0)</f>
        <v>0</v>
      </c>
      <c r="BF30" s="62">
        <f>IFERROR(IF(AND($A30='Rent Roll'!#REF!,'Rent Roll'!#REF!="Current",'Rent Roll'!#REF!&gt;BF$11),'Rent Roll'!#REF!,SUMIFS('Rent Roll'!$M$4:$M$24,'Rent Roll'!$J$4:$J$24,$A30,'Rent Roll'!$H$4:$H$24,"&lt;="&amp;BF$11,'Rent Roll'!$I$4:$I$24,"&gt;"&amp;BF$11)),0)</f>
        <v>0</v>
      </c>
      <c r="BG30" s="62">
        <f>IFERROR(IF(AND($A30='Rent Roll'!#REF!,'Rent Roll'!#REF!="Current",'Rent Roll'!#REF!&gt;BG$11),'Rent Roll'!#REF!,SUMIFS('Rent Roll'!$M$4:$M$24,'Rent Roll'!$J$4:$J$24,$A30,'Rent Roll'!$H$4:$H$24,"&lt;="&amp;BG$11,'Rent Roll'!$I$4:$I$24,"&gt;"&amp;BG$11)),0)</f>
        <v>0</v>
      </c>
      <c r="BH30" s="62">
        <f>IFERROR(IF(AND($A30='Rent Roll'!#REF!,'Rent Roll'!#REF!="Current",'Rent Roll'!#REF!&gt;BH$11),'Rent Roll'!#REF!,SUMIFS('Rent Roll'!$M$4:$M$24,'Rent Roll'!$J$4:$J$24,$A30,'Rent Roll'!$H$4:$H$24,"&lt;="&amp;BH$11,'Rent Roll'!$I$4:$I$24,"&gt;"&amp;BH$11)),0)</f>
        <v>0</v>
      </c>
      <c r="BI30" s="62">
        <f>IFERROR(IF(AND($A30='Rent Roll'!#REF!,'Rent Roll'!#REF!="Current",'Rent Roll'!#REF!&gt;BI$11),'Rent Roll'!#REF!,SUMIFS('Rent Roll'!$M$4:$M$24,'Rent Roll'!$J$4:$J$24,$A30,'Rent Roll'!$H$4:$H$24,"&lt;="&amp;BI$11,'Rent Roll'!$I$4:$I$24,"&gt;"&amp;BI$11)),0)</f>
        <v>0</v>
      </c>
      <c r="BJ30" s="62">
        <f>IFERROR(IF(AND($A30='Rent Roll'!#REF!,'Rent Roll'!#REF!="Current",'Rent Roll'!#REF!&gt;BJ$11),'Rent Roll'!#REF!,SUMIFS('Rent Roll'!$M$4:$M$24,'Rent Roll'!$J$4:$J$24,$A30,'Rent Roll'!$H$4:$H$24,"&lt;="&amp;BJ$11,'Rent Roll'!$I$4:$I$24,"&gt;"&amp;BJ$11)),0)</f>
        <v>0</v>
      </c>
      <c r="BK30" s="62">
        <f>IFERROR(IF(AND($A30='Rent Roll'!#REF!,'Rent Roll'!#REF!="Current",'Rent Roll'!#REF!&gt;BK$11),'Rent Roll'!#REF!,SUMIFS('Rent Roll'!$M$4:$M$24,'Rent Roll'!$J$4:$J$24,$A30,'Rent Roll'!$H$4:$H$24,"&lt;="&amp;BK$11,'Rent Roll'!$I$4:$I$24,"&gt;"&amp;BK$11)),0)</f>
        <v>0</v>
      </c>
      <c r="BL30" s="559">
        <f>IFERROR(IF(AND($A30='Rent Roll'!#REF!,'Rent Roll'!#REF!="Current",'Rent Roll'!#REF!&gt;BL$11),'Rent Roll'!#REF!,SUMIFS('Rent Roll'!$M$4:$M$24,'Rent Roll'!$J$4:$J$24,$A30,'Rent Roll'!$H$4:$H$24,"&lt;="&amp;BL$11,'Rent Roll'!$I$4:$I$24,"&gt;"&amp;BL$11)),0)</f>
        <v>0</v>
      </c>
      <c r="BM30" s="62">
        <f>IFERROR(IF(AND($A30='Rent Roll'!#REF!,'Rent Roll'!#REF!="Current",'Rent Roll'!#REF!&gt;BM$11),'Rent Roll'!#REF!,SUMIFS('Rent Roll'!$M$4:$M$24,'Rent Roll'!$J$4:$J$24,$A30,'Rent Roll'!$H$4:$H$24,"&lt;="&amp;BM$11,'Rent Roll'!$I$4:$I$24,"&gt;"&amp;BM$11)),0)</f>
        <v>0</v>
      </c>
      <c r="BN30" s="62">
        <f>IFERROR(IF(AND($A30='Rent Roll'!#REF!,'Rent Roll'!#REF!="Current",'Rent Roll'!#REF!&gt;BN$11),'Rent Roll'!#REF!,SUMIFS('Rent Roll'!$M$4:$M$24,'Rent Roll'!$J$4:$J$24,$A30,'Rent Roll'!$H$4:$H$24,"&lt;="&amp;BN$11,'Rent Roll'!$I$4:$I$24,"&gt;"&amp;BN$11)),0)</f>
        <v>0</v>
      </c>
      <c r="BO30" s="62">
        <f>IFERROR(IF(AND($A30='Rent Roll'!#REF!,'Rent Roll'!#REF!="Current",'Rent Roll'!#REF!&gt;BO$11),'Rent Roll'!#REF!,SUMIFS('Rent Roll'!$M$4:$M$24,'Rent Roll'!$J$4:$J$24,$A30,'Rent Roll'!$H$4:$H$24,"&lt;="&amp;BO$11,'Rent Roll'!$I$4:$I$24,"&gt;"&amp;BO$11)),0)</f>
        <v>0</v>
      </c>
      <c r="BP30" s="62">
        <f>IFERROR(IF(AND($A30='Rent Roll'!#REF!,'Rent Roll'!#REF!="Current",'Rent Roll'!#REF!&gt;BP$11),'Rent Roll'!#REF!,SUMIFS('Rent Roll'!$M$4:$M$24,'Rent Roll'!$J$4:$J$24,$A30,'Rent Roll'!$H$4:$H$24,"&lt;="&amp;BP$11,'Rent Roll'!$I$4:$I$24,"&gt;"&amp;BP$11)),0)</f>
        <v>0</v>
      </c>
      <c r="BQ30" s="62">
        <f>IFERROR(IF(AND($A30='Rent Roll'!#REF!,'Rent Roll'!#REF!="Current",'Rent Roll'!#REF!&gt;BQ$11),'Rent Roll'!#REF!,SUMIFS('Rent Roll'!$M$4:$M$24,'Rent Roll'!$J$4:$J$24,$A30,'Rent Roll'!$H$4:$H$24,"&lt;="&amp;BQ$11,'Rent Roll'!$I$4:$I$24,"&gt;"&amp;BQ$11)),0)</f>
        <v>0</v>
      </c>
      <c r="BR30" s="62">
        <f>IFERROR(IF(AND($A30='Rent Roll'!#REF!,'Rent Roll'!#REF!="Current",'Rent Roll'!#REF!&gt;BR$11),'Rent Roll'!#REF!,SUMIFS('Rent Roll'!$M$4:$M$24,'Rent Roll'!$J$4:$J$24,$A30,'Rent Roll'!$H$4:$H$24,"&lt;="&amp;BR$11,'Rent Roll'!$I$4:$I$24,"&gt;"&amp;BR$11)),0)</f>
        <v>0</v>
      </c>
      <c r="BS30" s="62">
        <f>IFERROR(IF(AND($A30='Rent Roll'!#REF!,'Rent Roll'!#REF!="Current",'Rent Roll'!#REF!&gt;BS$11),'Rent Roll'!#REF!,SUMIFS('Rent Roll'!$M$4:$M$24,'Rent Roll'!$J$4:$J$24,$A30,'Rent Roll'!$H$4:$H$24,"&lt;="&amp;BS$11,'Rent Roll'!$I$4:$I$24,"&gt;"&amp;BS$11)),0)</f>
        <v>0</v>
      </c>
      <c r="BT30" s="62">
        <f>IFERROR(IF(AND($A30='Rent Roll'!#REF!,'Rent Roll'!#REF!="Current",'Rent Roll'!#REF!&gt;BT$11),'Rent Roll'!#REF!,SUMIFS('Rent Roll'!$M$4:$M$24,'Rent Roll'!$J$4:$J$24,$A30,'Rent Roll'!$H$4:$H$24,"&lt;="&amp;BT$11,'Rent Roll'!$I$4:$I$24,"&gt;"&amp;BT$11)),0)</f>
        <v>0</v>
      </c>
      <c r="BU30" s="62">
        <f>IFERROR(IF(AND($A30='Rent Roll'!#REF!,'Rent Roll'!#REF!="Current",'Rent Roll'!#REF!&gt;BU$11),'Rent Roll'!#REF!,SUMIFS('Rent Roll'!$M$4:$M$24,'Rent Roll'!$J$4:$J$24,$A30,'Rent Roll'!$H$4:$H$24,"&lt;="&amp;BU$11,'Rent Roll'!$I$4:$I$24,"&gt;"&amp;BU$11)),0)</f>
        <v>0</v>
      </c>
      <c r="BV30" s="62">
        <f>IFERROR(IF(AND($A30='Rent Roll'!#REF!,'Rent Roll'!#REF!="Current",'Rent Roll'!#REF!&gt;BV$11),'Rent Roll'!#REF!,SUMIFS('Rent Roll'!$M$4:$M$24,'Rent Roll'!$J$4:$J$24,$A30,'Rent Roll'!$H$4:$H$24,"&lt;="&amp;BV$11,'Rent Roll'!$I$4:$I$24,"&gt;"&amp;BV$11)),0)</f>
        <v>0</v>
      </c>
      <c r="BW30" s="62">
        <f>IFERROR(IF(AND($A30='Rent Roll'!#REF!,'Rent Roll'!#REF!="Current",'Rent Roll'!#REF!&gt;BW$11),'Rent Roll'!#REF!,SUMIFS('Rent Roll'!$M$4:$M$24,'Rent Roll'!$J$4:$J$24,$A30,'Rent Roll'!$H$4:$H$24,"&lt;="&amp;BW$11,'Rent Roll'!$I$4:$I$24,"&gt;"&amp;BW$11)),0)</f>
        <v>0</v>
      </c>
      <c r="BX30" s="559">
        <f>IFERROR(IF(AND($A30='Rent Roll'!#REF!,'Rent Roll'!#REF!="Current",'Rent Roll'!#REF!&gt;BX$11),'Rent Roll'!#REF!,SUMIFS('Rent Roll'!$M$4:$M$24,'Rent Roll'!$J$4:$J$24,$A30,'Rent Roll'!$H$4:$H$24,"&lt;="&amp;BX$11,'Rent Roll'!$I$4:$I$24,"&gt;"&amp;BX$11)),0)</f>
        <v>0</v>
      </c>
      <c r="BY30" s="62">
        <f>IFERROR(IF(AND($A30='Rent Roll'!#REF!,'Rent Roll'!#REF!="Current",'Rent Roll'!#REF!&gt;BY$11),'Rent Roll'!#REF!,SUMIFS('Rent Roll'!$M$4:$M$24,'Rent Roll'!$J$4:$J$24,$A30,'Rent Roll'!$H$4:$H$24,"&lt;="&amp;BY$11,'Rent Roll'!$I$4:$I$24,"&gt;"&amp;BY$11)),0)</f>
        <v>0</v>
      </c>
      <c r="BZ30" s="62">
        <f>IFERROR(IF(AND($A30='Rent Roll'!#REF!,'Rent Roll'!#REF!="Current",'Rent Roll'!#REF!&gt;BZ$11),'Rent Roll'!#REF!,SUMIFS('Rent Roll'!$M$4:$M$24,'Rent Roll'!$J$4:$J$24,$A30,'Rent Roll'!$H$4:$H$24,"&lt;="&amp;BZ$11,'Rent Roll'!$I$4:$I$24,"&gt;"&amp;BZ$11)),0)</f>
        <v>0</v>
      </c>
      <c r="CA30" s="62">
        <f>IFERROR(IF(AND($A30='Rent Roll'!#REF!,'Rent Roll'!#REF!="Current",'Rent Roll'!#REF!&gt;CA$11),'Rent Roll'!#REF!,SUMIFS('Rent Roll'!$M$4:$M$24,'Rent Roll'!$J$4:$J$24,$A30,'Rent Roll'!$H$4:$H$24,"&lt;="&amp;CA$11,'Rent Roll'!$I$4:$I$24,"&gt;"&amp;CA$11)),0)</f>
        <v>0</v>
      </c>
      <c r="CB30" s="62">
        <f>IFERROR(IF(AND($A30='Rent Roll'!#REF!,'Rent Roll'!#REF!="Current",'Rent Roll'!#REF!&gt;CB$11),'Rent Roll'!#REF!,SUMIFS('Rent Roll'!$M$4:$M$24,'Rent Roll'!$J$4:$J$24,$A30,'Rent Roll'!$H$4:$H$24,"&lt;="&amp;CB$11,'Rent Roll'!$I$4:$I$24,"&gt;"&amp;CB$11)),0)</f>
        <v>0</v>
      </c>
      <c r="CC30" s="62">
        <f>IFERROR(IF(AND($A30='Rent Roll'!#REF!,'Rent Roll'!#REF!="Current",'Rent Roll'!#REF!&gt;CC$11),'Rent Roll'!#REF!,SUMIFS('Rent Roll'!$M$4:$M$24,'Rent Roll'!$J$4:$J$24,$A30,'Rent Roll'!$H$4:$H$24,"&lt;="&amp;CC$11,'Rent Roll'!$I$4:$I$24,"&gt;"&amp;CC$11)),0)</f>
        <v>0</v>
      </c>
      <c r="CD30" s="62">
        <f>IFERROR(IF(AND($A30='Rent Roll'!#REF!,'Rent Roll'!#REF!="Current",'Rent Roll'!#REF!&gt;CD$11),'Rent Roll'!#REF!,SUMIFS('Rent Roll'!$M$4:$M$24,'Rent Roll'!$J$4:$J$24,$A30,'Rent Roll'!$H$4:$H$24,"&lt;="&amp;CD$11,'Rent Roll'!$I$4:$I$24,"&gt;"&amp;CD$11)),0)</f>
        <v>0</v>
      </c>
      <c r="CE30" s="62">
        <f>IFERROR(IF(AND($A30='Rent Roll'!#REF!,'Rent Roll'!#REF!="Current",'Rent Roll'!#REF!&gt;CE$11),'Rent Roll'!#REF!,SUMIFS('Rent Roll'!$M$4:$M$24,'Rent Roll'!$J$4:$J$24,$A30,'Rent Roll'!$H$4:$H$24,"&lt;="&amp;CE$11,'Rent Roll'!$I$4:$I$24,"&gt;"&amp;CE$11)),0)</f>
        <v>0</v>
      </c>
      <c r="CF30" s="62">
        <f>IFERROR(IF(AND($A30='Rent Roll'!#REF!,'Rent Roll'!#REF!="Current",'Rent Roll'!#REF!&gt;CF$11),'Rent Roll'!#REF!,SUMIFS('Rent Roll'!$M$4:$M$24,'Rent Roll'!$J$4:$J$24,$A30,'Rent Roll'!$H$4:$H$24,"&lt;="&amp;CF$11,'Rent Roll'!$I$4:$I$24,"&gt;"&amp;CF$11)),0)</f>
        <v>0</v>
      </c>
      <c r="CG30" s="62">
        <f>IFERROR(IF(AND($A30='Rent Roll'!#REF!,'Rent Roll'!#REF!="Current",'Rent Roll'!#REF!&gt;CG$11),'Rent Roll'!#REF!,SUMIFS('Rent Roll'!$M$4:$M$24,'Rent Roll'!$J$4:$J$24,$A30,'Rent Roll'!$H$4:$H$24,"&lt;="&amp;CG$11,'Rent Roll'!$I$4:$I$24,"&gt;"&amp;CG$11)),0)</f>
        <v>0</v>
      </c>
      <c r="CH30" s="62">
        <f>IFERROR(IF(AND($A30='Rent Roll'!#REF!,'Rent Roll'!#REF!="Current",'Rent Roll'!#REF!&gt;CH$11),'Rent Roll'!#REF!,SUMIFS('Rent Roll'!$M$4:$M$24,'Rent Roll'!$J$4:$J$24,$A30,'Rent Roll'!$H$4:$H$24,"&lt;="&amp;CH$11,'Rent Roll'!$I$4:$I$24,"&gt;"&amp;CH$11)),0)</f>
        <v>0</v>
      </c>
      <c r="CI30" s="62">
        <f>IFERROR(IF(AND($A30='Rent Roll'!#REF!,'Rent Roll'!#REF!="Current",'Rent Roll'!#REF!&gt;CI$11),'Rent Roll'!#REF!,SUMIFS('Rent Roll'!$M$4:$M$24,'Rent Roll'!$J$4:$J$24,$A30,'Rent Roll'!$H$4:$H$24,"&lt;="&amp;CI$11,'Rent Roll'!$I$4:$I$24,"&gt;"&amp;CI$11)),0)</f>
        <v>0</v>
      </c>
      <c r="CJ30" s="559">
        <f>IFERROR(IF(AND($A30='Rent Roll'!#REF!,'Rent Roll'!#REF!="Current",'Rent Roll'!#REF!&gt;CJ$11),'Rent Roll'!#REF!,SUMIFS('Rent Roll'!$M$4:$M$24,'Rent Roll'!$J$4:$J$24,$A30,'Rent Roll'!$H$4:$H$24,"&lt;="&amp;CJ$11,'Rent Roll'!$I$4:$I$24,"&gt;"&amp;CJ$11)),0)</f>
        <v>0</v>
      </c>
      <c r="CK30" s="62">
        <f>IFERROR(IF(AND($A30='Rent Roll'!#REF!,'Rent Roll'!#REF!="Current",'Rent Roll'!#REF!&gt;CK$11),'Rent Roll'!#REF!,SUMIFS('Rent Roll'!$M$4:$M$24,'Rent Roll'!$J$4:$J$24,$A30,'Rent Roll'!$H$4:$H$24,"&lt;="&amp;CK$11,'Rent Roll'!$I$4:$I$24,"&gt;"&amp;CK$11)),0)</f>
        <v>0</v>
      </c>
      <c r="CL30" s="62">
        <f>IFERROR(IF(AND($A30='Rent Roll'!#REF!,'Rent Roll'!#REF!="Current",'Rent Roll'!#REF!&gt;CL$11),'Rent Roll'!#REF!,SUMIFS('Rent Roll'!$M$4:$M$24,'Rent Roll'!$J$4:$J$24,$A30,'Rent Roll'!$H$4:$H$24,"&lt;="&amp;CL$11,'Rent Roll'!$I$4:$I$24,"&gt;"&amp;CL$11)),0)</f>
        <v>0</v>
      </c>
      <c r="CM30" s="62">
        <f>IFERROR(IF(AND($A30='Rent Roll'!#REF!,'Rent Roll'!#REF!="Current",'Rent Roll'!#REF!&gt;CM$11),'Rent Roll'!#REF!,SUMIFS('Rent Roll'!$M$4:$M$24,'Rent Roll'!$J$4:$J$24,$A30,'Rent Roll'!$H$4:$H$24,"&lt;="&amp;CM$11,'Rent Roll'!$I$4:$I$24,"&gt;"&amp;CM$11)),0)</f>
        <v>0</v>
      </c>
      <c r="CN30" s="62">
        <f>IFERROR(IF(AND($A30='Rent Roll'!#REF!,'Rent Roll'!#REF!="Current",'Rent Roll'!#REF!&gt;CN$11),'Rent Roll'!#REF!,SUMIFS('Rent Roll'!$M$4:$M$24,'Rent Roll'!$J$4:$J$24,$A30,'Rent Roll'!$H$4:$H$24,"&lt;="&amp;CN$11,'Rent Roll'!$I$4:$I$24,"&gt;"&amp;CN$11)),0)</f>
        <v>0</v>
      </c>
      <c r="CO30" s="62">
        <f>IFERROR(IF(AND($A30='Rent Roll'!#REF!,'Rent Roll'!#REF!="Current",'Rent Roll'!#REF!&gt;CO$11),'Rent Roll'!#REF!,SUMIFS('Rent Roll'!$M$4:$M$24,'Rent Roll'!$J$4:$J$24,$A30,'Rent Roll'!$H$4:$H$24,"&lt;="&amp;CO$11,'Rent Roll'!$I$4:$I$24,"&gt;"&amp;CO$11)),0)</f>
        <v>0</v>
      </c>
      <c r="CP30" s="62">
        <f>IFERROR(IF(AND($A30='Rent Roll'!#REF!,'Rent Roll'!#REF!="Current",'Rent Roll'!#REF!&gt;CP$11),'Rent Roll'!#REF!,SUMIFS('Rent Roll'!$M$4:$M$24,'Rent Roll'!$J$4:$J$24,$A30,'Rent Roll'!$H$4:$H$24,"&lt;="&amp;CP$11,'Rent Roll'!$I$4:$I$24,"&gt;"&amp;CP$11)),0)</f>
        <v>0</v>
      </c>
      <c r="CQ30" s="62">
        <f>IFERROR(IF(AND($A30='Rent Roll'!#REF!,'Rent Roll'!#REF!="Current",'Rent Roll'!#REF!&gt;CQ$11),'Rent Roll'!#REF!,SUMIFS('Rent Roll'!$M$4:$M$24,'Rent Roll'!$J$4:$J$24,$A30,'Rent Roll'!$H$4:$H$24,"&lt;="&amp;CQ$11,'Rent Roll'!$I$4:$I$24,"&gt;"&amp;CQ$11)),0)</f>
        <v>0</v>
      </c>
      <c r="CR30" s="62">
        <f>IFERROR(IF(AND($A30='Rent Roll'!#REF!,'Rent Roll'!#REF!="Current",'Rent Roll'!#REF!&gt;CR$11),'Rent Roll'!#REF!,SUMIFS('Rent Roll'!$M$4:$M$24,'Rent Roll'!$J$4:$J$24,$A30,'Rent Roll'!$H$4:$H$24,"&lt;="&amp;CR$11,'Rent Roll'!$I$4:$I$24,"&gt;"&amp;CR$11)),0)</f>
        <v>0</v>
      </c>
      <c r="CS30" s="62">
        <f>IFERROR(IF(AND($A30='Rent Roll'!#REF!,'Rent Roll'!#REF!="Current",'Rent Roll'!#REF!&gt;CS$11),'Rent Roll'!#REF!,SUMIFS('Rent Roll'!$M$4:$M$24,'Rent Roll'!$J$4:$J$24,$A30,'Rent Roll'!$H$4:$H$24,"&lt;="&amp;CS$11,'Rent Roll'!$I$4:$I$24,"&gt;"&amp;CS$11)),0)</f>
        <v>0</v>
      </c>
      <c r="CT30" s="62">
        <f>IFERROR(IF(AND($A30='Rent Roll'!#REF!,'Rent Roll'!#REF!="Current",'Rent Roll'!#REF!&gt;CT$11),'Rent Roll'!#REF!,SUMIFS('Rent Roll'!$M$4:$M$24,'Rent Roll'!$J$4:$J$24,$A30,'Rent Roll'!$H$4:$H$24,"&lt;="&amp;CT$11,'Rent Roll'!$I$4:$I$24,"&gt;"&amp;CT$11)),0)</f>
        <v>0</v>
      </c>
      <c r="CU30" s="62">
        <f>IFERROR(IF(AND($A30='Rent Roll'!#REF!,'Rent Roll'!#REF!="Current",'Rent Roll'!#REF!&gt;CU$11),'Rent Roll'!#REF!,SUMIFS('Rent Roll'!$M$4:$M$24,'Rent Roll'!$J$4:$J$24,$A30,'Rent Roll'!$H$4:$H$24,"&lt;="&amp;CU$11,'Rent Roll'!$I$4:$I$24,"&gt;"&amp;CU$11)),0)</f>
        <v>0</v>
      </c>
      <c r="CV30" s="559">
        <f>IFERROR(IF(AND($A30='Rent Roll'!#REF!,'Rent Roll'!#REF!="Current",'Rent Roll'!#REF!&gt;CV$11),'Rent Roll'!#REF!,SUMIFS('Rent Roll'!$M$4:$M$24,'Rent Roll'!$J$4:$J$24,$A30,'Rent Roll'!$H$4:$H$24,"&lt;="&amp;CV$11,'Rent Roll'!$I$4:$I$24,"&gt;"&amp;CV$11)),0)</f>
        <v>0</v>
      </c>
      <c r="CW30" s="62">
        <f>IFERROR(IF(AND($A30='Rent Roll'!#REF!,'Rent Roll'!#REF!="Current",'Rent Roll'!#REF!&gt;CW$11),'Rent Roll'!#REF!,SUMIFS('Rent Roll'!$M$4:$M$24,'Rent Roll'!$J$4:$J$24,$A30,'Rent Roll'!$H$4:$H$24,"&lt;="&amp;CW$11,'Rent Roll'!$I$4:$I$24,"&gt;"&amp;CW$11)),0)</f>
        <v>0</v>
      </c>
      <c r="CX30" s="62">
        <f>IFERROR(IF(AND($A30='Rent Roll'!#REF!,'Rent Roll'!#REF!="Current",'Rent Roll'!#REF!&gt;CX$11),'Rent Roll'!#REF!,SUMIFS('Rent Roll'!$M$4:$M$24,'Rent Roll'!$J$4:$J$24,$A30,'Rent Roll'!$H$4:$H$24,"&lt;="&amp;CX$11,'Rent Roll'!$I$4:$I$24,"&gt;"&amp;CX$11)),0)</f>
        <v>0</v>
      </c>
      <c r="CY30" s="62">
        <f>IFERROR(IF(AND($A30='Rent Roll'!#REF!,'Rent Roll'!#REF!="Current",'Rent Roll'!#REF!&gt;CY$11),'Rent Roll'!#REF!,SUMIFS('Rent Roll'!$M$4:$M$24,'Rent Roll'!$J$4:$J$24,$A30,'Rent Roll'!$H$4:$H$24,"&lt;="&amp;CY$11,'Rent Roll'!$I$4:$I$24,"&gt;"&amp;CY$11)),0)</f>
        <v>0</v>
      </c>
      <c r="CZ30" s="62">
        <f>IFERROR(IF(AND($A30='Rent Roll'!#REF!,'Rent Roll'!#REF!="Current",'Rent Roll'!#REF!&gt;CZ$11),'Rent Roll'!#REF!,SUMIFS('Rent Roll'!$M$4:$M$24,'Rent Roll'!$J$4:$J$24,$A30,'Rent Roll'!$H$4:$H$24,"&lt;="&amp;CZ$11,'Rent Roll'!$I$4:$I$24,"&gt;"&amp;CZ$11)),0)</f>
        <v>0</v>
      </c>
      <c r="DA30" s="62">
        <f>IFERROR(IF(AND($A30='Rent Roll'!#REF!,'Rent Roll'!#REF!="Current",'Rent Roll'!#REF!&gt;DA$11),'Rent Roll'!#REF!,SUMIFS('Rent Roll'!$M$4:$M$24,'Rent Roll'!$J$4:$J$24,$A30,'Rent Roll'!$H$4:$H$24,"&lt;="&amp;DA$11,'Rent Roll'!$I$4:$I$24,"&gt;"&amp;DA$11)),0)</f>
        <v>0</v>
      </c>
      <c r="DB30" s="62">
        <f>IFERROR(IF(AND($A30='Rent Roll'!#REF!,'Rent Roll'!#REF!="Current",'Rent Roll'!#REF!&gt;DB$11),'Rent Roll'!#REF!,SUMIFS('Rent Roll'!$M$4:$M$24,'Rent Roll'!$J$4:$J$24,$A30,'Rent Roll'!$H$4:$H$24,"&lt;="&amp;DB$11,'Rent Roll'!$I$4:$I$24,"&gt;"&amp;DB$11)),0)</f>
        <v>0</v>
      </c>
      <c r="DC30" s="62">
        <f>IFERROR(IF(AND($A30='Rent Roll'!#REF!,'Rent Roll'!#REF!="Current",'Rent Roll'!#REF!&gt;DC$11),'Rent Roll'!#REF!,SUMIFS('Rent Roll'!$M$4:$M$24,'Rent Roll'!$J$4:$J$24,$A30,'Rent Roll'!$H$4:$H$24,"&lt;="&amp;DC$11,'Rent Roll'!$I$4:$I$24,"&gt;"&amp;DC$11)),0)</f>
        <v>0</v>
      </c>
      <c r="DD30" s="62">
        <f>IFERROR(IF(AND($A30='Rent Roll'!#REF!,'Rent Roll'!#REF!="Current",'Rent Roll'!#REF!&gt;DD$11),'Rent Roll'!#REF!,SUMIFS('Rent Roll'!$M$4:$M$24,'Rent Roll'!$J$4:$J$24,$A30,'Rent Roll'!$H$4:$H$24,"&lt;="&amp;DD$11,'Rent Roll'!$I$4:$I$24,"&gt;"&amp;DD$11)),0)</f>
        <v>0</v>
      </c>
      <c r="DE30" s="62">
        <f>IFERROR(IF(AND($A30='Rent Roll'!#REF!,'Rent Roll'!#REF!="Current",'Rent Roll'!#REF!&gt;DE$11),'Rent Roll'!#REF!,SUMIFS('Rent Roll'!$M$4:$M$24,'Rent Roll'!$J$4:$J$24,$A30,'Rent Roll'!$H$4:$H$24,"&lt;="&amp;DE$11,'Rent Roll'!$I$4:$I$24,"&gt;"&amp;DE$11)),0)</f>
        <v>0</v>
      </c>
      <c r="DF30" s="62">
        <f>IFERROR(IF(AND($A30='Rent Roll'!#REF!,'Rent Roll'!#REF!="Current",'Rent Roll'!#REF!&gt;DF$11),'Rent Roll'!#REF!,SUMIFS('Rent Roll'!$M$4:$M$24,'Rent Roll'!$J$4:$J$24,$A30,'Rent Roll'!$H$4:$H$24,"&lt;="&amp;DF$11,'Rent Roll'!$I$4:$I$24,"&gt;"&amp;DF$11)),0)</f>
        <v>0</v>
      </c>
      <c r="DG30" s="62">
        <f>IFERROR(IF(AND($A30='Rent Roll'!#REF!,'Rent Roll'!#REF!="Current",'Rent Roll'!#REF!&gt;DG$11),'Rent Roll'!#REF!,SUMIFS('Rent Roll'!$M$4:$M$24,'Rent Roll'!$J$4:$J$24,$A30,'Rent Roll'!$H$4:$H$24,"&lt;="&amp;DG$11,'Rent Roll'!$I$4:$I$24,"&gt;"&amp;DG$11)),0)</f>
        <v>0</v>
      </c>
      <c r="DH30" s="559">
        <f>IFERROR(IF(AND($A30='Rent Roll'!#REF!,'Rent Roll'!#REF!="Current",'Rent Roll'!#REF!&gt;DH$11),'Rent Roll'!#REF!,SUMIFS('Rent Roll'!$M$4:$M$24,'Rent Roll'!$J$4:$J$24,$A30,'Rent Roll'!$H$4:$H$24,"&lt;="&amp;DH$11,'Rent Roll'!$I$4:$I$24,"&gt;"&amp;DH$11)),0)</f>
        <v>0</v>
      </c>
      <c r="DI30" s="62">
        <f>IFERROR(IF(AND($A30='Rent Roll'!#REF!,'Rent Roll'!#REF!="Current",'Rent Roll'!#REF!&gt;DI$11),'Rent Roll'!#REF!,SUMIFS('Rent Roll'!$M$4:$M$24,'Rent Roll'!$J$4:$J$24,$A30,'Rent Roll'!$H$4:$H$24,"&lt;="&amp;DI$11,'Rent Roll'!$I$4:$I$24,"&gt;"&amp;DI$11)),0)</f>
        <v>0</v>
      </c>
      <c r="DJ30" s="62">
        <f>IFERROR(IF(AND($A30='Rent Roll'!#REF!,'Rent Roll'!#REF!="Current",'Rent Roll'!#REF!&gt;DJ$11),'Rent Roll'!#REF!,SUMIFS('Rent Roll'!$M$4:$M$24,'Rent Roll'!$J$4:$J$24,$A30,'Rent Roll'!$H$4:$H$24,"&lt;="&amp;DJ$11,'Rent Roll'!$I$4:$I$24,"&gt;"&amp;DJ$11)),0)</f>
        <v>0</v>
      </c>
      <c r="DK30" s="62">
        <f>IFERROR(IF(AND($A30='Rent Roll'!#REF!,'Rent Roll'!#REF!="Current",'Rent Roll'!#REF!&gt;DK$11),'Rent Roll'!#REF!,SUMIFS('Rent Roll'!$M$4:$M$24,'Rent Roll'!$J$4:$J$24,$A30,'Rent Roll'!$H$4:$H$24,"&lt;="&amp;DK$11,'Rent Roll'!$I$4:$I$24,"&gt;"&amp;DK$11)),0)</f>
        <v>0</v>
      </c>
      <c r="DL30" s="62">
        <f>IFERROR(IF(AND($A30='Rent Roll'!#REF!,'Rent Roll'!#REF!="Current",'Rent Roll'!#REF!&gt;DL$11),'Rent Roll'!#REF!,SUMIFS('Rent Roll'!$M$4:$M$24,'Rent Roll'!$J$4:$J$24,$A30,'Rent Roll'!$H$4:$H$24,"&lt;="&amp;DL$11,'Rent Roll'!$I$4:$I$24,"&gt;"&amp;DL$11)),0)</f>
        <v>0</v>
      </c>
      <c r="DM30" s="62">
        <f>IFERROR(IF(AND($A30='Rent Roll'!#REF!,'Rent Roll'!#REF!="Current",'Rent Roll'!#REF!&gt;DM$11),'Rent Roll'!#REF!,SUMIFS('Rent Roll'!$M$4:$M$24,'Rent Roll'!$J$4:$J$24,$A30,'Rent Roll'!$H$4:$H$24,"&lt;="&amp;DM$11,'Rent Roll'!$I$4:$I$24,"&gt;"&amp;DM$11)),0)</f>
        <v>0</v>
      </c>
      <c r="DN30" s="62">
        <f>IFERROR(IF(AND($A30='Rent Roll'!#REF!,'Rent Roll'!#REF!="Current",'Rent Roll'!#REF!&gt;DN$11),'Rent Roll'!#REF!,SUMIFS('Rent Roll'!$M$4:$M$24,'Rent Roll'!$J$4:$J$24,$A30,'Rent Roll'!$H$4:$H$24,"&lt;="&amp;DN$11,'Rent Roll'!$I$4:$I$24,"&gt;"&amp;DN$11)),0)</f>
        <v>0</v>
      </c>
      <c r="DO30" s="62">
        <f>IFERROR(IF(AND($A30='Rent Roll'!#REF!,'Rent Roll'!#REF!="Current",'Rent Roll'!#REF!&gt;DO$11),'Rent Roll'!#REF!,SUMIFS('Rent Roll'!$M$4:$M$24,'Rent Roll'!$J$4:$J$24,$A30,'Rent Roll'!$H$4:$H$24,"&lt;="&amp;DO$11,'Rent Roll'!$I$4:$I$24,"&gt;"&amp;DO$11)),0)</f>
        <v>0</v>
      </c>
      <c r="DP30" s="62">
        <f>IFERROR(IF(AND($A30='Rent Roll'!#REF!,'Rent Roll'!#REF!="Current",'Rent Roll'!#REF!&gt;DP$11),'Rent Roll'!#REF!,SUMIFS('Rent Roll'!$M$4:$M$24,'Rent Roll'!$J$4:$J$24,$A30,'Rent Roll'!$H$4:$H$24,"&lt;="&amp;DP$11,'Rent Roll'!$I$4:$I$24,"&gt;"&amp;DP$11)),0)</f>
        <v>0</v>
      </c>
      <c r="DQ30" s="62">
        <f>IFERROR(IF(AND($A30='Rent Roll'!#REF!,'Rent Roll'!#REF!="Current",'Rent Roll'!#REF!&gt;DQ$11),'Rent Roll'!#REF!,SUMIFS('Rent Roll'!$M$4:$M$24,'Rent Roll'!$J$4:$J$24,$A30,'Rent Roll'!$H$4:$H$24,"&lt;="&amp;DQ$11,'Rent Roll'!$I$4:$I$24,"&gt;"&amp;DQ$11)),0)</f>
        <v>0</v>
      </c>
      <c r="DR30" s="62">
        <f>IFERROR(IF(AND($A30='Rent Roll'!#REF!,'Rent Roll'!#REF!="Current",'Rent Roll'!#REF!&gt;DR$11),'Rent Roll'!#REF!,SUMIFS('Rent Roll'!$M$4:$M$24,'Rent Roll'!$J$4:$J$24,$A30,'Rent Roll'!$H$4:$H$24,"&lt;="&amp;DR$11,'Rent Roll'!$I$4:$I$24,"&gt;"&amp;DR$11)),0)</f>
        <v>0</v>
      </c>
      <c r="DS30" s="62">
        <f>IFERROR(IF(AND($A30='Rent Roll'!#REF!,'Rent Roll'!#REF!="Current",'Rent Roll'!#REF!&gt;DS$11),'Rent Roll'!#REF!,SUMIFS('Rent Roll'!$M$4:$M$24,'Rent Roll'!$J$4:$J$24,$A30,'Rent Roll'!$H$4:$H$24,"&lt;="&amp;DS$11,'Rent Roll'!$I$4:$I$24,"&gt;"&amp;DS$11)),0)</f>
        <v>0</v>
      </c>
      <c r="DT30" s="559">
        <f>IFERROR(IF(AND($A30='Rent Roll'!#REF!,'Rent Roll'!#REF!="Current",'Rent Roll'!#REF!&gt;DT$11),'Rent Roll'!#REF!,SUMIFS('Rent Roll'!$M$4:$M$24,'Rent Roll'!$J$4:$J$24,$A30,'Rent Roll'!$H$4:$H$24,"&lt;="&amp;DT$11,'Rent Roll'!$I$4:$I$24,"&gt;"&amp;DT$11)),0)</f>
        <v>0</v>
      </c>
      <c r="DU30" s="62">
        <f>IFERROR(IF(AND($A30='Rent Roll'!#REF!,'Rent Roll'!#REF!="Current",'Rent Roll'!#REF!&gt;DU$11),'Rent Roll'!#REF!,SUMIFS('Rent Roll'!$M$4:$M$24,'Rent Roll'!$J$4:$J$24,$A30,'Rent Roll'!$H$4:$H$24,"&lt;="&amp;DU$11,'Rent Roll'!$I$4:$I$24,"&gt;"&amp;DU$11)),0)</f>
        <v>0</v>
      </c>
      <c r="DV30" s="62">
        <f>IFERROR(IF(AND($A30='Rent Roll'!#REF!,'Rent Roll'!#REF!="Current",'Rent Roll'!#REF!&gt;DV$11),'Rent Roll'!#REF!,SUMIFS('Rent Roll'!$M$4:$M$24,'Rent Roll'!$J$4:$J$24,$A30,'Rent Roll'!$H$4:$H$24,"&lt;="&amp;DV$11,'Rent Roll'!$I$4:$I$24,"&gt;"&amp;DV$11)),0)</f>
        <v>0</v>
      </c>
      <c r="DW30" s="62">
        <f>IFERROR(IF(AND($A30='Rent Roll'!#REF!,'Rent Roll'!#REF!="Current",'Rent Roll'!#REF!&gt;DW$11),'Rent Roll'!#REF!,SUMIFS('Rent Roll'!$M$4:$M$24,'Rent Roll'!$J$4:$J$24,$A30,'Rent Roll'!$H$4:$H$24,"&lt;="&amp;DW$11,'Rent Roll'!$I$4:$I$24,"&gt;"&amp;DW$11)),0)</f>
        <v>0</v>
      </c>
      <c r="DX30" s="62">
        <f>IFERROR(IF(AND($A30='Rent Roll'!#REF!,'Rent Roll'!#REF!="Current",'Rent Roll'!#REF!&gt;DX$11),'Rent Roll'!#REF!,SUMIFS('Rent Roll'!$M$4:$M$24,'Rent Roll'!$J$4:$J$24,$A30,'Rent Roll'!$H$4:$H$24,"&lt;="&amp;DX$11,'Rent Roll'!$I$4:$I$24,"&gt;"&amp;DX$11)),0)</f>
        <v>0</v>
      </c>
      <c r="DY30" s="62">
        <f>IFERROR(IF(AND($A30='Rent Roll'!#REF!,'Rent Roll'!#REF!="Current",'Rent Roll'!#REF!&gt;DY$11),'Rent Roll'!#REF!,SUMIFS('Rent Roll'!$M$4:$M$24,'Rent Roll'!$J$4:$J$24,$A30,'Rent Roll'!$H$4:$H$24,"&lt;="&amp;DY$11,'Rent Roll'!$I$4:$I$24,"&gt;"&amp;DY$11)),0)</f>
        <v>0</v>
      </c>
      <c r="DZ30" s="62">
        <f>IFERROR(IF(AND($A30='Rent Roll'!#REF!,'Rent Roll'!#REF!="Current",'Rent Roll'!#REF!&gt;DZ$11),'Rent Roll'!#REF!,SUMIFS('Rent Roll'!$M$4:$M$24,'Rent Roll'!$J$4:$J$24,$A30,'Rent Roll'!$H$4:$H$24,"&lt;="&amp;DZ$11,'Rent Roll'!$I$4:$I$24,"&gt;"&amp;DZ$11)),0)</f>
        <v>0</v>
      </c>
      <c r="EA30" s="62">
        <f>IFERROR(IF(AND($A30='Rent Roll'!#REF!,'Rent Roll'!#REF!="Current",'Rent Roll'!#REF!&gt;EA$11),'Rent Roll'!#REF!,SUMIFS('Rent Roll'!$M$4:$M$24,'Rent Roll'!$J$4:$J$24,$A30,'Rent Roll'!$H$4:$H$24,"&lt;="&amp;EA$11,'Rent Roll'!$I$4:$I$24,"&gt;"&amp;EA$11)),0)</f>
        <v>0</v>
      </c>
      <c r="EB30" s="62">
        <f>IFERROR(IF(AND($A30='Rent Roll'!#REF!,'Rent Roll'!#REF!="Current",'Rent Roll'!#REF!&gt;EB$11),'Rent Roll'!#REF!,SUMIFS('Rent Roll'!$M$4:$M$24,'Rent Roll'!$J$4:$J$24,$A30,'Rent Roll'!$H$4:$H$24,"&lt;="&amp;EB$11,'Rent Roll'!$I$4:$I$24,"&gt;"&amp;EB$11)),0)</f>
        <v>0</v>
      </c>
      <c r="EC30" s="62">
        <f>IFERROR(IF(AND($A30='Rent Roll'!#REF!,'Rent Roll'!#REF!="Current",'Rent Roll'!#REF!&gt;EC$11),'Rent Roll'!#REF!,SUMIFS('Rent Roll'!$M$4:$M$24,'Rent Roll'!$J$4:$J$24,$A30,'Rent Roll'!$H$4:$H$24,"&lt;="&amp;EC$11,'Rent Roll'!$I$4:$I$24,"&gt;"&amp;EC$11)),0)</f>
        <v>0</v>
      </c>
      <c r="ED30" s="62">
        <f>IFERROR(IF(AND($A30='Rent Roll'!#REF!,'Rent Roll'!#REF!="Current",'Rent Roll'!#REF!&gt;ED$11),'Rent Roll'!#REF!,SUMIFS('Rent Roll'!$M$4:$M$24,'Rent Roll'!$J$4:$J$24,$A30,'Rent Roll'!$H$4:$H$24,"&lt;="&amp;ED$11,'Rent Roll'!$I$4:$I$24,"&gt;"&amp;ED$11)),0)</f>
        <v>0</v>
      </c>
      <c r="EE30" s="62">
        <f>IFERROR(IF(AND($A30='Rent Roll'!#REF!,'Rent Roll'!#REF!="Current",'Rent Roll'!#REF!&gt;EE$11),'Rent Roll'!#REF!,SUMIFS('Rent Roll'!$M$4:$M$24,'Rent Roll'!$J$4:$J$24,$A30,'Rent Roll'!$H$4:$H$24,"&lt;="&amp;EE$11,'Rent Roll'!$I$4:$I$24,"&gt;"&amp;EE$11)),0)</f>
        <v>0</v>
      </c>
    </row>
    <row r="31" spans="1:135" x14ac:dyDescent="0.25">
      <c r="A31" s="148" t="e">
        <f>'Rent Roll'!#REF!</f>
        <v>#REF!</v>
      </c>
      <c r="B31" s="398" t="e">
        <f>'Rent Roll'!#REF!</f>
        <v>#REF!</v>
      </c>
      <c r="C31" s="399" t="e">
        <f>'Rent Roll'!#REF!</f>
        <v>#REF!</v>
      </c>
      <c r="D31" s="62">
        <f>IFERROR(IF(AND($A31='Rent Roll'!#REF!,'Rent Roll'!#REF!="Current",'Rent Roll'!#REF!&gt;D$11),'Rent Roll'!#REF!,SUMIFS('Rent Roll'!$M$4:$M$24,'Rent Roll'!$J$4:$J$24,$A31,'Rent Roll'!$H$4:$H$24,"&lt;="&amp;D$11,'Rent Roll'!$I$4:$I$24,"&gt;"&amp;D$11)),0)</f>
        <v>0</v>
      </c>
      <c r="E31" s="62">
        <f>IFERROR(IF(AND($A31='Rent Roll'!#REF!,'Rent Roll'!#REF!="Current",'Rent Roll'!#REF!&gt;E$11),'Rent Roll'!#REF!,SUMIFS('Rent Roll'!$M$4:$M$24,'Rent Roll'!$J$4:$J$24,$A31,'Rent Roll'!$H$4:$H$24,"&lt;="&amp;E$11,'Rent Roll'!$I$4:$I$24,"&gt;"&amp;E$11)),0)</f>
        <v>0</v>
      </c>
      <c r="F31" s="62">
        <f>IFERROR(IF(AND($A31='Rent Roll'!#REF!,'Rent Roll'!#REF!="Current",'Rent Roll'!#REF!&gt;F$11),'Rent Roll'!#REF!,SUMIFS('Rent Roll'!$M$4:$M$24,'Rent Roll'!$J$4:$J$24,$A31,'Rent Roll'!$H$4:$H$24,"&lt;="&amp;F$11,'Rent Roll'!$I$4:$I$24,"&gt;"&amp;F$11)),0)</f>
        <v>0</v>
      </c>
      <c r="G31" s="62">
        <f>IFERROR(IF(AND($A31='Rent Roll'!#REF!,'Rent Roll'!#REF!="Current",'Rent Roll'!#REF!&gt;G$11),'Rent Roll'!#REF!,SUMIFS('Rent Roll'!$M$4:$M$24,'Rent Roll'!$J$4:$J$24,$A31,'Rent Roll'!$H$4:$H$24,"&lt;="&amp;G$11,'Rent Roll'!$I$4:$I$24,"&gt;"&amp;G$11)),0)</f>
        <v>0</v>
      </c>
      <c r="H31" s="62">
        <f>IFERROR(IF(AND($A31='Rent Roll'!#REF!,'Rent Roll'!#REF!="Current",'Rent Roll'!#REF!&gt;H$11),'Rent Roll'!#REF!,SUMIFS('Rent Roll'!$M$4:$M$24,'Rent Roll'!$J$4:$J$24,$A31,'Rent Roll'!$H$4:$H$24,"&lt;="&amp;H$11,'Rent Roll'!$I$4:$I$24,"&gt;"&amp;H$11)),0)</f>
        <v>0</v>
      </c>
      <c r="I31" s="62">
        <f>IFERROR(IF(AND($A31='Rent Roll'!#REF!,'Rent Roll'!#REF!="Current",'Rent Roll'!#REF!&gt;I$11),'Rent Roll'!#REF!,SUMIFS('Rent Roll'!$M$4:$M$24,'Rent Roll'!$J$4:$J$24,$A31,'Rent Roll'!$H$4:$H$24,"&lt;="&amp;I$11,'Rent Roll'!$I$4:$I$24,"&gt;"&amp;I$11)),0)</f>
        <v>0</v>
      </c>
      <c r="J31" s="62">
        <f>IFERROR(IF(AND($A31='Rent Roll'!#REF!,'Rent Roll'!#REF!="Current",'Rent Roll'!#REF!&gt;J$11),'Rent Roll'!#REF!,SUMIFS('Rent Roll'!$M$4:$M$24,'Rent Roll'!$J$4:$J$24,$A31,'Rent Roll'!$H$4:$H$24,"&lt;="&amp;J$11,'Rent Roll'!$I$4:$I$24,"&gt;"&amp;J$11)),0)</f>
        <v>0</v>
      </c>
      <c r="K31" s="62">
        <f>IFERROR(IF(AND($A31='Rent Roll'!#REF!,'Rent Roll'!#REF!="Current",'Rent Roll'!#REF!&gt;K$11),'Rent Roll'!#REF!,SUMIFS('Rent Roll'!$M$4:$M$24,'Rent Roll'!$J$4:$J$24,$A31,'Rent Roll'!$H$4:$H$24,"&lt;="&amp;K$11,'Rent Roll'!$I$4:$I$24,"&gt;"&amp;K$11)),0)</f>
        <v>0</v>
      </c>
      <c r="L31" s="62">
        <f>IFERROR(IF(AND($A31='Rent Roll'!#REF!,'Rent Roll'!#REF!="Current",'Rent Roll'!#REF!&gt;L$11),'Rent Roll'!#REF!,SUMIFS('Rent Roll'!$M$4:$M$24,'Rent Roll'!$J$4:$J$24,$A31,'Rent Roll'!$H$4:$H$24,"&lt;="&amp;L$11,'Rent Roll'!$I$4:$I$24,"&gt;"&amp;L$11)),0)</f>
        <v>0</v>
      </c>
      <c r="M31" s="62">
        <f>IFERROR(IF(AND($A31='Rent Roll'!#REF!,'Rent Roll'!#REF!="Current",'Rent Roll'!#REF!&gt;M$11),'Rent Roll'!#REF!,SUMIFS('Rent Roll'!$M$4:$M$24,'Rent Roll'!$J$4:$J$24,$A31,'Rent Roll'!$H$4:$H$24,"&lt;="&amp;M$11,'Rent Roll'!$I$4:$I$24,"&gt;"&amp;M$11)),0)</f>
        <v>0</v>
      </c>
      <c r="N31" s="62">
        <f>IFERROR(IF(AND($A31='Rent Roll'!#REF!,'Rent Roll'!#REF!="Current",'Rent Roll'!#REF!&gt;N$11),'Rent Roll'!#REF!,SUMIFS('Rent Roll'!$M$4:$M$24,'Rent Roll'!$J$4:$J$24,$A31,'Rent Roll'!$H$4:$H$24,"&lt;="&amp;N$11,'Rent Roll'!$I$4:$I$24,"&gt;"&amp;N$11)),0)</f>
        <v>0</v>
      </c>
      <c r="O31" s="62">
        <f>IFERROR(IF(AND($A31='Rent Roll'!#REF!,'Rent Roll'!#REF!="Current",'Rent Roll'!#REF!&gt;O$11),'Rent Roll'!#REF!,SUMIFS('Rent Roll'!$M$4:$M$24,'Rent Roll'!$J$4:$J$24,$A31,'Rent Roll'!$H$4:$H$24,"&lt;="&amp;O$11,'Rent Roll'!$I$4:$I$24,"&gt;"&amp;O$11)),0)</f>
        <v>0</v>
      </c>
      <c r="P31" s="559">
        <f>IFERROR(IF(AND($A31='Rent Roll'!#REF!,'Rent Roll'!#REF!="Current",'Rent Roll'!#REF!&gt;P$11),'Rent Roll'!#REF!,SUMIFS('Rent Roll'!$M$4:$M$24,'Rent Roll'!$J$4:$J$24,$A31,'Rent Roll'!$H$4:$H$24,"&lt;="&amp;P$11,'Rent Roll'!$I$4:$I$24,"&gt;"&amp;P$11)),0)</f>
        <v>0</v>
      </c>
      <c r="Q31" s="62">
        <f>IFERROR(IF(AND($A31='Rent Roll'!#REF!,'Rent Roll'!#REF!="Current",'Rent Roll'!#REF!&gt;Q$11),'Rent Roll'!#REF!,SUMIFS('Rent Roll'!$M$4:$M$24,'Rent Roll'!$J$4:$J$24,$A31,'Rent Roll'!$H$4:$H$24,"&lt;="&amp;Q$11,'Rent Roll'!$I$4:$I$24,"&gt;"&amp;Q$11)),0)</f>
        <v>0</v>
      </c>
      <c r="R31" s="62">
        <f>IFERROR(IF(AND($A31='Rent Roll'!#REF!,'Rent Roll'!#REF!="Current",'Rent Roll'!#REF!&gt;R$11),'Rent Roll'!#REF!,SUMIFS('Rent Roll'!$M$4:$M$24,'Rent Roll'!$J$4:$J$24,$A31,'Rent Roll'!$H$4:$H$24,"&lt;="&amp;R$11,'Rent Roll'!$I$4:$I$24,"&gt;"&amp;R$11)),0)</f>
        <v>0</v>
      </c>
      <c r="S31" s="62">
        <f>IFERROR(IF(AND($A31='Rent Roll'!#REF!,'Rent Roll'!#REF!="Current",'Rent Roll'!#REF!&gt;S$11),'Rent Roll'!#REF!,SUMIFS('Rent Roll'!$M$4:$M$24,'Rent Roll'!$J$4:$J$24,$A31,'Rent Roll'!$H$4:$H$24,"&lt;="&amp;S$11,'Rent Roll'!$I$4:$I$24,"&gt;"&amp;S$11)),0)</f>
        <v>0</v>
      </c>
      <c r="T31" s="62">
        <f>IFERROR(IF(AND($A31='Rent Roll'!#REF!,'Rent Roll'!#REF!="Current",'Rent Roll'!#REF!&gt;T$11),'Rent Roll'!#REF!,SUMIFS('Rent Roll'!$M$4:$M$24,'Rent Roll'!$J$4:$J$24,$A31,'Rent Roll'!$H$4:$H$24,"&lt;="&amp;T$11,'Rent Roll'!$I$4:$I$24,"&gt;"&amp;T$11)),0)</f>
        <v>0</v>
      </c>
      <c r="U31" s="62">
        <f>IFERROR(IF(AND($A31='Rent Roll'!#REF!,'Rent Roll'!#REF!="Current",'Rent Roll'!#REF!&gt;U$11),'Rent Roll'!#REF!,SUMIFS('Rent Roll'!$M$4:$M$24,'Rent Roll'!$J$4:$J$24,$A31,'Rent Roll'!$H$4:$H$24,"&lt;="&amp;U$11,'Rent Roll'!$I$4:$I$24,"&gt;"&amp;U$11)),0)</f>
        <v>0</v>
      </c>
      <c r="V31" s="62">
        <f>IFERROR(IF(AND($A31='Rent Roll'!#REF!,'Rent Roll'!#REF!="Current",'Rent Roll'!#REF!&gt;V$11),'Rent Roll'!#REF!,SUMIFS('Rent Roll'!$M$4:$M$24,'Rent Roll'!$J$4:$J$24,$A31,'Rent Roll'!$H$4:$H$24,"&lt;="&amp;V$11,'Rent Roll'!$I$4:$I$24,"&gt;"&amp;V$11)),0)</f>
        <v>0</v>
      </c>
      <c r="W31" s="62">
        <f>IFERROR(IF(AND($A31='Rent Roll'!#REF!,'Rent Roll'!#REF!="Current",'Rent Roll'!#REF!&gt;W$11),'Rent Roll'!#REF!,SUMIFS('Rent Roll'!$M$4:$M$24,'Rent Roll'!$J$4:$J$24,$A31,'Rent Roll'!$H$4:$H$24,"&lt;="&amp;W$11,'Rent Roll'!$I$4:$I$24,"&gt;"&amp;W$11)),0)</f>
        <v>0</v>
      </c>
      <c r="X31" s="62">
        <f>IFERROR(IF(AND($A31='Rent Roll'!#REF!,'Rent Roll'!#REF!="Current",'Rent Roll'!#REF!&gt;X$11),'Rent Roll'!#REF!,SUMIFS('Rent Roll'!$M$4:$M$24,'Rent Roll'!$J$4:$J$24,$A31,'Rent Roll'!$H$4:$H$24,"&lt;="&amp;X$11,'Rent Roll'!$I$4:$I$24,"&gt;"&amp;X$11)),0)</f>
        <v>0</v>
      </c>
      <c r="Y31" s="62">
        <f>IFERROR(IF(AND($A31='Rent Roll'!#REF!,'Rent Roll'!#REF!="Current",'Rent Roll'!#REF!&gt;Y$11),'Rent Roll'!#REF!,SUMIFS('Rent Roll'!$M$4:$M$24,'Rent Roll'!$J$4:$J$24,$A31,'Rent Roll'!$H$4:$H$24,"&lt;="&amp;Y$11,'Rent Roll'!$I$4:$I$24,"&gt;"&amp;Y$11)),0)</f>
        <v>0</v>
      </c>
      <c r="Z31" s="62">
        <f>IFERROR(IF(AND($A31='Rent Roll'!#REF!,'Rent Roll'!#REF!="Current",'Rent Roll'!#REF!&gt;Z$11),'Rent Roll'!#REF!,SUMIFS('Rent Roll'!$M$4:$M$24,'Rent Roll'!$J$4:$J$24,$A31,'Rent Roll'!$H$4:$H$24,"&lt;="&amp;Z$11,'Rent Roll'!$I$4:$I$24,"&gt;"&amp;Z$11)),0)</f>
        <v>0</v>
      </c>
      <c r="AA31" s="62">
        <f>IFERROR(IF(AND($A31='Rent Roll'!#REF!,'Rent Roll'!#REF!="Current",'Rent Roll'!#REF!&gt;AA$11),'Rent Roll'!#REF!,SUMIFS('Rent Roll'!$M$4:$M$24,'Rent Roll'!$J$4:$J$24,$A31,'Rent Roll'!$H$4:$H$24,"&lt;="&amp;AA$11,'Rent Roll'!$I$4:$I$24,"&gt;"&amp;AA$11)),0)</f>
        <v>0</v>
      </c>
      <c r="AB31" s="559">
        <f>IFERROR(IF(AND($A31='Rent Roll'!#REF!,'Rent Roll'!#REF!="Current",'Rent Roll'!#REF!&gt;AB$11),'Rent Roll'!#REF!,SUMIFS('Rent Roll'!$M$4:$M$24,'Rent Roll'!$J$4:$J$24,$A31,'Rent Roll'!$H$4:$H$24,"&lt;="&amp;AB$11,'Rent Roll'!$I$4:$I$24,"&gt;"&amp;AB$11)),0)</f>
        <v>0</v>
      </c>
      <c r="AC31" s="62">
        <f>IFERROR(IF(AND($A31='Rent Roll'!#REF!,'Rent Roll'!#REF!="Current",'Rent Roll'!#REF!&gt;AC$11),'Rent Roll'!#REF!,SUMIFS('Rent Roll'!$M$4:$M$24,'Rent Roll'!$J$4:$J$24,$A31,'Rent Roll'!$H$4:$H$24,"&lt;="&amp;AC$11,'Rent Roll'!$I$4:$I$24,"&gt;"&amp;AC$11)),0)</f>
        <v>0</v>
      </c>
      <c r="AD31" s="62">
        <f>IFERROR(IF(AND($A31='Rent Roll'!#REF!,'Rent Roll'!#REF!="Current",'Rent Roll'!#REF!&gt;AD$11),'Rent Roll'!#REF!,SUMIFS('Rent Roll'!$M$4:$M$24,'Rent Roll'!$J$4:$J$24,$A31,'Rent Roll'!$H$4:$H$24,"&lt;="&amp;AD$11,'Rent Roll'!$I$4:$I$24,"&gt;"&amp;AD$11)),0)</f>
        <v>0</v>
      </c>
      <c r="AE31" s="62">
        <f>IFERROR(IF(AND($A31='Rent Roll'!#REF!,'Rent Roll'!#REF!="Current",'Rent Roll'!#REF!&gt;AE$11),'Rent Roll'!#REF!,SUMIFS('Rent Roll'!$M$4:$M$24,'Rent Roll'!$J$4:$J$24,$A31,'Rent Roll'!$H$4:$H$24,"&lt;="&amp;AE$11,'Rent Roll'!$I$4:$I$24,"&gt;"&amp;AE$11)),0)</f>
        <v>0</v>
      </c>
      <c r="AF31" s="62">
        <f>IFERROR(IF(AND($A31='Rent Roll'!#REF!,'Rent Roll'!#REF!="Current",'Rent Roll'!#REF!&gt;AF$11),'Rent Roll'!#REF!,SUMIFS('Rent Roll'!$M$4:$M$24,'Rent Roll'!$J$4:$J$24,$A31,'Rent Roll'!$H$4:$H$24,"&lt;="&amp;AF$11,'Rent Roll'!$I$4:$I$24,"&gt;"&amp;AF$11)),0)</f>
        <v>0</v>
      </c>
      <c r="AG31" s="62">
        <f>IFERROR(IF(AND($A31='Rent Roll'!#REF!,'Rent Roll'!#REF!="Current",'Rent Roll'!#REF!&gt;AG$11),'Rent Roll'!#REF!,SUMIFS('Rent Roll'!$M$4:$M$24,'Rent Roll'!$J$4:$J$24,$A31,'Rent Roll'!$H$4:$H$24,"&lt;="&amp;AG$11,'Rent Roll'!$I$4:$I$24,"&gt;"&amp;AG$11)),0)</f>
        <v>0</v>
      </c>
      <c r="AH31" s="62">
        <f>IFERROR(IF(AND($A31='Rent Roll'!#REF!,'Rent Roll'!#REF!="Current",'Rent Roll'!#REF!&gt;AH$11),'Rent Roll'!#REF!,SUMIFS('Rent Roll'!$M$4:$M$24,'Rent Roll'!$J$4:$J$24,$A31,'Rent Roll'!$H$4:$H$24,"&lt;="&amp;AH$11,'Rent Roll'!$I$4:$I$24,"&gt;"&amp;AH$11)),0)</f>
        <v>0</v>
      </c>
      <c r="AI31" s="62">
        <f>IFERROR(IF(AND($A31='Rent Roll'!#REF!,'Rent Roll'!#REF!="Current",'Rent Roll'!#REF!&gt;AI$11),'Rent Roll'!#REF!,SUMIFS('Rent Roll'!$M$4:$M$24,'Rent Roll'!$J$4:$J$24,$A31,'Rent Roll'!$H$4:$H$24,"&lt;="&amp;AI$11,'Rent Roll'!$I$4:$I$24,"&gt;"&amp;AI$11)),0)</f>
        <v>0</v>
      </c>
      <c r="AJ31" s="62">
        <f>IFERROR(IF(AND($A31='Rent Roll'!#REF!,'Rent Roll'!#REF!="Current",'Rent Roll'!#REF!&gt;AJ$11),'Rent Roll'!#REF!,SUMIFS('Rent Roll'!$M$4:$M$24,'Rent Roll'!$J$4:$J$24,$A31,'Rent Roll'!$H$4:$H$24,"&lt;="&amp;AJ$11,'Rent Roll'!$I$4:$I$24,"&gt;"&amp;AJ$11)),0)</f>
        <v>0</v>
      </c>
      <c r="AK31" s="62">
        <f>IFERROR(IF(AND($A31='Rent Roll'!#REF!,'Rent Roll'!#REF!="Current",'Rent Roll'!#REF!&gt;AK$11),'Rent Roll'!#REF!,SUMIFS('Rent Roll'!$M$4:$M$24,'Rent Roll'!$J$4:$J$24,$A31,'Rent Roll'!$H$4:$H$24,"&lt;="&amp;AK$11,'Rent Roll'!$I$4:$I$24,"&gt;"&amp;AK$11)),0)</f>
        <v>0</v>
      </c>
      <c r="AL31" s="62">
        <f>IFERROR(IF(AND($A31='Rent Roll'!#REF!,'Rent Roll'!#REF!="Current",'Rent Roll'!#REF!&gt;AL$11),'Rent Roll'!#REF!,SUMIFS('Rent Roll'!$M$4:$M$24,'Rent Roll'!$J$4:$J$24,$A31,'Rent Roll'!$H$4:$H$24,"&lt;="&amp;AL$11,'Rent Roll'!$I$4:$I$24,"&gt;"&amp;AL$11)),0)</f>
        <v>0</v>
      </c>
      <c r="AM31" s="62">
        <f>IFERROR(IF(AND($A31='Rent Roll'!#REF!,'Rent Roll'!#REF!="Current",'Rent Roll'!#REF!&gt;AM$11),'Rent Roll'!#REF!,SUMIFS('Rent Roll'!$M$4:$M$24,'Rent Roll'!$J$4:$J$24,$A31,'Rent Roll'!$H$4:$H$24,"&lt;="&amp;AM$11,'Rent Roll'!$I$4:$I$24,"&gt;"&amp;AM$11)),0)</f>
        <v>0</v>
      </c>
      <c r="AN31" s="559">
        <f>IFERROR(IF(AND($A31='Rent Roll'!#REF!,'Rent Roll'!#REF!="Current",'Rent Roll'!#REF!&gt;AN$11),'Rent Roll'!#REF!,SUMIFS('Rent Roll'!$M$4:$M$24,'Rent Roll'!$J$4:$J$24,$A31,'Rent Roll'!$H$4:$H$24,"&lt;="&amp;AN$11,'Rent Roll'!$I$4:$I$24,"&gt;"&amp;AN$11)),0)</f>
        <v>0</v>
      </c>
      <c r="AO31" s="62">
        <f>IFERROR(IF(AND($A31='Rent Roll'!#REF!,'Rent Roll'!#REF!="Current",'Rent Roll'!#REF!&gt;AO$11),'Rent Roll'!#REF!,SUMIFS('Rent Roll'!$M$4:$M$24,'Rent Roll'!$J$4:$J$24,$A31,'Rent Roll'!$H$4:$H$24,"&lt;="&amp;AO$11,'Rent Roll'!$I$4:$I$24,"&gt;"&amp;AO$11)),0)</f>
        <v>0</v>
      </c>
      <c r="AP31" s="62">
        <f>IFERROR(IF(AND($A31='Rent Roll'!#REF!,'Rent Roll'!#REF!="Current",'Rent Roll'!#REF!&gt;AP$11),'Rent Roll'!#REF!,SUMIFS('Rent Roll'!$M$4:$M$24,'Rent Roll'!$J$4:$J$24,$A31,'Rent Roll'!$H$4:$H$24,"&lt;="&amp;AP$11,'Rent Roll'!$I$4:$I$24,"&gt;"&amp;AP$11)),0)</f>
        <v>0</v>
      </c>
      <c r="AQ31" s="62">
        <f>IFERROR(IF(AND($A31='Rent Roll'!#REF!,'Rent Roll'!#REF!="Current",'Rent Roll'!#REF!&gt;AQ$11),'Rent Roll'!#REF!,SUMIFS('Rent Roll'!$M$4:$M$24,'Rent Roll'!$J$4:$J$24,$A31,'Rent Roll'!$H$4:$H$24,"&lt;="&amp;AQ$11,'Rent Roll'!$I$4:$I$24,"&gt;"&amp;AQ$11)),0)</f>
        <v>0</v>
      </c>
      <c r="AR31" s="62">
        <f>IFERROR(IF(AND($A31='Rent Roll'!#REF!,'Rent Roll'!#REF!="Current",'Rent Roll'!#REF!&gt;AR$11),'Rent Roll'!#REF!,SUMIFS('Rent Roll'!$M$4:$M$24,'Rent Roll'!$J$4:$J$24,$A31,'Rent Roll'!$H$4:$H$24,"&lt;="&amp;AR$11,'Rent Roll'!$I$4:$I$24,"&gt;"&amp;AR$11)),0)</f>
        <v>0</v>
      </c>
      <c r="AS31" s="62">
        <f>IFERROR(IF(AND($A31='Rent Roll'!#REF!,'Rent Roll'!#REF!="Current",'Rent Roll'!#REF!&gt;AS$11),'Rent Roll'!#REF!,SUMIFS('Rent Roll'!$M$4:$M$24,'Rent Roll'!$J$4:$J$24,$A31,'Rent Roll'!$H$4:$H$24,"&lt;="&amp;AS$11,'Rent Roll'!$I$4:$I$24,"&gt;"&amp;AS$11)),0)</f>
        <v>0</v>
      </c>
      <c r="AT31" s="62">
        <f>IFERROR(IF(AND($A31='Rent Roll'!#REF!,'Rent Roll'!#REF!="Current",'Rent Roll'!#REF!&gt;AT$11),'Rent Roll'!#REF!,SUMIFS('Rent Roll'!$M$4:$M$24,'Rent Roll'!$J$4:$J$24,$A31,'Rent Roll'!$H$4:$H$24,"&lt;="&amp;AT$11,'Rent Roll'!$I$4:$I$24,"&gt;"&amp;AT$11)),0)</f>
        <v>0</v>
      </c>
      <c r="AU31" s="62">
        <f>IFERROR(IF(AND($A31='Rent Roll'!#REF!,'Rent Roll'!#REF!="Current",'Rent Roll'!#REF!&gt;AU$11),'Rent Roll'!#REF!,SUMIFS('Rent Roll'!$M$4:$M$24,'Rent Roll'!$J$4:$J$24,$A31,'Rent Roll'!$H$4:$H$24,"&lt;="&amp;AU$11,'Rent Roll'!$I$4:$I$24,"&gt;"&amp;AU$11)),0)</f>
        <v>0</v>
      </c>
      <c r="AV31" s="62">
        <f>IFERROR(IF(AND($A31='Rent Roll'!#REF!,'Rent Roll'!#REF!="Current",'Rent Roll'!#REF!&gt;AV$11),'Rent Roll'!#REF!,SUMIFS('Rent Roll'!$M$4:$M$24,'Rent Roll'!$J$4:$J$24,$A31,'Rent Roll'!$H$4:$H$24,"&lt;="&amp;AV$11,'Rent Roll'!$I$4:$I$24,"&gt;"&amp;AV$11)),0)</f>
        <v>0</v>
      </c>
      <c r="AW31" s="62">
        <f>IFERROR(IF(AND($A31='Rent Roll'!#REF!,'Rent Roll'!#REF!="Current",'Rent Roll'!#REF!&gt;AW$11),'Rent Roll'!#REF!,SUMIFS('Rent Roll'!$M$4:$M$24,'Rent Roll'!$J$4:$J$24,$A31,'Rent Roll'!$H$4:$H$24,"&lt;="&amp;AW$11,'Rent Roll'!$I$4:$I$24,"&gt;"&amp;AW$11)),0)</f>
        <v>0</v>
      </c>
      <c r="AX31" s="62">
        <f>IFERROR(IF(AND($A31='Rent Roll'!#REF!,'Rent Roll'!#REF!="Current",'Rent Roll'!#REF!&gt;AX$11),'Rent Roll'!#REF!,SUMIFS('Rent Roll'!$M$4:$M$24,'Rent Roll'!$J$4:$J$24,$A31,'Rent Roll'!$H$4:$H$24,"&lt;="&amp;AX$11,'Rent Roll'!$I$4:$I$24,"&gt;"&amp;AX$11)),0)</f>
        <v>0</v>
      </c>
      <c r="AY31" s="62">
        <f>IFERROR(IF(AND($A31='Rent Roll'!#REF!,'Rent Roll'!#REF!="Current",'Rent Roll'!#REF!&gt;AY$11),'Rent Roll'!#REF!,SUMIFS('Rent Roll'!$M$4:$M$24,'Rent Roll'!$J$4:$J$24,$A31,'Rent Roll'!$H$4:$H$24,"&lt;="&amp;AY$11,'Rent Roll'!$I$4:$I$24,"&gt;"&amp;AY$11)),0)</f>
        <v>0</v>
      </c>
      <c r="AZ31" s="559">
        <f>IFERROR(IF(AND($A31='Rent Roll'!#REF!,'Rent Roll'!#REF!="Current",'Rent Roll'!#REF!&gt;AZ$11),'Rent Roll'!#REF!,SUMIFS('Rent Roll'!$M$4:$M$24,'Rent Roll'!$J$4:$J$24,$A31,'Rent Roll'!$H$4:$H$24,"&lt;="&amp;AZ$11,'Rent Roll'!$I$4:$I$24,"&gt;"&amp;AZ$11)),0)</f>
        <v>0</v>
      </c>
      <c r="BA31" s="62">
        <f>IFERROR(IF(AND($A31='Rent Roll'!#REF!,'Rent Roll'!#REF!="Current",'Rent Roll'!#REF!&gt;BA$11),'Rent Roll'!#REF!,SUMIFS('Rent Roll'!$M$4:$M$24,'Rent Roll'!$J$4:$J$24,$A31,'Rent Roll'!$H$4:$H$24,"&lt;="&amp;BA$11,'Rent Roll'!$I$4:$I$24,"&gt;"&amp;BA$11)),0)</f>
        <v>0</v>
      </c>
      <c r="BB31" s="62">
        <f>IFERROR(IF(AND($A31='Rent Roll'!#REF!,'Rent Roll'!#REF!="Current",'Rent Roll'!#REF!&gt;BB$11),'Rent Roll'!#REF!,SUMIFS('Rent Roll'!$M$4:$M$24,'Rent Roll'!$J$4:$J$24,$A31,'Rent Roll'!$H$4:$H$24,"&lt;="&amp;BB$11,'Rent Roll'!$I$4:$I$24,"&gt;"&amp;BB$11)),0)</f>
        <v>0</v>
      </c>
      <c r="BC31" s="62">
        <f>IFERROR(IF(AND($A31='Rent Roll'!#REF!,'Rent Roll'!#REF!="Current",'Rent Roll'!#REF!&gt;BC$11),'Rent Roll'!#REF!,SUMIFS('Rent Roll'!$M$4:$M$24,'Rent Roll'!$J$4:$J$24,$A31,'Rent Roll'!$H$4:$H$24,"&lt;="&amp;BC$11,'Rent Roll'!$I$4:$I$24,"&gt;"&amp;BC$11)),0)</f>
        <v>0</v>
      </c>
      <c r="BD31" s="62">
        <f>IFERROR(IF(AND($A31='Rent Roll'!#REF!,'Rent Roll'!#REF!="Current",'Rent Roll'!#REF!&gt;BD$11),'Rent Roll'!#REF!,SUMIFS('Rent Roll'!$M$4:$M$24,'Rent Roll'!$J$4:$J$24,$A31,'Rent Roll'!$H$4:$H$24,"&lt;="&amp;BD$11,'Rent Roll'!$I$4:$I$24,"&gt;"&amp;BD$11)),0)</f>
        <v>0</v>
      </c>
      <c r="BE31" s="62">
        <f>IFERROR(IF(AND($A31='Rent Roll'!#REF!,'Rent Roll'!#REF!="Current",'Rent Roll'!#REF!&gt;BE$11),'Rent Roll'!#REF!,SUMIFS('Rent Roll'!$M$4:$M$24,'Rent Roll'!$J$4:$J$24,$A31,'Rent Roll'!$H$4:$H$24,"&lt;="&amp;BE$11,'Rent Roll'!$I$4:$I$24,"&gt;"&amp;BE$11)),0)</f>
        <v>0</v>
      </c>
      <c r="BF31" s="62">
        <f>IFERROR(IF(AND($A31='Rent Roll'!#REF!,'Rent Roll'!#REF!="Current",'Rent Roll'!#REF!&gt;BF$11),'Rent Roll'!#REF!,SUMIFS('Rent Roll'!$M$4:$M$24,'Rent Roll'!$J$4:$J$24,$A31,'Rent Roll'!$H$4:$H$24,"&lt;="&amp;BF$11,'Rent Roll'!$I$4:$I$24,"&gt;"&amp;BF$11)),0)</f>
        <v>0</v>
      </c>
      <c r="BG31" s="62">
        <f>IFERROR(IF(AND($A31='Rent Roll'!#REF!,'Rent Roll'!#REF!="Current",'Rent Roll'!#REF!&gt;BG$11),'Rent Roll'!#REF!,SUMIFS('Rent Roll'!$M$4:$M$24,'Rent Roll'!$J$4:$J$24,$A31,'Rent Roll'!$H$4:$H$24,"&lt;="&amp;BG$11,'Rent Roll'!$I$4:$I$24,"&gt;"&amp;BG$11)),0)</f>
        <v>0</v>
      </c>
      <c r="BH31" s="62">
        <f>IFERROR(IF(AND($A31='Rent Roll'!#REF!,'Rent Roll'!#REF!="Current",'Rent Roll'!#REF!&gt;BH$11),'Rent Roll'!#REF!,SUMIFS('Rent Roll'!$M$4:$M$24,'Rent Roll'!$J$4:$J$24,$A31,'Rent Roll'!$H$4:$H$24,"&lt;="&amp;BH$11,'Rent Roll'!$I$4:$I$24,"&gt;"&amp;BH$11)),0)</f>
        <v>0</v>
      </c>
      <c r="BI31" s="62">
        <f>IFERROR(IF(AND($A31='Rent Roll'!#REF!,'Rent Roll'!#REF!="Current",'Rent Roll'!#REF!&gt;BI$11),'Rent Roll'!#REF!,SUMIFS('Rent Roll'!$M$4:$M$24,'Rent Roll'!$J$4:$J$24,$A31,'Rent Roll'!$H$4:$H$24,"&lt;="&amp;BI$11,'Rent Roll'!$I$4:$I$24,"&gt;"&amp;BI$11)),0)</f>
        <v>0</v>
      </c>
      <c r="BJ31" s="62">
        <f>IFERROR(IF(AND($A31='Rent Roll'!#REF!,'Rent Roll'!#REF!="Current",'Rent Roll'!#REF!&gt;BJ$11),'Rent Roll'!#REF!,SUMIFS('Rent Roll'!$M$4:$M$24,'Rent Roll'!$J$4:$J$24,$A31,'Rent Roll'!$H$4:$H$24,"&lt;="&amp;BJ$11,'Rent Roll'!$I$4:$I$24,"&gt;"&amp;BJ$11)),0)</f>
        <v>0</v>
      </c>
      <c r="BK31" s="62">
        <f>IFERROR(IF(AND($A31='Rent Roll'!#REF!,'Rent Roll'!#REF!="Current",'Rent Roll'!#REF!&gt;BK$11),'Rent Roll'!#REF!,SUMIFS('Rent Roll'!$M$4:$M$24,'Rent Roll'!$J$4:$J$24,$A31,'Rent Roll'!$H$4:$H$24,"&lt;="&amp;BK$11,'Rent Roll'!$I$4:$I$24,"&gt;"&amp;BK$11)),0)</f>
        <v>0</v>
      </c>
      <c r="BL31" s="559">
        <f>IFERROR(IF(AND($A31='Rent Roll'!#REF!,'Rent Roll'!#REF!="Current",'Rent Roll'!#REF!&gt;BL$11),'Rent Roll'!#REF!,SUMIFS('Rent Roll'!$M$4:$M$24,'Rent Roll'!$J$4:$J$24,$A31,'Rent Roll'!$H$4:$H$24,"&lt;="&amp;BL$11,'Rent Roll'!$I$4:$I$24,"&gt;"&amp;BL$11)),0)</f>
        <v>0</v>
      </c>
      <c r="BM31" s="62">
        <f>IFERROR(IF(AND($A31='Rent Roll'!#REF!,'Rent Roll'!#REF!="Current",'Rent Roll'!#REF!&gt;BM$11),'Rent Roll'!#REF!,SUMIFS('Rent Roll'!$M$4:$M$24,'Rent Roll'!$J$4:$J$24,$A31,'Rent Roll'!$H$4:$H$24,"&lt;="&amp;BM$11,'Rent Roll'!$I$4:$I$24,"&gt;"&amp;BM$11)),0)</f>
        <v>0</v>
      </c>
      <c r="BN31" s="62">
        <f>IFERROR(IF(AND($A31='Rent Roll'!#REF!,'Rent Roll'!#REF!="Current",'Rent Roll'!#REF!&gt;BN$11),'Rent Roll'!#REF!,SUMIFS('Rent Roll'!$M$4:$M$24,'Rent Roll'!$J$4:$J$24,$A31,'Rent Roll'!$H$4:$H$24,"&lt;="&amp;BN$11,'Rent Roll'!$I$4:$I$24,"&gt;"&amp;BN$11)),0)</f>
        <v>0</v>
      </c>
      <c r="BO31" s="62">
        <f>IFERROR(IF(AND($A31='Rent Roll'!#REF!,'Rent Roll'!#REF!="Current",'Rent Roll'!#REF!&gt;BO$11),'Rent Roll'!#REF!,SUMIFS('Rent Roll'!$M$4:$M$24,'Rent Roll'!$J$4:$J$24,$A31,'Rent Roll'!$H$4:$H$24,"&lt;="&amp;BO$11,'Rent Roll'!$I$4:$I$24,"&gt;"&amp;BO$11)),0)</f>
        <v>0</v>
      </c>
      <c r="BP31" s="62">
        <f>IFERROR(IF(AND($A31='Rent Roll'!#REF!,'Rent Roll'!#REF!="Current",'Rent Roll'!#REF!&gt;BP$11),'Rent Roll'!#REF!,SUMIFS('Rent Roll'!$M$4:$M$24,'Rent Roll'!$J$4:$J$24,$A31,'Rent Roll'!$H$4:$H$24,"&lt;="&amp;BP$11,'Rent Roll'!$I$4:$I$24,"&gt;"&amp;BP$11)),0)</f>
        <v>0</v>
      </c>
      <c r="BQ31" s="62">
        <f>IFERROR(IF(AND($A31='Rent Roll'!#REF!,'Rent Roll'!#REF!="Current",'Rent Roll'!#REF!&gt;BQ$11),'Rent Roll'!#REF!,SUMIFS('Rent Roll'!$M$4:$M$24,'Rent Roll'!$J$4:$J$24,$A31,'Rent Roll'!$H$4:$H$24,"&lt;="&amp;BQ$11,'Rent Roll'!$I$4:$I$24,"&gt;"&amp;BQ$11)),0)</f>
        <v>0</v>
      </c>
      <c r="BR31" s="62">
        <f>IFERROR(IF(AND($A31='Rent Roll'!#REF!,'Rent Roll'!#REF!="Current",'Rent Roll'!#REF!&gt;BR$11),'Rent Roll'!#REF!,SUMIFS('Rent Roll'!$M$4:$M$24,'Rent Roll'!$J$4:$J$24,$A31,'Rent Roll'!$H$4:$H$24,"&lt;="&amp;BR$11,'Rent Roll'!$I$4:$I$24,"&gt;"&amp;BR$11)),0)</f>
        <v>0</v>
      </c>
      <c r="BS31" s="62">
        <f>IFERROR(IF(AND($A31='Rent Roll'!#REF!,'Rent Roll'!#REF!="Current",'Rent Roll'!#REF!&gt;BS$11),'Rent Roll'!#REF!,SUMIFS('Rent Roll'!$M$4:$M$24,'Rent Roll'!$J$4:$J$24,$A31,'Rent Roll'!$H$4:$H$24,"&lt;="&amp;BS$11,'Rent Roll'!$I$4:$I$24,"&gt;"&amp;BS$11)),0)</f>
        <v>0</v>
      </c>
      <c r="BT31" s="62">
        <f>IFERROR(IF(AND($A31='Rent Roll'!#REF!,'Rent Roll'!#REF!="Current",'Rent Roll'!#REF!&gt;BT$11),'Rent Roll'!#REF!,SUMIFS('Rent Roll'!$M$4:$M$24,'Rent Roll'!$J$4:$J$24,$A31,'Rent Roll'!$H$4:$H$24,"&lt;="&amp;BT$11,'Rent Roll'!$I$4:$I$24,"&gt;"&amp;BT$11)),0)</f>
        <v>0</v>
      </c>
      <c r="BU31" s="62">
        <f>IFERROR(IF(AND($A31='Rent Roll'!#REF!,'Rent Roll'!#REF!="Current",'Rent Roll'!#REF!&gt;BU$11),'Rent Roll'!#REF!,SUMIFS('Rent Roll'!$M$4:$M$24,'Rent Roll'!$J$4:$J$24,$A31,'Rent Roll'!$H$4:$H$24,"&lt;="&amp;BU$11,'Rent Roll'!$I$4:$I$24,"&gt;"&amp;BU$11)),0)</f>
        <v>0</v>
      </c>
      <c r="BV31" s="62">
        <f>IFERROR(IF(AND($A31='Rent Roll'!#REF!,'Rent Roll'!#REF!="Current",'Rent Roll'!#REF!&gt;BV$11),'Rent Roll'!#REF!,SUMIFS('Rent Roll'!$M$4:$M$24,'Rent Roll'!$J$4:$J$24,$A31,'Rent Roll'!$H$4:$H$24,"&lt;="&amp;BV$11,'Rent Roll'!$I$4:$I$24,"&gt;"&amp;BV$11)),0)</f>
        <v>0</v>
      </c>
      <c r="BW31" s="62">
        <f>IFERROR(IF(AND($A31='Rent Roll'!#REF!,'Rent Roll'!#REF!="Current",'Rent Roll'!#REF!&gt;BW$11),'Rent Roll'!#REF!,SUMIFS('Rent Roll'!$M$4:$M$24,'Rent Roll'!$J$4:$J$24,$A31,'Rent Roll'!$H$4:$H$24,"&lt;="&amp;BW$11,'Rent Roll'!$I$4:$I$24,"&gt;"&amp;BW$11)),0)</f>
        <v>0</v>
      </c>
      <c r="BX31" s="559">
        <f>IFERROR(IF(AND($A31='Rent Roll'!#REF!,'Rent Roll'!#REF!="Current",'Rent Roll'!#REF!&gt;BX$11),'Rent Roll'!#REF!,SUMIFS('Rent Roll'!$M$4:$M$24,'Rent Roll'!$J$4:$J$24,$A31,'Rent Roll'!$H$4:$H$24,"&lt;="&amp;BX$11,'Rent Roll'!$I$4:$I$24,"&gt;"&amp;BX$11)),0)</f>
        <v>0</v>
      </c>
      <c r="BY31" s="62">
        <f>IFERROR(IF(AND($A31='Rent Roll'!#REF!,'Rent Roll'!#REF!="Current",'Rent Roll'!#REF!&gt;BY$11),'Rent Roll'!#REF!,SUMIFS('Rent Roll'!$M$4:$M$24,'Rent Roll'!$J$4:$J$24,$A31,'Rent Roll'!$H$4:$H$24,"&lt;="&amp;BY$11,'Rent Roll'!$I$4:$I$24,"&gt;"&amp;BY$11)),0)</f>
        <v>0</v>
      </c>
      <c r="BZ31" s="62">
        <f>IFERROR(IF(AND($A31='Rent Roll'!#REF!,'Rent Roll'!#REF!="Current",'Rent Roll'!#REF!&gt;BZ$11),'Rent Roll'!#REF!,SUMIFS('Rent Roll'!$M$4:$M$24,'Rent Roll'!$J$4:$J$24,$A31,'Rent Roll'!$H$4:$H$24,"&lt;="&amp;BZ$11,'Rent Roll'!$I$4:$I$24,"&gt;"&amp;BZ$11)),0)</f>
        <v>0</v>
      </c>
      <c r="CA31" s="62">
        <f>IFERROR(IF(AND($A31='Rent Roll'!#REF!,'Rent Roll'!#REF!="Current",'Rent Roll'!#REF!&gt;CA$11),'Rent Roll'!#REF!,SUMIFS('Rent Roll'!$M$4:$M$24,'Rent Roll'!$J$4:$J$24,$A31,'Rent Roll'!$H$4:$H$24,"&lt;="&amp;CA$11,'Rent Roll'!$I$4:$I$24,"&gt;"&amp;CA$11)),0)</f>
        <v>0</v>
      </c>
      <c r="CB31" s="62">
        <f>IFERROR(IF(AND($A31='Rent Roll'!#REF!,'Rent Roll'!#REF!="Current",'Rent Roll'!#REF!&gt;CB$11),'Rent Roll'!#REF!,SUMIFS('Rent Roll'!$M$4:$M$24,'Rent Roll'!$J$4:$J$24,$A31,'Rent Roll'!$H$4:$H$24,"&lt;="&amp;CB$11,'Rent Roll'!$I$4:$I$24,"&gt;"&amp;CB$11)),0)</f>
        <v>0</v>
      </c>
      <c r="CC31" s="62">
        <f>IFERROR(IF(AND($A31='Rent Roll'!#REF!,'Rent Roll'!#REF!="Current",'Rent Roll'!#REF!&gt;CC$11),'Rent Roll'!#REF!,SUMIFS('Rent Roll'!$M$4:$M$24,'Rent Roll'!$J$4:$J$24,$A31,'Rent Roll'!$H$4:$H$24,"&lt;="&amp;CC$11,'Rent Roll'!$I$4:$I$24,"&gt;"&amp;CC$11)),0)</f>
        <v>0</v>
      </c>
      <c r="CD31" s="62">
        <f>IFERROR(IF(AND($A31='Rent Roll'!#REF!,'Rent Roll'!#REF!="Current",'Rent Roll'!#REF!&gt;CD$11),'Rent Roll'!#REF!,SUMIFS('Rent Roll'!$M$4:$M$24,'Rent Roll'!$J$4:$J$24,$A31,'Rent Roll'!$H$4:$H$24,"&lt;="&amp;CD$11,'Rent Roll'!$I$4:$I$24,"&gt;"&amp;CD$11)),0)</f>
        <v>0</v>
      </c>
      <c r="CE31" s="62">
        <f>IFERROR(IF(AND($A31='Rent Roll'!#REF!,'Rent Roll'!#REF!="Current",'Rent Roll'!#REF!&gt;CE$11),'Rent Roll'!#REF!,SUMIFS('Rent Roll'!$M$4:$M$24,'Rent Roll'!$J$4:$J$24,$A31,'Rent Roll'!$H$4:$H$24,"&lt;="&amp;CE$11,'Rent Roll'!$I$4:$I$24,"&gt;"&amp;CE$11)),0)</f>
        <v>0</v>
      </c>
      <c r="CF31" s="62">
        <f>IFERROR(IF(AND($A31='Rent Roll'!#REF!,'Rent Roll'!#REF!="Current",'Rent Roll'!#REF!&gt;CF$11),'Rent Roll'!#REF!,SUMIFS('Rent Roll'!$M$4:$M$24,'Rent Roll'!$J$4:$J$24,$A31,'Rent Roll'!$H$4:$H$24,"&lt;="&amp;CF$11,'Rent Roll'!$I$4:$I$24,"&gt;"&amp;CF$11)),0)</f>
        <v>0</v>
      </c>
      <c r="CG31" s="62">
        <f>IFERROR(IF(AND($A31='Rent Roll'!#REF!,'Rent Roll'!#REF!="Current",'Rent Roll'!#REF!&gt;CG$11),'Rent Roll'!#REF!,SUMIFS('Rent Roll'!$M$4:$M$24,'Rent Roll'!$J$4:$J$24,$A31,'Rent Roll'!$H$4:$H$24,"&lt;="&amp;CG$11,'Rent Roll'!$I$4:$I$24,"&gt;"&amp;CG$11)),0)</f>
        <v>0</v>
      </c>
      <c r="CH31" s="62">
        <f>IFERROR(IF(AND($A31='Rent Roll'!#REF!,'Rent Roll'!#REF!="Current",'Rent Roll'!#REF!&gt;CH$11),'Rent Roll'!#REF!,SUMIFS('Rent Roll'!$M$4:$M$24,'Rent Roll'!$J$4:$J$24,$A31,'Rent Roll'!$H$4:$H$24,"&lt;="&amp;CH$11,'Rent Roll'!$I$4:$I$24,"&gt;"&amp;CH$11)),0)</f>
        <v>0</v>
      </c>
      <c r="CI31" s="62">
        <f>IFERROR(IF(AND($A31='Rent Roll'!#REF!,'Rent Roll'!#REF!="Current",'Rent Roll'!#REF!&gt;CI$11),'Rent Roll'!#REF!,SUMIFS('Rent Roll'!$M$4:$M$24,'Rent Roll'!$J$4:$J$24,$A31,'Rent Roll'!$H$4:$H$24,"&lt;="&amp;CI$11,'Rent Roll'!$I$4:$I$24,"&gt;"&amp;CI$11)),0)</f>
        <v>0</v>
      </c>
      <c r="CJ31" s="559">
        <f>IFERROR(IF(AND($A31='Rent Roll'!#REF!,'Rent Roll'!#REF!="Current",'Rent Roll'!#REF!&gt;CJ$11),'Rent Roll'!#REF!,SUMIFS('Rent Roll'!$M$4:$M$24,'Rent Roll'!$J$4:$J$24,$A31,'Rent Roll'!$H$4:$H$24,"&lt;="&amp;CJ$11,'Rent Roll'!$I$4:$I$24,"&gt;"&amp;CJ$11)),0)</f>
        <v>0</v>
      </c>
      <c r="CK31" s="62">
        <f>IFERROR(IF(AND($A31='Rent Roll'!#REF!,'Rent Roll'!#REF!="Current",'Rent Roll'!#REF!&gt;CK$11),'Rent Roll'!#REF!,SUMIFS('Rent Roll'!$M$4:$M$24,'Rent Roll'!$J$4:$J$24,$A31,'Rent Roll'!$H$4:$H$24,"&lt;="&amp;CK$11,'Rent Roll'!$I$4:$I$24,"&gt;"&amp;CK$11)),0)</f>
        <v>0</v>
      </c>
      <c r="CL31" s="62">
        <f>IFERROR(IF(AND($A31='Rent Roll'!#REF!,'Rent Roll'!#REF!="Current",'Rent Roll'!#REF!&gt;CL$11),'Rent Roll'!#REF!,SUMIFS('Rent Roll'!$M$4:$M$24,'Rent Roll'!$J$4:$J$24,$A31,'Rent Roll'!$H$4:$H$24,"&lt;="&amp;CL$11,'Rent Roll'!$I$4:$I$24,"&gt;"&amp;CL$11)),0)</f>
        <v>0</v>
      </c>
      <c r="CM31" s="62">
        <f>IFERROR(IF(AND($A31='Rent Roll'!#REF!,'Rent Roll'!#REF!="Current",'Rent Roll'!#REF!&gt;CM$11),'Rent Roll'!#REF!,SUMIFS('Rent Roll'!$M$4:$M$24,'Rent Roll'!$J$4:$J$24,$A31,'Rent Roll'!$H$4:$H$24,"&lt;="&amp;CM$11,'Rent Roll'!$I$4:$I$24,"&gt;"&amp;CM$11)),0)</f>
        <v>0</v>
      </c>
      <c r="CN31" s="62">
        <f>IFERROR(IF(AND($A31='Rent Roll'!#REF!,'Rent Roll'!#REF!="Current",'Rent Roll'!#REF!&gt;CN$11),'Rent Roll'!#REF!,SUMIFS('Rent Roll'!$M$4:$M$24,'Rent Roll'!$J$4:$J$24,$A31,'Rent Roll'!$H$4:$H$24,"&lt;="&amp;CN$11,'Rent Roll'!$I$4:$I$24,"&gt;"&amp;CN$11)),0)</f>
        <v>0</v>
      </c>
      <c r="CO31" s="62">
        <f>IFERROR(IF(AND($A31='Rent Roll'!#REF!,'Rent Roll'!#REF!="Current",'Rent Roll'!#REF!&gt;CO$11),'Rent Roll'!#REF!,SUMIFS('Rent Roll'!$M$4:$M$24,'Rent Roll'!$J$4:$J$24,$A31,'Rent Roll'!$H$4:$H$24,"&lt;="&amp;CO$11,'Rent Roll'!$I$4:$I$24,"&gt;"&amp;CO$11)),0)</f>
        <v>0</v>
      </c>
      <c r="CP31" s="62">
        <f>IFERROR(IF(AND($A31='Rent Roll'!#REF!,'Rent Roll'!#REF!="Current",'Rent Roll'!#REF!&gt;CP$11),'Rent Roll'!#REF!,SUMIFS('Rent Roll'!$M$4:$M$24,'Rent Roll'!$J$4:$J$24,$A31,'Rent Roll'!$H$4:$H$24,"&lt;="&amp;CP$11,'Rent Roll'!$I$4:$I$24,"&gt;"&amp;CP$11)),0)</f>
        <v>0</v>
      </c>
      <c r="CQ31" s="62">
        <f>IFERROR(IF(AND($A31='Rent Roll'!#REF!,'Rent Roll'!#REF!="Current",'Rent Roll'!#REF!&gt;CQ$11),'Rent Roll'!#REF!,SUMIFS('Rent Roll'!$M$4:$M$24,'Rent Roll'!$J$4:$J$24,$A31,'Rent Roll'!$H$4:$H$24,"&lt;="&amp;CQ$11,'Rent Roll'!$I$4:$I$24,"&gt;"&amp;CQ$11)),0)</f>
        <v>0</v>
      </c>
      <c r="CR31" s="62">
        <f>IFERROR(IF(AND($A31='Rent Roll'!#REF!,'Rent Roll'!#REF!="Current",'Rent Roll'!#REF!&gt;CR$11),'Rent Roll'!#REF!,SUMIFS('Rent Roll'!$M$4:$M$24,'Rent Roll'!$J$4:$J$24,$A31,'Rent Roll'!$H$4:$H$24,"&lt;="&amp;CR$11,'Rent Roll'!$I$4:$I$24,"&gt;"&amp;CR$11)),0)</f>
        <v>0</v>
      </c>
      <c r="CS31" s="62">
        <f>IFERROR(IF(AND($A31='Rent Roll'!#REF!,'Rent Roll'!#REF!="Current",'Rent Roll'!#REF!&gt;CS$11),'Rent Roll'!#REF!,SUMIFS('Rent Roll'!$M$4:$M$24,'Rent Roll'!$J$4:$J$24,$A31,'Rent Roll'!$H$4:$H$24,"&lt;="&amp;CS$11,'Rent Roll'!$I$4:$I$24,"&gt;"&amp;CS$11)),0)</f>
        <v>0</v>
      </c>
      <c r="CT31" s="62">
        <f>IFERROR(IF(AND($A31='Rent Roll'!#REF!,'Rent Roll'!#REF!="Current",'Rent Roll'!#REF!&gt;CT$11),'Rent Roll'!#REF!,SUMIFS('Rent Roll'!$M$4:$M$24,'Rent Roll'!$J$4:$J$24,$A31,'Rent Roll'!$H$4:$H$24,"&lt;="&amp;CT$11,'Rent Roll'!$I$4:$I$24,"&gt;"&amp;CT$11)),0)</f>
        <v>0</v>
      </c>
      <c r="CU31" s="62">
        <f>IFERROR(IF(AND($A31='Rent Roll'!#REF!,'Rent Roll'!#REF!="Current",'Rent Roll'!#REF!&gt;CU$11),'Rent Roll'!#REF!,SUMIFS('Rent Roll'!$M$4:$M$24,'Rent Roll'!$J$4:$J$24,$A31,'Rent Roll'!$H$4:$H$24,"&lt;="&amp;CU$11,'Rent Roll'!$I$4:$I$24,"&gt;"&amp;CU$11)),0)</f>
        <v>0</v>
      </c>
      <c r="CV31" s="559">
        <f>IFERROR(IF(AND($A31='Rent Roll'!#REF!,'Rent Roll'!#REF!="Current",'Rent Roll'!#REF!&gt;CV$11),'Rent Roll'!#REF!,SUMIFS('Rent Roll'!$M$4:$M$24,'Rent Roll'!$J$4:$J$24,$A31,'Rent Roll'!$H$4:$H$24,"&lt;="&amp;CV$11,'Rent Roll'!$I$4:$I$24,"&gt;"&amp;CV$11)),0)</f>
        <v>0</v>
      </c>
      <c r="CW31" s="62">
        <f>IFERROR(IF(AND($A31='Rent Roll'!#REF!,'Rent Roll'!#REF!="Current",'Rent Roll'!#REF!&gt;CW$11),'Rent Roll'!#REF!,SUMIFS('Rent Roll'!$M$4:$M$24,'Rent Roll'!$J$4:$J$24,$A31,'Rent Roll'!$H$4:$H$24,"&lt;="&amp;CW$11,'Rent Roll'!$I$4:$I$24,"&gt;"&amp;CW$11)),0)</f>
        <v>0</v>
      </c>
      <c r="CX31" s="62">
        <f>IFERROR(IF(AND($A31='Rent Roll'!#REF!,'Rent Roll'!#REF!="Current",'Rent Roll'!#REF!&gt;CX$11),'Rent Roll'!#REF!,SUMIFS('Rent Roll'!$M$4:$M$24,'Rent Roll'!$J$4:$J$24,$A31,'Rent Roll'!$H$4:$H$24,"&lt;="&amp;CX$11,'Rent Roll'!$I$4:$I$24,"&gt;"&amp;CX$11)),0)</f>
        <v>0</v>
      </c>
      <c r="CY31" s="62">
        <f>IFERROR(IF(AND($A31='Rent Roll'!#REF!,'Rent Roll'!#REF!="Current",'Rent Roll'!#REF!&gt;CY$11),'Rent Roll'!#REF!,SUMIFS('Rent Roll'!$M$4:$M$24,'Rent Roll'!$J$4:$J$24,$A31,'Rent Roll'!$H$4:$H$24,"&lt;="&amp;CY$11,'Rent Roll'!$I$4:$I$24,"&gt;"&amp;CY$11)),0)</f>
        <v>0</v>
      </c>
      <c r="CZ31" s="62">
        <f>IFERROR(IF(AND($A31='Rent Roll'!#REF!,'Rent Roll'!#REF!="Current",'Rent Roll'!#REF!&gt;CZ$11),'Rent Roll'!#REF!,SUMIFS('Rent Roll'!$M$4:$M$24,'Rent Roll'!$J$4:$J$24,$A31,'Rent Roll'!$H$4:$H$24,"&lt;="&amp;CZ$11,'Rent Roll'!$I$4:$I$24,"&gt;"&amp;CZ$11)),0)</f>
        <v>0</v>
      </c>
      <c r="DA31" s="62">
        <f>IFERROR(IF(AND($A31='Rent Roll'!#REF!,'Rent Roll'!#REF!="Current",'Rent Roll'!#REF!&gt;DA$11),'Rent Roll'!#REF!,SUMIFS('Rent Roll'!$M$4:$M$24,'Rent Roll'!$J$4:$J$24,$A31,'Rent Roll'!$H$4:$H$24,"&lt;="&amp;DA$11,'Rent Roll'!$I$4:$I$24,"&gt;"&amp;DA$11)),0)</f>
        <v>0</v>
      </c>
      <c r="DB31" s="62">
        <f>IFERROR(IF(AND($A31='Rent Roll'!#REF!,'Rent Roll'!#REF!="Current",'Rent Roll'!#REF!&gt;DB$11),'Rent Roll'!#REF!,SUMIFS('Rent Roll'!$M$4:$M$24,'Rent Roll'!$J$4:$J$24,$A31,'Rent Roll'!$H$4:$H$24,"&lt;="&amp;DB$11,'Rent Roll'!$I$4:$I$24,"&gt;"&amp;DB$11)),0)</f>
        <v>0</v>
      </c>
      <c r="DC31" s="62">
        <f>IFERROR(IF(AND($A31='Rent Roll'!#REF!,'Rent Roll'!#REF!="Current",'Rent Roll'!#REF!&gt;DC$11),'Rent Roll'!#REF!,SUMIFS('Rent Roll'!$M$4:$M$24,'Rent Roll'!$J$4:$J$24,$A31,'Rent Roll'!$H$4:$H$24,"&lt;="&amp;DC$11,'Rent Roll'!$I$4:$I$24,"&gt;"&amp;DC$11)),0)</f>
        <v>0</v>
      </c>
      <c r="DD31" s="62">
        <f>IFERROR(IF(AND($A31='Rent Roll'!#REF!,'Rent Roll'!#REF!="Current",'Rent Roll'!#REF!&gt;DD$11),'Rent Roll'!#REF!,SUMIFS('Rent Roll'!$M$4:$M$24,'Rent Roll'!$J$4:$J$24,$A31,'Rent Roll'!$H$4:$H$24,"&lt;="&amp;DD$11,'Rent Roll'!$I$4:$I$24,"&gt;"&amp;DD$11)),0)</f>
        <v>0</v>
      </c>
      <c r="DE31" s="62">
        <f>IFERROR(IF(AND($A31='Rent Roll'!#REF!,'Rent Roll'!#REF!="Current",'Rent Roll'!#REF!&gt;DE$11),'Rent Roll'!#REF!,SUMIFS('Rent Roll'!$M$4:$M$24,'Rent Roll'!$J$4:$J$24,$A31,'Rent Roll'!$H$4:$H$24,"&lt;="&amp;DE$11,'Rent Roll'!$I$4:$I$24,"&gt;"&amp;DE$11)),0)</f>
        <v>0</v>
      </c>
      <c r="DF31" s="62">
        <f>IFERROR(IF(AND($A31='Rent Roll'!#REF!,'Rent Roll'!#REF!="Current",'Rent Roll'!#REF!&gt;DF$11),'Rent Roll'!#REF!,SUMIFS('Rent Roll'!$M$4:$M$24,'Rent Roll'!$J$4:$J$24,$A31,'Rent Roll'!$H$4:$H$24,"&lt;="&amp;DF$11,'Rent Roll'!$I$4:$I$24,"&gt;"&amp;DF$11)),0)</f>
        <v>0</v>
      </c>
      <c r="DG31" s="62">
        <f>IFERROR(IF(AND($A31='Rent Roll'!#REF!,'Rent Roll'!#REF!="Current",'Rent Roll'!#REF!&gt;DG$11),'Rent Roll'!#REF!,SUMIFS('Rent Roll'!$M$4:$M$24,'Rent Roll'!$J$4:$J$24,$A31,'Rent Roll'!$H$4:$H$24,"&lt;="&amp;DG$11,'Rent Roll'!$I$4:$I$24,"&gt;"&amp;DG$11)),0)</f>
        <v>0</v>
      </c>
      <c r="DH31" s="559">
        <f>IFERROR(IF(AND($A31='Rent Roll'!#REF!,'Rent Roll'!#REF!="Current",'Rent Roll'!#REF!&gt;DH$11),'Rent Roll'!#REF!,SUMIFS('Rent Roll'!$M$4:$M$24,'Rent Roll'!$J$4:$J$24,$A31,'Rent Roll'!$H$4:$H$24,"&lt;="&amp;DH$11,'Rent Roll'!$I$4:$I$24,"&gt;"&amp;DH$11)),0)</f>
        <v>0</v>
      </c>
      <c r="DI31" s="62">
        <f>IFERROR(IF(AND($A31='Rent Roll'!#REF!,'Rent Roll'!#REF!="Current",'Rent Roll'!#REF!&gt;DI$11),'Rent Roll'!#REF!,SUMIFS('Rent Roll'!$M$4:$M$24,'Rent Roll'!$J$4:$J$24,$A31,'Rent Roll'!$H$4:$H$24,"&lt;="&amp;DI$11,'Rent Roll'!$I$4:$I$24,"&gt;"&amp;DI$11)),0)</f>
        <v>0</v>
      </c>
      <c r="DJ31" s="62">
        <f>IFERROR(IF(AND($A31='Rent Roll'!#REF!,'Rent Roll'!#REF!="Current",'Rent Roll'!#REF!&gt;DJ$11),'Rent Roll'!#REF!,SUMIFS('Rent Roll'!$M$4:$M$24,'Rent Roll'!$J$4:$J$24,$A31,'Rent Roll'!$H$4:$H$24,"&lt;="&amp;DJ$11,'Rent Roll'!$I$4:$I$24,"&gt;"&amp;DJ$11)),0)</f>
        <v>0</v>
      </c>
      <c r="DK31" s="62">
        <f>IFERROR(IF(AND($A31='Rent Roll'!#REF!,'Rent Roll'!#REF!="Current",'Rent Roll'!#REF!&gt;DK$11),'Rent Roll'!#REF!,SUMIFS('Rent Roll'!$M$4:$M$24,'Rent Roll'!$J$4:$J$24,$A31,'Rent Roll'!$H$4:$H$24,"&lt;="&amp;DK$11,'Rent Roll'!$I$4:$I$24,"&gt;"&amp;DK$11)),0)</f>
        <v>0</v>
      </c>
      <c r="DL31" s="62">
        <f>IFERROR(IF(AND($A31='Rent Roll'!#REF!,'Rent Roll'!#REF!="Current",'Rent Roll'!#REF!&gt;DL$11),'Rent Roll'!#REF!,SUMIFS('Rent Roll'!$M$4:$M$24,'Rent Roll'!$J$4:$J$24,$A31,'Rent Roll'!$H$4:$H$24,"&lt;="&amp;DL$11,'Rent Roll'!$I$4:$I$24,"&gt;"&amp;DL$11)),0)</f>
        <v>0</v>
      </c>
      <c r="DM31" s="62">
        <f>IFERROR(IF(AND($A31='Rent Roll'!#REF!,'Rent Roll'!#REF!="Current",'Rent Roll'!#REF!&gt;DM$11),'Rent Roll'!#REF!,SUMIFS('Rent Roll'!$M$4:$M$24,'Rent Roll'!$J$4:$J$24,$A31,'Rent Roll'!$H$4:$H$24,"&lt;="&amp;DM$11,'Rent Roll'!$I$4:$I$24,"&gt;"&amp;DM$11)),0)</f>
        <v>0</v>
      </c>
      <c r="DN31" s="62">
        <f>IFERROR(IF(AND($A31='Rent Roll'!#REF!,'Rent Roll'!#REF!="Current",'Rent Roll'!#REF!&gt;DN$11),'Rent Roll'!#REF!,SUMIFS('Rent Roll'!$M$4:$M$24,'Rent Roll'!$J$4:$J$24,$A31,'Rent Roll'!$H$4:$H$24,"&lt;="&amp;DN$11,'Rent Roll'!$I$4:$I$24,"&gt;"&amp;DN$11)),0)</f>
        <v>0</v>
      </c>
      <c r="DO31" s="62">
        <f>IFERROR(IF(AND($A31='Rent Roll'!#REF!,'Rent Roll'!#REF!="Current",'Rent Roll'!#REF!&gt;DO$11),'Rent Roll'!#REF!,SUMIFS('Rent Roll'!$M$4:$M$24,'Rent Roll'!$J$4:$J$24,$A31,'Rent Roll'!$H$4:$H$24,"&lt;="&amp;DO$11,'Rent Roll'!$I$4:$I$24,"&gt;"&amp;DO$11)),0)</f>
        <v>0</v>
      </c>
      <c r="DP31" s="62">
        <f>IFERROR(IF(AND($A31='Rent Roll'!#REF!,'Rent Roll'!#REF!="Current",'Rent Roll'!#REF!&gt;DP$11),'Rent Roll'!#REF!,SUMIFS('Rent Roll'!$M$4:$M$24,'Rent Roll'!$J$4:$J$24,$A31,'Rent Roll'!$H$4:$H$24,"&lt;="&amp;DP$11,'Rent Roll'!$I$4:$I$24,"&gt;"&amp;DP$11)),0)</f>
        <v>0</v>
      </c>
      <c r="DQ31" s="62">
        <f>IFERROR(IF(AND($A31='Rent Roll'!#REF!,'Rent Roll'!#REF!="Current",'Rent Roll'!#REF!&gt;DQ$11),'Rent Roll'!#REF!,SUMIFS('Rent Roll'!$M$4:$M$24,'Rent Roll'!$J$4:$J$24,$A31,'Rent Roll'!$H$4:$H$24,"&lt;="&amp;DQ$11,'Rent Roll'!$I$4:$I$24,"&gt;"&amp;DQ$11)),0)</f>
        <v>0</v>
      </c>
      <c r="DR31" s="62">
        <f>IFERROR(IF(AND($A31='Rent Roll'!#REF!,'Rent Roll'!#REF!="Current",'Rent Roll'!#REF!&gt;DR$11),'Rent Roll'!#REF!,SUMIFS('Rent Roll'!$M$4:$M$24,'Rent Roll'!$J$4:$J$24,$A31,'Rent Roll'!$H$4:$H$24,"&lt;="&amp;DR$11,'Rent Roll'!$I$4:$I$24,"&gt;"&amp;DR$11)),0)</f>
        <v>0</v>
      </c>
      <c r="DS31" s="62">
        <f>IFERROR(IF(AND($A31='Rent Roll'!#REF!,'Rent Roll'!#REF!="Current",'Rent Roll'!#REF!&gt;DS$11),'Rent Roll'!#REF!,SUMIFS('Rent Roll'!$M$4:$M$24,'Rent Roll'!$J$4:$J$24,$A31,'Rent Roll'!$H$4:$H$24,"&lt;="&amp;DS$11,'Rent Roll'!$I$4:$I$24,"&gt;"&amp;DS$11)),0)</f>
        <v>0</v>
      </c>
      <c r="DT31" s="559">
        <f>IFERROR(IF(AND($A31='Rent Roll'!#REF!,'Rent Roll'!#REF!="Current",'Rent Roll'!#REF!&gt;DT$11),'Rent Roll'!#REF!,SUMIFS('Rent Roll'!$M$4:$M$24,'Rent Roll'!$J$4:$J$24,$A31,'Rent Roll'!$H$4:$H$24,"&lt;="&amp;DT$11,'Rent Roll'!$I$4:$I$24,"&gt;"&amp;DT$11)),0)</f>
        <v>0</v>
      </c>
      <c r="DU31" s="62">
        <f>IFERROR(IF(AND($A31='Rent Roll'!#REF!,'Rent Roll'!#REF!="Current",'Rent Roll'!#REF!&gt;DU$11),'Rent Roll'!#REF!,SUMIFS('Rent Roll'!$M$4:$M$24,'Rent Roll'!$J$4:$J$24,$A31,'Rent Roll'!$H$4:$H$24,"&lt;="&amp;DU$11,'Rent Roll'!$I$4:$I$24,"&gt;"&amp;DU$11)),0)</f>
        <v>0</v>
      </c>
      <c r="DV31" s="62">
        <f>IFERROR(IF(AND($A31='Rent Roll'!#REF!,'Rent Roll'!#REF!="Current",'Rent Roll'!#REF!&gt;DV$11),'Rent Roll'!#REF!,SUMIFS('Rent Roll'!$M$4:$M$24,'Rent Roll'!$J$4:$J$24,$A31,'Rent Roll'!$H$4:$H$24,"&lt;="&amp;DV$11,'Rent Roll'!$I$4:$I$24,"&gt;"&amp;DV$11)),0)</f>
        <v>0</v>
      </c>
      <c r="DW31" s="62">
        <f>IFERROR(IF(AND($A31='Rent Roll'!#REF!,'Rent Roll'!#REF!="Current",'Rent Roll'!#REF!&gt;DW$11),'Rent Roll'!#REF!,SUMIFS('Rent Roll'!$M$4:$M$24,'Rent Roll'!$J$4:$J$24,$A31,'Rent Roll'!$H$4:$H$24,"&lt;="&amp;DW$11,'Rent Roll'!$I$4:$I$24,"&gt;"&amp;DW$11)),0)</f>
        <v>0</v>
      </c>
      <c r="DX31" s="62">
        <f>IFERROR(IF(AND($A31='Rent Roll'!#REF!,'Rent Roll'!#REF!="Current",'Rent Roll'!#REF!&gt;DX$11),'Rent Roll'!#REF!,SUMIFS('Rent Roll'!$M$4:$M$24,'Rent Roll'!$J$4:$J$24,$A31,'Rent Roll'!$H$4:$H$24,"&lt;="&amp;DX$11,'Rent Roll'!$I$4:$I$24,"&gt;"&amp;DX$11)),0)</f>
        <v>0</v>
      </c>
      <c r="DY31" s="62">
        <f>IFERROR(IF(AND($A31='Rent Roll'!#REF!,'Rent Roll'!#REF!="Current",'Rent Roll'!#REF!&gt;DY$11),'Rent Roll'!#REF!,SUMIFS('Rent Roll'!$M$4:$M$24,'Rent Roll'!$J$4:$J$24,$A31,'Rent Roll'!$H$4:$H$24,"&lt;="&amp;DY$11,'Rent Roll'!$I$4:$I$24,"&gt;"&amp;DY$11)),0)</f>
        <v>0</v>
      </c>
      <c r="DZ31" s="62">
        <f>IFERROR(IF(AND($A31='Rent Roll'!#REF!,'Rent Roll'!#REF!="Current",'Rent Roll'!#REF!&gt;DZ$11),'Rent Roll'!#REF!,SUMIFS('Rent Roll'!$M$4:$M$24,'Rent Roll'!$J$4:$J$24,$A31,'Rent Roll'!$H$4:$H$24,"&lt;="&amp;DZ$11,'Rent Roll'!$I$4:$I$24,"&gt;"&amp;DZ$11)),0)</f>
        <v>0</v>
      </c>
      <c r="EA31" s="62">
        <f>IFERROR(IF(AND($A31='Rent Roll'!#REF!,'Rent Roll'!#REF!="Current",'Rent Roll'!#REF!&gt;EA$11),'Rent Roll'!#REF!,SUMIFS('Rent Roll'!$M$4:$M$24,'Rent Roll'!$J$4:$J$24,$A31,'Rent Roll'!$H$4:$H$24,"&lt;="&amp;EA$11,'Rent Roll'!$I$4:$I$24,"&gt;"&amp;EA$11)),0)</f>
        <v>0</v>
      </c>
      <c r="EB31" s="62">
        <f>IFERROR(IF(AND($A31='Rent Roll'!#REF!,'Rent Roll'!#REF!="Current",'Rent Roll'!#REF!&gt;EB$11),'Rent Roll'!#REF!,SUMIFS('Rent Roll'!$M$4:$M$24,'Rent Roll'!$J$4:$J$24,$A31,'Rent Roll'!$H$4:$H$24,"&lt;="&amp;EB$11,'Rent Roll'!$I$4:$I$24,"&gt;"&amp;EB$11)),0)</f>
        <v>0</v>
      </c>
      <c r="EC31" s="62">
        <f>IFERROR(IF(AND($A31='Rent Roll'!#REF!,'Rent Roll'!#REF!="Current",'Rent Roll'!#REF!&gt;EC$11),'Rent Roll'!#REF!,SUMIFS('Rent Roll'!$M$4:$M$24,'Rent Roll'!$J$4:$J$24,$A31,'Rent Roll'!$H$4:$H$24,"&lt;="&amp;EC$11,'Rent Roll'!$I$4:$I$24,"&gt;"&amp;EC$11)),0)</f>
        <v>0</v>
      </c>
      <c r="ED31" s="62">
        <f>IFERROR(IF(AND($A31='Rent Roll'!#REF!,'Rent Roll'!#REF!="Current",'Rent Roll'!#REF!&gt;ED$11),'Rent Roll'!#REF!,SUMIFS('Rent Roll'!$M$4:$M$24,'Rent Roll'!$J$4:$J$24,$A31,'Rent Roll'!$H$4:$H$24,"&lt;="&amp;ED$11,'Rent Roll'!$I$4:$I$24,"&gt;"&amp;ED$11)),0)</f>
        <v>0</v>
      </c>
      <c r="EE31" s="62">
        <f>IFERROR(IF(AND($A31='Rent Roll'!#REF!,'Rent Roll'!#REF!="Current",'Rent Roll'!#REF!&gt;EE$11),'Rent Roll'!#REF!,SUMIFS('Rent Roll'!$M$4:$M$24,'Rent Roll'!$J$4:$J$24,$A31,'Rent Roll'!$H$4:$H$24,"&lt;="&amp;EE$11,'Rent Roll'!$I$4:$I$24,"&gt;"&amp;EE$11)),0)</f>
        <v>0</v>
      </c>
    </row>
    <row r="32" spans="1:135" x14ac:dyDescent="0.25">
      <c r="A32" s="148" t="e">
        <f>'Rent Roll'!#REF!</f>
        <v>#REF!</v>
      </c>
      <c r="B32" s="398" t="e">
        <f>'Rent Roll'!#REF!</f>
        <v>#REF!</v>
      </c>
      <c r="C32" s="399" t="e">
        <f>'Rent Roll'!#REF!</f>
        <v>#REF!</v>
      </c>
      <c r="D32" s="62">
        <f>IFERROR(IF(AND($A32='Rent Roll'!#REF!,'Rent Roll'!#REF!="Current",'Rent Roll'!#REF!&gt;D$11),'Rent Roll'!#REF!,SUMIFS('Rent Roll'!$M$4:$M$24,'Rent Roll'!$J$4:$J$24,$A32,'Rent Roll'!$H$4:$H$24,"&lt;="&amp;D$11,'Rent Roll'!$I$4:$I$24,"&gt;"&amp;D$11)),0)</f>
        <v>0</v>
      </c>
      <c r="E32" s="62">
        <f>IFERROR(IF(AND($A32='Rent Roll'!#REF!,'Rent Roll'!#REF!="Current",'Rent Roll'!#REF!&gt;E$11),'Rent Roll'!#REF!,SUMIFS('Rent Roll'!$M$4:$M$24,'Rent Roll'!$J$4:$J$24,$A32,'Rent Roll'!$H$4:$H$24,"&lt;="&amp;E$11,'Rent Roll'!$I$4:$I$24,"&gt;"&amp;E$11)),0)</f>
        <v>0</v>
      </c>
      <c r="F32" s="62">
        <f>IFERROR(IF(AND($A32='Rent Roll'!#REF!,'Rent Roll'!#REF!="Current",'Rent Roll'!#REF!&gt;F$11),'Rent Roll'!#REF!,SUMIFS('Rent Roll'!$M$4:$M$24,'Rent Roll'!$J$4:$J$24,$A32,'Rent Roll'!$H$4:$H$24,"&lt;="&amp;F$11,'Rent Roll'!$I$4:$I$24,"&gt;"&amp;F$11)),0)</f>
        <v>0</v>
      </c>
      <c r="G32" s="62">
        <f>IFERROR(IF(AND($A32='Rent Roll'!#REF!,'Rent Roll'!#REF!="Current",'Rent Roll'!#REF!&gt;G$11),'Rent Roll'!#REF!,SUMIFS('Rent Roll'!$M$4:$M$24,'Rent Roll'!$J$4:$J$24,$A32,'Rent Roll'!$H$4:$H$24,"&lt;="&amp;G$11,'Rent Roll'!$I$4:$I$24,"&gt;"&amp;G$11)),0)</f>
        <v>0</v>
      </c>
      <c r="H32" s="62">
        <f>IFERROR(IF(AND($A32='Rent Roll'!#REF!,'Rent Roll'!#REF!="Current",'Rent Roll'!#REF!&gt;H$11),'Rent Roll'!#REF!,SUMIFS('Rent Roll'!$M$4:$M$24,'Rent Roll'!$J$4:$J$24,$A32,'Rent Roll'!$H$4:$H$24,"&lt;="&amp;H$11,'Rent Roll'!$I$4:$I$24,"&gt;"&amp;H$11)),0)</f>
        <v>0</v>
      </c>
      <c r="I32" s="62">
        <f>IFERROR(IF(AND($A32='Rent Roll'!#REF!,'Rent Roll'!#REF!="Current",'Rent Roll'!#REF!&gt;I$11),'Rent Roll'!#REF!,SUMIFS('Rent Roll'!$M$4:$M$24,'Rent Roll'!$J$4:$J$24,$A32,'Rent Roll'!$H$4:$H$24,"&lt;="&amp;I$11,'Rent Roll'!$I$4:$I$24,"&gt;"&amp;I$11)),0)</f>
        <v>0</v>
      </c>
      <c r="J32" s="62">
        <f>IFERROR(IF(AND($A32='Rent Roll'!#REF!,'Rent Roll'!#REF!="Current",'Rent Roll'!#REF!&gt;J$11),'Rent Roll'!#REF!,SUMIFS('Rent Roll'!$M$4:$M$24,'Rent Roll'!$J$4:$J$24,$A32,'Rent Roll'!$H$4:$H$24,"&lt;="&amp;J$11,'Rent Roll'!$I$4:$I$24,"&gt;"&amp;J$11)),0)</f>
        <v>0</v>
      </c>
      <c r="K32" s="62">
        <f>IFERROR(IF(AND($A32='Rent Roll'!#REF!,'Rent Roll'!#REF!="Current",'Rent Roll'!#REF!&gt;K$11),'Rent Roll'!#REF!,SUMIFS('Rent Roll'!$M$4:$M$24,'Rent Roll'!$J$4:$J$24,$A32,'Rent Roll'!$H$4:$H$24,"&lt;="&amp;K$11,'Rent Roll'!$I$4:$I$24,"&gt;"&amp;K$11)),0)</f>
        <v>0</v>
      </c>
      <c r="L32" s="62">
        <f>IFERROR(IF(AND($A32='Rent Roll'!#REF!,'Rent Roll'!#REF!="Current",'Rent Roll'!#REF!&gt;L$11),'Rent Roll'!#REF!,SUMIFS('Rent Roll'!$M$4:$M$24,'Rent Roll'!$J$4:$J$24,$A32,'Rent Roll'!$H$4:$H$24,"&lt;="&amp;L$11,'Rent Roll'!$I$4:$I$24,"&gt;"&amp;L$11)),0)</f>
        <v>0</v>
      </c>
      <c r="M32" s="62">
        <f>IFERROR(IF(AND($A32='Rent Roll'!#REF!,'Rent Roll'!#REF!="Current",'Rent Roll'!#REF!&gt;M$11),'Rent Roll'!#REF!,SUMIFS('Rent Roll'!$M$4:$M$24,'Rent Roll'!$J$4:$J$24,$A32,'Rent Roll'!$H$4:$H$24,"&lt;="&amp;M$11,'Rent Roll'!$I$4:$I$24,"&gt;"&amp;M$11)),0)</f>
        <v>0</v>
      </c>
      <c r="N32" s="62">
        <f>IFERROR(IF(AND($A32='Rent Roll'!#REF!,'Rent Roll'!#REF!="Current",'Rent Roll'!#REF!&gt;N$11),'Rent Roll'!#REF!,SUMIFS('Rent Roll'!$M$4:$M$24,'Rent Roll'!$J$4:$J$24,$A32,'Rent Roll'!$H$4:$H$24,"&lt;="&amp;N$11,'Rent Roll'!$I$4:$I$24,"&gt;"&amp;N$11)),0)</f>
        <v>0</v>
      </c>
      <c r="O32" s="62">
        <f>IFERROR(IF(AND($A32='Rent Roll'!#REF!,'Rent Roll'!#REF!="Current",'Rent Roll'!#REF!&gt;O$11),'Rent Roll'!#REF!,SUMIFS('Rent Roll'!$M$4:$M$24,'Rent Roll'!$J$4:$J$24,$A32,'Rent Roll'!$H$4:$H$24,"&lt;="&amp;O$11,'Rent Roll'!$I$4:$I$24,"&gt;"&amp;O$11)),0)</f>
        <v>0</v>
      </c>
      <c r="P32" s="559">
        <f>IFERROR(IF(AND($A32='Rent Roll'!#REF!,'Rent Roll'!#REF!="Current",'Rent Roll'!#REF!&gt;P$11),'Rent Roll'!#REF!,SUMIFS('Rent Roll'!$M$4:$M$24,'Rent Roll'!$J$4:$J$24,$A32,'Rent Roll'!$H$4:$H$24,"&lt;="&amp;P$11,'Rent Roll'!$I$4:$I$24,"&gt;"&amp;P$11)),0)</f>
        <v>0</v>
      </c>
      <c r="Q32" s="62">
        <f>IFERROR(IF(AND($A32='Rent Roll'!#REF!,'Rent Roll'!#REF!="Current",'Rent Roll'!#REF!&gt;Q$11),'Rent Roll'!#REF!,SUMIFS('Rent Roll'!$M$4:$M$24,'Rent Roll'!$J$4:$J$24,$A32,'Rent Roll'!$H$4:$H$24,"&lt;="&amp;Q$11,'Rent Roll'!$I$4:$I$24,"&gt;"&amp;Q$11)),0)</f>
        <v>0</v>
      </c>
      <c r="R32" s="62">
        <f>IFERROR(IF(AND($A32='Rent Roll'!#REF!,'Rent Roll'!#REF!="Current",'Rent Roll'!#REF!&gt;R$11),'Rent Roll'!#REF!,SUMIFS('Rent Roll'!$M$4:$M$24,'Rent Roll'!$J$4:$J$24,$A32,'Rent Roll'!$H$4:$H$24,"&lt;="&amp;R$11,'Rent Roll'!$I$4:$I$24,"&gt;"&amp;R$11)),0)</f>
        <v>0</v>
      </c>
      <c r="S32" s="62">
        <f>IFERROR(IF(AND($A32='Rent Roll'!#REF!,'Rent Roll'!#REF!="Current",'Rent Roll'!#REF!&gt;S$11),'Rent Roll'!#REF!,SUMIFS('Rent Roll'!$M$4:$M$24,'Rent Roll'!$J$4:$J$24,$A32,'Rent Roll'!$H$4:$H$24,"&lt;="&amp;S$11,'Rent Roll'!$I$4:$I$24,"&gt;"&amp;S$11)),0)</f>
        <v>0</v>
      </c>
      <c r="T32" s="62">
        <f>IFERROR(IF(AND($A32='Rent Roll'!#REF!,'Rent Roll'!#REF!="Current",'Rent Roll'!#REF!&gt;T$11),'Rent Roll'!#REF!,SUMIFS('Rent Roll'!$M$4:$M$24,'Rent Roll'!$J$4:$J$24,$A32,'Rent Roll'!$H$4:$H$24,"&lt;="&amp;T$11,'Rent Roll'!$I$4:$I$24,"&gt;"&amp;T$11)),0)</f>
        <v>0</v>
      </c>
      <c r="U32" s="62">
        <f>IFERROR(IF(AND($A32='Rent Roll'!#REF!,'Rent Roll'!#REF!="Current",'Rent Roll'!#REF!&gt;U$11),'Rent Roll'!#REF!,SUMIFS('Rent Roll'!$M$4:$M$24,'Rent Roll'!$J$4:$J$24,$A32,'Rent Roll'!$H$4:$H$24,"&lt;="&amp;U$11,'Rent Roll'!$I$4:$I$24,"&gt;"&amp;U$11)),0)</f>
        <v>0</v>
      </c>
      <c r="V32" s="62">
        <f>IFERROR(IF(AND($A32='Rent Roll'!#REF!,'Rent Roll'!#REF!="Current",'Rent Roll'!#REF!&gt;V$11),'Rent Roll'!#REF!,SUMIFS('Rent Roll'!$M$4:$M$24,'Rent Roll'!$J$4:$J$24,$A32,'Rent Roll'!$H$4:$H$24,"&lt;="&amp;V$11,'Rent Roll'!$I$4:$I$24,"&gt;"&amp;V$11)),0)</f>
        <v>0</v>
      </c>
      <c r="W32" s="62">
        <f>IFERROR(IF(AND($A32='Rent Roll'!#REF!,'Rent Roll'!#REF!="Current",'Rent Roll'!#REF!&gt;W$11),'Rent Roll'!#REF!,SUMIFS('Rent Roll'!$M$4:$M$24,'Rent Roll'!$J$4:$J$24,$A32,'Rent Roll'!$H$4:$H$24,"&lt;="&amp;W$11,'Rent Roll'!$I$4:$I$24,"&gt;"&amp;W$11)),0)</f>
        <v>0</v>
      </c>
      <c r="X32" s="62">
        <f>IFERROR(IF(AND($A32='Rent Roll'!#REF!,'Rent Roll'!#REF!="Current",'Rent Roll'!#REF!&gt;X$11),'Rent Roll'!#REF!,SUMIFS('Rent Roll'!$M$4:$M$24,'Rent Roll'!$J$4:$J$24,$A32,'Rent Roll'!$H$4:$H$24,"&lt;="&amp;X$11,'Rent Roll'!$I$4:$I$24,"&gt;"&amp;X$11)),0)</f>
        <v>0</v>
      </c>
      <c r="Y32" s="62">
        <f>IFERROR(IF(AND($A32='Rent Roll'!#REF!,'Rent Roll'!#REF!="Current",'Rent Roll'!#REF!&gt;Y$11),'Rent Roll'!#REF!,SUMIFS('Rent Roll'!$M$4:$M$24,'Rent Roll'!$J$4:$J$24,$A32,'Rent Roll'!$H$4:$H$24,"&lt;="&amp;Y$11,'Rent Roll'!$I$4:$I$24,"&gt;"&amp;Y$11)),0)</f>
        <v>0</v>
      </c>
      <c r="Z32" s="62">
        <f>IFERROR(IF(AND($A32='Rent Roll'!#REF!,'Rent Roll'!#REF!="Current",'Rent Roll'!#REF!&gt;Z$11),'Rent Roll'!#REF!,SUMIFS('Rent Roll'!$M$4:$M$24,'Rent Roll'!$J$4:$J$24,$A32,'Rent Roll'!$H$4:$H$24,"&lt;="&amp;Z$11,'Rent Roll'!$I$4:$I$24,"&gt;"&amp;Z$11)),0)</f>
        <v>0</v>
      </c>
      <c r="AA32" s="62">
        <f>IFERROR(IF(AND($A32='Rent Roll'!#REF!,'Rent Roll'!#REF!="Current",'Rent Roll'!#REF!&gt;AA$11),'Rent Roll'!#REF!,SUMIFS('Rent Roll'!$M$4:$M$24,'Rent Roll'!$J$4:$J$24,$A32,'Rent Roll'!$H$4:$H$24,"&lt;="&amp;AA$11,'Rent Roll'!$I$4:$I$24,"&gt;"&amp;AA$11)),0)</f>
        <v>0</v>
      </c>
      <c r="AB32" s="559">
        <f>IFERROR(IF(AND($A32='Rent Roll'!#REF!,'Rent Roll'!#REF!="Current",'Rent Roll'!#REF!&gt;AB$11),'Rent Roll'!#REF!,SUMIFS('Rent Roll'!$M$4:$M$24,'Rent Roll'!$J$4:$J$24,$A32,'Rent Roll'!$H$4:$H$24,"&lt;="&amp;AB$11,'Rent Roll'!$I$4:$I$24,"&gt;"&amp;AB$11)),0)</f>
        <v>0</v>
      </c>
      <c r="AC32" s="62">
        <f>IFERROR(IF(AND($A32='Rent Roll'!#REF!,'Rent Roll'!#REF!="Current",'Rent Roll'!#REF!&gt;AC$11),'Rent Roll'!#REF!,SUMIFS('Rent Roll'!$M$4:$M$24,'Rent Roll'!$J$4:$J$24,$A32,'Rent Roll'!$H$4:$H$24,"&lt;="&amp;AC$11,'Rent Roll'!$I$4:$I$24,"&gt;"&amp;AC$11)),0)</f>
        <v>0</v>
      </c>
      <c r="AD32" s="62">
        <f>IFERROR(IF(AND($A32='Rent Roll'!#REF!,'Rent Roll'!#REF!="Current",'Rent Roll'!#REF!&gt;AD$11),'Rent Roll'!#REF!,SUMIFS('Rent Roll'!$M$4:$M$24,'Rent Roll'!$J$4:$J$24,$A32,'Rent Roll'!$H$4:$H$24,"&lt;="&amp;AD$11,'Rent Roll'!$I$4:$I$24,"&gt;"&amp;AD$11)),0)</f>
        <v>0</v>
      </c>
      <c r="AE32" s="62">
        <f>IFERROR(IF(AND($A32='Rent Roll'!#REF!,'Rent Roll'!#REF!="Current",'Rent Roll'!#REF!&gt;AE$11),'Rent Roll'!#REF!,SUMIFS('Rent Roll'!$M$4:$M$24,'Rent Roll'!$J$4:$J$24,$A32,'Rent Roll'!$H$4:$H$24,"&lt;="&amp;AE$11,'Rent Roll'!$I$4:$I$24,"&gt;"&amp;AE$11)),0)</f>
        <v>0</v>
      </c>
      <c r="AF32" s="62">
        <f>IFERROR(IF(AND($A32='Rent Roll'!#REF!,'Rent Roll'!#REF!="Current",'Rent Roll'!#REF!&gt;AF$11),'Rent Roll'!#REF!,SUMIFS('Rent Roll'!$M$4:$M$24,'Rent Roll'!$J$4:$J$24,$A32,'Rent Roll'!$H$4:$H$24,"&lt;="&amp;AF$11,'Rent Roll'!$I$4:$I$24,"&gt;"&amp;AF$11)),0)</f>
        <v>0</v>
      </c>
      <c r="AG32" s="62">
        <f>IFERROR(IF(AND($A32='Rent Roll'!#REF!,'Rent Roll'!#REF!="Current",'Rent Roll'!#REF!&gt;AG$11),'Rent Roll'!#REF!,SUMIFS('Rent Roll'!$M$4:$M$24,'Rent Roll'!$J$4:$J$24,$A32,'Rent Roll'!$H$4:$H$24,"&lt;="&amp;AG$11,'Rent Roll'!$I$4:$I$24,"&gt;"&amp;AG$11)),0)</f>
        <v>0</v>
      </c>
      <c r="AH32" s="62">
        <f>IFERROR(IF(AND($A32='Rent Roll'!#REF!,'Rent Roll'!#REF!="Current",'Rent Roll'!#REF!&gt;AH$11),'Rent Roll'!#REF!,SUMIFS('Rent Roll'!$M$4:$M$24,'Rent Roll'!$J$4:$J$24,$A32,'Rent Roll'!$H$4:$H$24,"&lt;="&amp;AH$11,'Rent Roll'!$I$4:$I$24,"&gt;"&amp;AH$11)),0)</f>
        <v>0</v>
      </c>
      <c r="AI32" s="62">
        <f>IFERROR(IF(AND($A32='Rent Roll'!#REF!,'Rent Roll'!#REF!="Current",'Rent Roll'!#REF!&gt;AI$11),'Rent Roll'!#REF!,SUMIFS('Rent Roll'!$M$4:$M$24,'Rent Roll'!$J$4:$J$24,$A32,'Rent Roll'!$H$4:$H$24,"&lt;="&amp;AI$11,'Rent Roll'!$I$4:$I$24,"&gt;"&amp;AI$11)),0)</f>
        <v>0</v>
      </c>
      <c r="AJ32" s="62">
        <f>IFERROR(IF(AND($A32='Rent Roll'!#REF!,'Rent Roll'!#REF!="Current",'Rent Roll'!#REF!&gt;AJ$11),'Rent Roll'!#REF!,SUMIFS('Rent Roll'!$M$4:$M$24,'Rent Roll'!$J$4:$J$24,$A32,'Rent Roll'!$H$4:$H$24,"&lt;="&amp;AJ$11,'Rent Roll'!$I$4:$I$24,"&gt;"&amp;AJ$11)),0)</f>
        <v>0</v>
      </c>
      <c r="AK32" s="62">
        <f>IFERROR(IF(AND($A32='Rent Roll'!#REF!,'Rent Roll'!#REF!="Current",'Rent Roll'!#REF!&gt;AK$11),'Rent Roll'!#REF!,SUMIFS('Rent Roll'!$M$4:$M$24,'Rent Roll'!$J$4:$J$24,$A32,'Rent Roll'!$H$4:$H$24,"&lt;="&amp;AK$11,'Rent Roll'!$I$4:$I$24,"&gt;"&amp;AK$11)),0)</f>
        <v>0</v>
      </c>
      <c r="AL32" s="62">
        <f>IFERROR(IF(AND($A32='Rent Roll'!#REF!,'Rent Roll'!#REF!="Current",'Rent Roll'!#REF!&gt;AL$11),'Rent Roll'!#REF!,SUMIFS('Rent Roll'!$M$4:$M$24,'Rent Roll'!$J$4:$J$24,$A32,'Rent Roll'!$H$4:$H$24,"&lt;="&amp;AL$11,'Rent Roll'!$I$4:$I$24,"&gt;"&amp;AL$11)),0)</f>
        <v>0</v>
      </c>
      <c r="AM32" s="62">
        <f>IFERROR(IF(AND($A32='Rent Roll'!#REF!,'Rent Roll'!#REF!="Current",'Rent Roll'!#REF!&gt;AM$11),'Rent Roll'!#REF!,SUMIFS('Rent Roll'!$M$4:$M$24,'Rent Roll'!$J$4:$J$24,$A32,'Rent Roll'!$H$4:$H$24,"&lt;="&amp;AM$11,'Rent Roll'!$I$4:$I$24,"&gt;"&amp;AM$11)),0)</f>
        <v>0</v>
      </c>
      <c r="AN32" s="559">
        <f>IFERROR(IF(AND($A32='Rent Roll'!#REF!,'Rent Roll'!#REF!="Current",'Rent Roll'!#REF!&gt;AN$11),'Rent Roll'!#REF!,SUMIFS('Rent Roll'!$M$4:$M$24,'Rent Roll'!$J$4:$J$24,$A32,'Rent Roll'!$H$4:$H$24,"&lt;="&amp;AN$11,'Rent Roll'!$I$4:$I$24,"&gt;"&amp;AN$11)),0)</f>
        <v>0</v>
      </c>
      <c r="AO32" s="62">
        <f>IFERROR(IF(AND($A32='Rent Roll'!#REF!,'Rent Roll'!#REF!="Current",'Rent Roll'!#REF!&gt;AO$11),'Rent Roll'!#REF!,SUMIFS('Rent Roll'!$M$4:$M$24,'Rent Roll'!$J$4:$J$24,$A32,'Rent Roll'!$H$4:$H$24,"&lt;="&amp;AO$11,'Rent Roll'!$I$4:$I$24,"&gt;"&amp;AO$11)),0)</f>
        <v>0</v>
      </c>
      <c r="AP32" s="62">
        <f>IFERROR(IF(AND($A32='Rent Roll'!#REF!,'Rent Roll'!#REF!="Current",'Rent Roll'!#REF!&gt;AP$11),'Rent Roll'!#REF!,SUMIFS('Rent Roll'!$M$4:$M$24,'Rent Roll'!$J$4:$J$24,$A32,'Rent Roll'!$H$4:$H$24,"&lt;="&amp;AP$11,'Rent Roll'!$I$4:$I$24,"&gt;"&amp;AP$11)),0)</f>
        <v>0</v>
      </c>
      <c r="AQ32" s="62">
        <f>IFERROR(IF(AND($A32='Rent Roll'!#REF!,'Rent Roll'!#REF!="Current",'Rent Roll'!#REF!&gt;AQ$11),'Rent Roll'!#REF!,SUMIFS('Rent Roll'!$M$4:$M$24,'Rent Roll'!$J$4:$J$24,$A32,'Rent Roll'!$H$4:$H$24,"&lt;="&amp;AQ$11,'Rent Roll'!$I$4:$I$24,"&gt;"&amp;AQ$11)),0)</f>
        <v>0</v>
      </c>
      <c r="AR32" s="62">
        <f>IFERROR(IF(AND($A32='Rent Roll'!#REF!,'Rent Roll'!#REF!="Current",'Rent Roll'!#REF!&gt;AR$11),'Rent Roll'!#REF!,SUMIFS('Rent Roll'!$M$4:$M$24,'Rent Roll'!$J$4:$J$24,$A32,'Rent Roll'!$H$4:$H$24,"&lt;="&amp;AR$11,'Rent Roll'!$I$4:$I$24,"&gt;"&amp;AR$11)),0)</f>
        <v>0</v>
      </c>
      <c r="AS32" s="62">
        <f>IFERROR(IF(AND($A32='Rent Roll'!#REF!,'Rent Roll'!#REF!="Current",'Rent Roll'!#REF!&gt;AS$11),'Rent Roll'!#REF!,SUMIFS('Rent Roll'!$M$4:$M$24,'Rent Roll'!$J$4:$J$24,$A32,'Rent Roll'!$H$4:$H$24,"&lt;="&amp;AS$11,'Rent Roll'!$I$4:$I$24,"&gt;"&amp;AS$11)),0)</f>
        <v>0</v>
      </c>
      <c r="AT32" s="62">
        <f>IFERROR(IF(AND($A32='Rent Roll'!#REF!,'Rent Roll'!#REF!="Current",'Rent Roll'!#REF!&gt;AT$11),'Rent Roll'!#REF!,SUMIFS('Rent Roll'!$M$4:$M$24,'Rent Roll'!$J$4:$J$24,$A32,'Rent Roll'!$H$4:$H$24,"&lt;="&amp;AT$11,'Rent Roll'!$I$4:$I$24,"&gt;"&amp;AT$11)),0)</f>
        <v>0</v>
      </c>
      <c r="AU32" s="62">
        <f>IFERROR(IF(AND($A32='Rent Roll'!#REF!,'Rent Roll'!#REF!="Current",'Rent Roll'!#REF!&gt;AU$11),'Rent Roll'!#REF!,SUMIFS('Rent Roll'!$M$4:$M$24,'Rent Roll'!$J$4:$J$24,$A32,'Rent Roll'!$H$4:$H$24,"&lt;="&amp;AU$11,'Rent Roll'!$I$4:$I$24,"&gt;"&amp;AU$11)),0)</f>
        <v>0</v>
      </c>
      <c r="AV32" s="62">
        <f>IFERROR(IF(AND($A32='Rent Roll'!#REF!,'Rent Roll'!#REF!="Current",'Rent Roll'!#REF!&gt;AV$11),'Rent Roll'!#REF!,SUMIFS('Rent Roll'!$M$4:$M$24,'Rent Roll'!$J$4:$J$24,$A32,'Rent Roll'!$H$4:$H$24,"&lt;="&amp;AV$11,'Rent Roll'!$I$4:$I$24,"&gt;"&amp;AV$11)),0)</f>
        <v>0</v>
      </c>
      <c r="AW32" s="62">
        <f>IFERROR(IF(AND($A32='Rent Roll'!#REF!,'Rent Roll'!#REF!="Current",'Rent Roll'!#REF!&gt;AW$11),'Rent Roll'!#REF!,SUMIFS('Rent Roll'!$M$4:$M$24,'Rent Roll'!$J$4:$J$24,$A32,'Rent Roll'!$H$4:$H$24,"&lt;="&amp;AW$11,'Rent Roll'!$I$4:$I$24,"&gt;"&amp;AW$11)),0)</f>
        <v>0</v>
      </c>
      <c r="AX32" s="62">
        <f>IFERROR(IF(AND($A32='Rent Roll'!#REF!,'Rent Roll'!#REF!="Current",'Rent Roll'!#REF!&gt;AX$11),'Rent Roll'!#REF!,SUMIFS('Rent Roll'!$M$4:$M$24,'Rent Roll'!$J$4:$J$24,$A32,'Rent Roll'!$H$4:$H$24,"&lt;="&amp;AX$11,'Rent Roll'!$I$4:$I$24,"&gt;"&amp;AX$11)),0)</f>
        <v>0</v>
      </c>
      <c r="AY32" s="62">
        <f>IFERROR(IF(AND($A32='Rent Roll'!#REF!,'Rent Roll'!#REF!="Current",'Rent Roll'!#REF!&gt;AY$11),'Rent Roll'!#REF!,SUMIFS('Rent Roll'!$M$4:$M$24,'Rent Roll'!$J$4:$J$24,$A32,'Rent Roll'!$H$4:$H$24,"&lt;="&amp;AY$11,'Rent Roll'!$I$4:$I$24,"&gt;"&amp;AY$11)),0)</f>
        <v>0</v>
      </c>
      <c r="AZ32" s="559">
        <f>IFERROR(IF(AND($A32='Rent Roll'!#REF!,'Rent Roll'!#REF!="Current",'Rent Roll'!#REF!&gt;AZ$11),'Rent Roll'!#REF!,SUMIFS('Rent Roll'!$M$4:$M$24,'Rent Roll'!$J$4:$J$24,$A32,'Rent Roll'!$H$4:$H$24,"&lt;="&amp;AZ$11,'Rent Roll'!$I$4:$I$24,"&gt;"&amp;AZ$11)),0)</f>
        <v>0</v>
      </c>
      <c r="BA32" s="62">
        <f>IFERROR(IF(AND($A32='Rent Roll'!#REF!,'Rent Roll'!#REF!="Current",'Rent Roll'!#REF!&gt;BA$11),'Rent Roll'!#REF!,SUMIFS('Rent Roll'!$M$4:$M$24,'Rent Roll'!$J$4:$J$24,$A32,'Rent Roll'!$H$4:$H$24,"&lt;="&amp;BA$11,'Rent Roll'!$I$4:$I$24,"&gt;"&amp;BA$11)),0)</f>
        <v>0</v>
      </c>
      <c r="BB32" s="62">
        <f>IFERROR(IF(AND($A32='Rent Roll'!#REF!,'Rent Roll'!#REF!="Current",'Rent Roll'!#REF!&gt;BB$11),'Rent Roll'!#REF!,SUMIFS('Rent Roll'!$M$4:$M$24,'Rent Roll'!$J$4:$J$24,$A32,'Rent Roll'!$H$4:$H$24,"&lt;="&amp;BB$11,'Rent Roll'!$I$4:$I$24,"&gt;"&amp;BB$11)),0)</f>
        <v>0</v>
      </c>
      <c r="BC32" s="62">
        <f>IFERROR(IF(AND($A32='Rent Roll'!#REF!,'Rent Roll'!#REF!="Current",'Rent Roll'!#REF!&gt;BC$11),'Rent Roll'!#REF!,SUMIFS('Rent Roll'!$M$4:$M$24,'Rent Roll'!$J$4:$J$24,$A32,'Rent Roll'!$H$4:$H$24,"&lt;="&amp;BC$11,'Rent Roll'!$I$4:$I$24,"&gt;"&amp;BC$11)),0)</f>
        <v>0</v>
      </c>
      <c r="BD32" s="62">
        <f>IFERROR(IF(AND($A32='Rent Roll'!#REF!,'Rent Roll'!#REF!="Current",'Rent Roll'!#REF!&gt;BD$11),'Rent Roll'!#REF!,SUMIFS('Rent Roll'!$M$4:$M$24,'Rent Roll'!$J$4:$J$24,$A32,'Rent Roll'!$H$4:$H$24,"&lt;="&amp;BD$11,'Rent Roll'!$I$4:$I$24,"&gt;"&amp;BD$11)),0)</f>
        <v>0</v>
      </c>
      <c r="BE32" s="62">
        <f>IFERROR(IF(AND($A32='Rent Roll'!#REF!,'Rent Roll'!#REF!="Current",'Rent Roll'!#REF!&gt;BE$11),'Rent Roll'!#REF!,SUMIFS('Rent Roll'!$M$4:$M$24,'Rent Roll'!$J$4:$J$24,$A32,'Rent Roll'!$H$4:$H$24,"&lt;="&amp;BE$11,'Rent Roll'!$I$4:$I$24,"&gt;"&amp;BE$11)),0)</f>
        <v>0</v>
      </c>
      <c r="BF32" s="62">
        <f>IFERROR(IF(AND($A32='Rent Roll'!#REF!,'Rent Roll'!#REF!="Current",'Rent Roll'!#REF!&gt;BF$11),'Rent Roll'!#REF!,SUMIFS('Rent Roll'!$M$4:$M$24,'Rent Roll'!$J$4:$J$24,$A32,'Rent Roll'!$H$4:$H$24,"&lt;="&amp;BF$11,'Rent Roll'!$I$4:$I$24,"&gt;"&amp;BF$11)),0)</f>
        <v>0</v>
      </c>
      <c r="BG32" s="62">
        <f>IFERROR(IF(AND($A32='Rent Roll'!#REF!,'Rent Roll'!#REF!="Current",'Rent Roll'!#REF!&gt;BG$11),'Rent Roll'!#REF!,SUMIFS('Rent Roll'!$M$4:$M$24,'Rent Roll'!$J$4:$J$24,$A32,'Rent Roll'!$H$4:$H$24,"&lt;="&amp;BG$11,'Rent Roll'!$I$4:$I$24,"&gt;"&amp;BG$11)),0)</f>
        <v>0</v>
      </c>
      <c r="BH32" s="62">
        <f>IFERROR(IF(AND($A32='Rent Roll'!#REF!,'Rent Roll'!#REF!="Current",'Rent Roll'!#REF!&gt;BH$11),'Rent Roll'!#REF!,SUMIFS('Rent Roll'!$M$4:$M$24,'Rent Roll'!$J$4:$J$24,$A32,'Rent Roll'!$H$4:$H$24,"&lt;="&amp;BH$11,'Rent Roll'!$I$4:$I$24,"&gt;"&amp;BH$11)),0)</f>
        <v>0</v>
      </c>
      <c r="BI32" s="62">
        <f>IFERROR(IF(AND($A32='Rent Roll'!#REF!,'Rent Roll'!#REF!="Current",'Rent Roll'!#REF!&gt;BI$11),'Rent Roll'!#REF!,SUMIFS('Rent Roll'!$M$4:$M$24,'Rent Roll'!$J$4:$J$24,$A32,'Rent Roll'!$H$4:$H$24,"&lt;="&amp;BI$11,'Rent Roll'!$I$4:$I$24,"&gt;"&amp;BI$11)),0)</f>
        <v>0</v>
      </c>
      <c r="BJ32" s="62">
        <f>IFERROR(IF(AND($A32='Rent Roll'!#REF!,'Rent Roll'!#REF!="Current",'Rent Roll'!#REF!&gt;BJ$11),'Rent Roll'!#REF!,SUMIFS('Rent Roll'!$M$4:$M$24,'Rent Roll'!$J$4:$J$24,$A32,'Rent Roll'!$H$4:$H$24,"&lt;="&amp;BJ$11,'Rent Roll'!$I$4:$I$24,"&gt;"&amp;BJ$11)),0)</f>
        <v>0</v>
      </c>
      <c r="BK32" s="62">
        <f>IFERROR(IF(AND($A32='Rent Roll'!#REF!,'Rent Roll'!#REF!="Current",'Rent Roll'!#REF!&gt;BK$11),'Rent Roll'!#REF!,SUMIFS('Rent Roll'!$M$4:$M$24,'Rent Roll'!$J$4:$J$24,$A32,'Rent Roll'!$H$4:$H$24,"&lt;="&amp;BK$11,'Rent Roll'!$I$4:$I$24,"&gt;"&amp;BK$11)),0)</f>
        <v>0</v>
      </c>
      <c r="BL32" s="559">
        <f>IFERROR(IF(AND($A32='Rent Roll'!#REF!,'Rent Roll'!#REF!="Current",'Rent Roll'!#REF!&gt;BL$11),'Rent Roll'!#REF!,SUMIFS('Rent Roll'!$M$4:$M$24,'Rent Roll'!$J$4:$J$24,$A32,'Rent Roll'!$H$4:$H$24,"&lt;="&amp;BL$11,'Rent Roll'!$I$4:$I$24,"&gt;"&amp;BL$11)),0)</f>
        <v>0</v>
      </c>
      <c r="BM32" s="62">
        <f>IFERROR(IF(AND($A32='Rent Roll'!#REF!,'Rent Roll'!#REF!="Current",'Rent Roll'!#REF!&gt;BM$11),'Rent Roll'!#REF!,SUMIFS('Rent Roll'!$M$4:$M$24,'Rent Roll'!$J$4:$J$24,$A32,'Rent Roll'!$H$4:$H$24,"&lt;="&amp;BM$11,'Rent Roll'!$I$4:$I$24,"&gt;"&amp;BM$11)),0)</f>
        <v>0</v>
      </c>
      <c r="BN32" s="62">
        <f>IFERROR(IF(AND($A32='Rent Roll'!#REF!,'Rent Roll'!#REF!="Current",'Rent Roll'!#REF!&gt;BN$11),'Rent Roll'!#REF!,SUMIFS('Rent Roll'!$M$4:$M$24,'Rent Roll'!$J$4:$J$24,$A32,'Rent Roll'!$H$4:$H$24,"&lt;="&amp;BN$11,'Rent Roll'!$I$4:$I$24,"&gt;"&amp;BN$11)),0)</f>
        <v>0</v>
      </c>
      <c r="BO32" s="62">
        <f>IFERROR(IF(AND($A32='Rent Roll'!#REF!,'Rent Roll'!#REF!="Current",'Rent Roll'!#REF!&gt;BO$11),'Rent Roll'!#REF!,SUMIFS('Rent Roll'!$M$4:$M$24,'Rent Roll'!$J$4:$J$24,$A32,'Rent Roll'!$H$4:$H$24,"&lt;="&amp;BO$11,'Rent Roll'!$I$4:$I$24,"&gt;"&amp;BO$11)),0)</f>
        <v>0</v>
      </c>
      <c r="BP32" s="62">
        <f>IFERROR(IF(AND($A32='Rent Roll'!#REF!,'Rent Roll'!#REF!="Current",'Rent Roll'!#REF!&gt;BP$11),'Rent Roll'!#REF!,SUMIFS('Rent Roll'!$M$4:$M$24,'Rent Roll'!$J$4:$J$24,$A32,'Rent Roll'!$H$4:$H$24,"&lt;="&amp;BP$11,'Rent Roll'!$I$4:$I$24,"&gt;"&amp;BP$11)),0)</f>
        <v>0</v>
      </c>
      <c r="BQ32" s="62">
        <f>IFERROR(IF(AND($A32='Rent Roll'!#REF!,'Rent Roll'!#REF!="Current",'Rent Roll'!#REF!&gt;BQ$11),'Rent Roll'!#REF!,SUMIFS('Rent Roll'!$M$4:$M$24,'Rent Roll'!$J$4:$J$24,$A32,'Rent Roll'!$H$4:$H$24,"&lt;="&amp;BQ$11,'Rent Roll'!$I$4:$I$24,"&gt;"&amp;BQ$11)),0)</f>
        <v>0</v>
      </c>
      <c r="BR32" s="62">
        <f>IFERROR(IF(AND($A32='Rent Roll'!#REF!,'Rent Roll'!#REF!="Current",'Rent Roll'!#REF!&gt;BR$11),'Rent Roll'!#REF!,SUMIFS('Rent Roll'!$M$4:$M$24,'Rent Roll'!$J$4:$J$24,$A32,'Rent Roll'!$H$4:$H$24,"&lt;="&amp;BR$11,'Rent Roll'!$I$4:$I$24,"&gt;"&amp;BR$11)),0)</f>
        <v>0</v>
      </c>
      <c r="BS32" s="62">
        <f>IFERROR(IF(AND($A32='Rent Roll'!#REF!,'Rent Roll'!#REF!="Current",'Rent Roll'!#REF!&gt;BS$11),'Rent Roll'!#REF!,SUMIFS('Rent Roll'!$M$4:$M$24,'Rent Roll'!$J$4:$J$24,$A32,'Rent Roll'!$H$4:$H$24,"&lt;="&amp;BS$11,'Rent Roll'!$I$4:$I$24,"&gt;"&amp;BS$11)),0)</f>
        <v>0</v>
      </c>
      <c r="BT32" s="62">
        <f>IFERROR(IF(AND($A32='Rent Roll'!#REF!,'Rent Roll'!#REF!="Current",'Rent Roll'!#REF!&gt;BT$11),'Rent Roll'!#REF!,SUMIFS('Rent Roll'!$M$4:$M$24,'Rent Roll'!$J$4:$J$24,$A32,'Rent Roll'!$H$4:$H$24,"&lt;="&amp;BT$11,'Rent Roll'!$I$4:$I$24,"&gt;"&amp;BT$11)),0)</f>
        <v>0</v>
      </c>
      <c r="BU32" s="62">
        <f>IFERROR(IF(AND($A32='Rent Roll'!#REF!,'Rent Roll'!#REF!="Current",'Rent Roll'!#REF!&gt;BU$11),'Rent Roll'!#REF!,SUMIFS('Rent Roll'!$M$4:$M$24,'Rent Roll'!$J$4:$J$24,$A32,'Rent Roll'!$H$4:$H$24,"&lt;="&amp;BU$11,'Rent Roll'!$I$4:$I$24,"&gt;"&amp;BU$11)),0)</f>
        <v>0</v>
      </c>
      <c r="BV32" s="62">
        <f>IFERROR(IF(AND($A32='Rent Roll'!#REF!,'Rent Roll'!#REF!="Current",'Rent Roll'!#REF!&gt;BV$11),'Rent Roll'!#REF!,SUMIFS('Rent Roll'!$M$4:$M$24,'Rent Roll'!$J$4:$J$24,$A32,'Rent Roll'!$H$4:$H$24,"&lt;="&amp;BV$11,'Rent Roll'!$I$4:$I$24,"&gt;"&amp;BV$11)),0)</f>
        <v>0</v>
      </c>
      <c r="BW32" s="62">
        <f>IFERROR(IF(AND($A32='Rent Roll'!#REF!,'Rent Roll'!#REF!="Current",'Rent Roll'!#REF!&gt;BW$11),'Rent Roll'!#REF!,SUMIFS('Rent Roll'!$M$4:$M$24,'Rent Roll'!$J$4:$J$24,$A32,'Rent Roll'!$H$4:$H$24,"&lt;="&amp;BW$11,'Rent Roll'!$I$4:$I$24,"&gt;"&amp;BW$11)),0)</f>
        <v>0</v>
      </c>
      <c r="BX32" s="559">
        <f>IFERROR(IF(AND($A32='Rent Roll'!#REF!,'Rent Roll'!#REF!="Current",'Rent Roll'!#REF!&gt;BX$11),'Rent Roll'!#REF!,SUMIFS('Rent Roll'!$M$4:$M$24,'Rent Roll'!$J$4:$J$24,$A32,'Rent Roll'!$H$4:$H$24,"&lt;="&amp;BX$11,'Rent Roll'!$I$4:$I$24,"&gt;"&amp;BX$11)),0)</f>
        <v>0</v>
      </c>
      <c r="BY32" s="62">
        <f>IFERROR(IF(AND($A32='Rent Roll'!#REF!,'Rent Roll'!#REF!="Current",'Rent Roll'!#REF!&gt;BY$11),'Rent Roll'!#REF!,SUMIFS('Rent Roll'!$M$4:$M$24,'Rent Roll'!$J$4:$J$24,$A32,'Rent Roll'!$H$4:$H$24,"&lt;="&amp;BY$11,'Rent Roll'!$I$4:$I$24,"&gt;"&amp;BY$11)),0)</f>
        <v>0</v>
      </c>
      <c r="BZ32" s="62">
        <f>IFERROR(IF(AND($A32='Rent Roll'!#REF!,'Rent Roll'!#REF!="Current",'Rent Roll'!#REF!&gt;BZ$11),'Rent Roll'!#REF!,SUMIFS('Rent Roll'!$M$4:$M$24,'Rent Roll'!$J$4:$J$24,$A32,'Rent Roll'!$H$4:$H$24,"&lt;="&amp;BZ$11,'Rent Roll'!$I$4:$I$24,"&gt;"&amp;BZ$11)),0)</f>
        <v>0</v>
      </c>
      <c r="CA32" s="62">
        <f>IFERROR(IF(AND($A32='Rent Roll'!#REF!,'Rent Roll'!#REF!="Current",'Rent Roll'!#REF!&gt;CA$11),'Rent Roll'!#REF!,SUMIFS('Rent Roll'!$M$4:$M$24,'Rent Roll'!$J$4:$J$24,$A32,'Rent Roll'!$H$4:$H$24,"&lt;="&amp;CA$11,'Rent Roll'!$I$4:$I$24,"&gt;"&amp;CA$11)),0)</f>
        <v>0</v>
      </c>
      <c r="CB32" s="62">
        <f>IFERROR(IF(AND($A32='Rent Roll'!#REF!,'Rent Roll'!#REF!="Current",'Rent Roll'!#REF!&gt;CB$11),'Rent Roll'!#REF!,SUMIFS('Rent Roll'!$M$4:$M$24,'Rent Roll'!$J$4:$J$24,$A32,'Rent Roll'!$H$4:$H$24,"&lt;="&amp;CB$11,'Rent Roll'!$I$4:$I$24,"&gt;"&amp;CB$11)),0)</f>
        <v>0</v>
      </c>
      <c r="CC32" s="62">
        <f>IFERROR(IF(AND($A32='Rent Roll'!#REF!,'Rent Roll'!#REF!="Current",'Rent Roll'!#REF!&gt;CC$11),'Rent Roll'!#REF!,SUMIFS('Rent Roll'!$M$4:$M$24,'Rent Roll'!$J$4:$J$24,$A32,'Rent Roll'!$H$4:$H$24,"&lt;="&amp;CC$11,'Rent Roll'!$I$4:$I$24,"&gt;"&amp;CC$11)),0)</f>
        <v>0</v>
      </c>
      <c r="CD32" s="62">
        <f>IFERROR(IF(AND($A32='Rent Roll'!#REF!,'Rent Roll'!#REF!="Current",'Rent Roll'!#REF!&gt;CD$11),'Rent Roll'!#REF!,SUMIFS('Rent Roll'!$M$4:$M$24,'Rent Roll'!$J$4:$J$24,$A32,'Rent Roll'!$H$4:$H$24,"&lt;="&amp;CD$11,'Rent Roll'!$I$4:$I$24,"&gt;"&amp;CD$11)),0)</f>
        <v>0</v>
      </c>
      <c r="CE32" s="62">
        <f>IFERROR(IF(AND($A32='Rent Roll'!#REF!,'Rent Roll'!#REF!="Current",'Rent Roll'!#REF!&gt;CE$11),'Rent Roll'!#REF!,SUMIFS('Rent Roll'!$M$4:$M$24,'Rent Roll'!$J$4:$J$24,$A32,'Rent Roll'!$H$4:$H$24,"&lt;="&amp;CE$11,'Rent Roll'!$I$4:$I$24,"&gt;"&amp;CE$11)),0)</f>
        <v>0</v>
      </c>
      <c r="CF32" s="62">
        <f>IFERROR(IF(AND($A32='Rent Roll'!#REF!,'Rent Roll'!#REF!="Current",'Rent Roll'!#REF!&gt;CF$11),'Rent Roll'!#REF!,SUMIFS('Rent Roll'!$M$4:$M$24,'Rent Roll'!$J$4:$J$24,$A32,'Rent Roll'!$H$4:$H$24,"&lt;="&amp;CF$11,'Rent Roll'!$I$4:$I$24,"&gt;"&amp;CF$11)),0)</f>
        <v>0</v>
      </c>
      <c r="CG32" s="62">
        <f>IFERROR(IF(AND($A32='Rent Roll'!#REF!,'Rent Roll'!#REF!="Current",'Rent Roll'!#REF!&gt;CG$11),'Rent Roll'!#REF!,SUMIFS('Rent Roll'!$M$4:$M$24,'Rent Roll'!$J$4:$J$24,$A32,'Rent Roll'!$H$4:$H$24,"&lt;="&amp;CG$11,'Rent Roll'!$I$4:$I$24,"&gt;"&amp;CG$11)),0)</f>
        <v>0</v>
      </c>
      <c r="CH32" s="62">
        <f>IFERROR(IF(AND($A32='Rent Roll'!#REF!,'Rent Roll'!#REF!="Current",'Rent Roll'!#REF!&gt;CH$11),'Rent Roll'!#REF!,SUMIFS('Rent Roll'!$M$4:$M$24,'Rent Roll'!$J$4:$J$24,$A32,'Rent Roll'!$H$4:$H$24,"&lt;="&amp;CH$11,'Rent Roll'!$I$4:$I$24,"&gt;"&amp;CH$11)),0)</f>
        <v>0</v>
      </c>
      <c r="CI32" s="62">
        <f>IFERROR(IF(AND($A32='Rent Roll'!#REF!,'Rent Roll'!#REF!="Current",'Rent Roll'!#REF!&gt;CI$11),'Rent Roll'!#REF!,SUMIFS('Rent Roll'!$M$4:$M$24,'Rent Roll'!$J$4:$J$24,$A32,'Rent Roll'!$H$4:$H$24,"&lt;="&amp;CI$11,'Rent Roll'!$I$4:$I$24,"&gt;"&amp;CI$11)),0)</f>
        <v>0</v>
      </c>
      <c r="CJ32" s="559">
        <f>IFERROR(IF(AND($A32='Rent Roll'!#REF!,'Rent Roll'!#REF!="Current",'Rent Roll'!#REF!&gt;CJ$11),'Rent Roll'!#REF!,SUMIFS('Rent Roll'!$M$4:$M$24,'Rent Roll'!$J$4:$J$24,$A32,'Rent Roll'!$H$4:$H$24,"&lt;="&amp;CJ$11,'Rent Roll'!$I$4:$I$24,"&gt;"&amp;CJ$11)),0)</f>
        <v>0</v>
      </c>
      <c r="CK32" s="62">
        <f>IFERROR(IF(AND($A32='Rent Roll'!#REF!,'Rent Roll'!#REF!="Current",'Rent Roll'!#REF!&gt;CK$11),'Rent Roll'!#REF!,SUMIFS('Rent Roll'!$M$4:$M$24,'Rent Roll'!$J$4:$J$24,$A32,'Rent Roll'!$H$4:$H$24,"&lt;="&amp;CK$11,'Rent Roll'!$I$4:$I$24,"&gt;"&amp;CK$11)),0)</f>
        <v>0</v>
      </c>
      <c r="CL32" s="62">
        <f>IFERROR(IF(AND($A32='Rent Roll'!#REF!,'Rent Roll'!#REF!="Current",'Rent Roll'!#REF!&gt;CL$11),'Rent Roll'!#REF!,SUMIFS('Rent Roll'!$M$4:$M$24,'Rent Roll'!$J$4:$J$24,$A32,'Rent Roll'!$H$4:$H$24,"&lt;="&amp;CL$11,'Rent Roll'!$I$4:$I$24,"&gt;"&amp;CL$11)),0)</f>
        <v>0</v>
      </c>
      <c r="CM32" s="62">
        <f>IFERROR(IF(AND($A32='Rent Roll'!#REF!,'Rent Roll'!#REF!="Current",'Rent Roll'!#REF!&gt;CM$11),'Rent Roll'!#REF!,SUMIFS('Rent Roll'!$M$4:$M$24,'Rent Roll'!$J$4:$J$24,$A32,'Rent Roll'!$H$4:$H$24,"&lt;="&amp;CM$11,'Rent Roll'!$I$4:$I$24,"&gt;"&amp;CM$11)),0)</f>
        <v>0</v>
      </c>
      <c r="CN32" s="62">
        <f>IFERROR(IF(AND($A32='Rent Roll'!#REF!,'Rent Roll'!#REF!="Current",'Rent Roll'!#REF!&gt;CN$11),'Rent Roll'!#REF!,SUMIFS('Rent Roll'!$M$4:$M$24,'Rent Roll'!$J$4:$J$24,$A32,'Rent Roll'!$H$4:$H$24,"&lt;="&amp;CN$11,'Rent Roll'!$I$4:$I$24,"&gt;"&amp;CN$11)),0)</f>
        <v>0</v>
      </c>
      <c r="CO32" s="62">
        <f>IFERROR(IF(AND($A32='Rent Roll'!#REF!,'Rent Roll'!#REF!="Current",'Rent Roll'!#REF!&gt;CO$11),'Rent Roll'!#REF!,SUMIFS('Rent Roll'!$M$4:$M$24,'Rent Roll'!$J$4:$J$24,$A32,'Rent Roll'!$H$4:$H$24,"&lt;="&amp;CO$11,'Rent Roll'!$I$4:$I$24,"&gt;"&amp;CO$11)),0)</f>
        <v>0</v>
      </c>
      <c r="CP32" s="62">
        <f>IFERROR(IF(AND($A32='Rent Roll'!#REF!,'Rent Roll'!#REF!="Current",'Rent Roll'!#REF!&gt;CP$11),'Rent Roll'!#REF!,SUMIFS('Rent Roll'!$M$4:$M$24,'Rent Roll'!$J$4:$J$24,$A32,'Rent Roll'!$H$4:$H$24,"&lt;="&amp;CP$11,'Rent Roll'!$I$4:$I$24,"&gt;"&amp;CP$11)),0)</f>
        <v>0</v>
      </c>
      <c r="CQ32" s="62">
        <f>IFERROR(IF(AND($A32='Rent Roll'!#REF!,'Rent Roll'!#REF!="Current",'Rent Roll'!#REF!&gt;CQ$11),'Rent Roll'!#REF!,SUMIFS('Rent Roll'!$M$4:$M$24,'Rent Roll'!$J$4:$J$24,$A32,'Rent Roll'!$H$4:$H$24,"&lt;="&amp;CQ$11,'Rent Roll'!$I$4:$I$24,"&gt;"&amp;CQ$11)),0)</f>
        <v>0</v>
      </c>
      <c r="CR32" s="62">
        <f>IFERROR(IF(AND($A32='Rent Roll'!#REF!,'Rent Roll'!#REF!="Current",'Rent Roll'!#REF!&gt;CR$11),'Rent Roll'!#REF!,SUMIFS('Rent Roll'!$M$4:$M$24,'Rent Roll'!$J$4:$J$24,$A32,'Rent Roll'!$H$4:$H$24,"&lt;="&amp;CR$11,'Rent Roll'!$I$4:$I$24,"&gt;"&amp;CR$11)),0)</f>
        <v>0</v>
      </c>
      <c r="CS32" s="62">
        <f>IFERROR(IF(AND($A32='Rent Roll'!#REF!,'Rent Roll'!#REF!="Current",'Rent Roll'!#REF!&gt;CS$11),'Rent Roll'!#REF!,SUMIFS('Rent Roll'!$M$4:$M$24,'Rent Roll'!$J$4:$J$24,$A32,'Rent Roll'!$H$4:$H$24,"&lt;="&amp;CS$11,'Rent Roll'!$I$4:$I$24,"&gt;"&amp;CS$11)),0)</f>
        <v>0</v>
      </c>
      <c r="CT32" s="62">
        <f>IFERROR(IF(AND($A32='Rent Roll'!#REF!,'Rent Roll'!#REF!="Current",'Rent Roll'!#REF!&gt;CT$11),'Rent Roll'!#REF!,SUMIFS('Rent Roll'!$M$4:$M$24,'Rent Roll'!$J$4:$J$24,$A32,'Rent Roll'!$H$4:$H$24,"&lt;="&amp;CT$11,'Rent Roll'!$I$4:$I$24,"&gt;"&amp;CT$11)),0)</f>
        <v>0</v>
      </c>
      <c r="CU32" s="62">
        <f>IFERROR(IF(AND($A32='Rent Roll'!#REF!,'Rent Roll'!#REF!="Current",'Rent Roll'!#REF!&gt;CU$11),'Rent Roll'!#REF!,SUMIFS('Rent Roll'!$M$4:$M$24,'Rent Roll'!$J$4:$J$24,$A32,'Rent Roll'!$H$4:$H$24,"&lt;="&amp;CU$11,'Rent Roll'!$I$4:$I$24,"&gt;"&amp;CU$11)),0)</f>
        <v>0</v>
      </c>
      <c r="CV32" s="559">
        <f>IFERROR(IF(AND($A32='Rent Roll'!#REF!,'Rent Roll'!#REF!="Current",'Rent Roll'!#REF!&gt;CV$11),'Rent Roll'!#REF!,SUMIFS('Rent Roll'!$M$4:$M$24,'Rent Roll'!$J$4:$J$24,$A32,'Rent Roll'!$H$4:$H$24,"&lt;="&amp;CV$11,'Rent Roll'!$I$4:$I$24,"&gt;"&amp;CV$11)),0)</f>
        <v>0</v>
      </c>
      <c r="CW32" s="62">
        <f>IFERROR(IF(AND($A32='Rent Roll'!#REF!,'Rent Roll'!#REF!="Current",'Rent Roll'!#REF!&gt;CW$11),'Rent Roll'!#REF!,SUMIFS('Rent Roll'!$M$4:$M$24,'Rent Roll'!$J$4:$J$24,$A32,'Rent Roll'!$H$4:$H$24,"&lt;="&amp;CW$11,'Rent Roll'!$I$4:$I$24,"&gt;"&amp;CW$11)),0)</f>
        <v>0</v>
      </c>
      <c r="CX32" s="62">
        <f>IFERROR(IF(AND($A32='Rent Roll'!#REF!,'Rent Roll'!#REF!="Current",'Rent Roll'!#REF!&gt;CX$11),'Rent Roll'!#REF!,SUMIFS('Rent Roll'!$M$4:$M$24,'Rent Roll'!$J$4:$J$24,$A32,'Rent Roll'!$H$4:$H$24,"&lt;="&amp;CX$11,'Rent Roll'!$I$4:$I$24,"&gt;"&amp;CX$11)),0)</f>
        <v>0</v>
      </c>
      <c r="CY32" s="62">
        <f>IFERROR(IF(AND($A32='Rent Roll'!#REF!,'Rent Roll'!#REF!="Current",'Rent Roll'!#REF!&gt;CY$11),'Rent Roll'!#REF!,SUMIFS('Rent Roll'!$M$4:$M$24,'Rent Roll'!$J$4:$J$24,$A32,'Rent Roll'!$H$4:$H$24,"&lt;="&amp;CY$11,'Rent Roll'!$I$4:$I$24,"&gt;"&amp;CY$11)),0)</f>
        <v>0</v>
      </c>
      <c r="CZ32" s="62">
        <f>IFERROR(IF(AND($A32='Rent Roll'!#REF!,'Rent Roll'!#REF!="Current",'Rent Roll'!#REF!&gt;CZ$11),'Rent Roll'!#REF!,SUMIFS('Rent Roll'!$M$4:$M$24,'Rent Roll'!$J$4:$J$24,$A32,'Rent Roll'!$H$4:$H$24,"&lt;="&amp;CZ$11,'Rent Roll'!$I$4:$I$24,"&gt;"&amp;CZ$11)),0)</f>
        <v>0</v>
      </c>
      <c r="DA32" s="62">
        <f>IFERROR(IF(AND($A32='Rent Roll'!#REF!,'Rent Roll'!#REF!="Current",'Rent Roll'!#REF!&gt;DA$11),'Rent Roll'!#REF!,SUMIFS('Rent Roll'!$M$4:$M$24,'Rent Roll'!$J$4:$J$24,$A32,'Rent Roll'!$H$4:$H$24,"&lt;="&amp;DA$11,'Rent Roll'!$I$4:$I$24,"&gt;"&amp;DA$11)),0)</f>
        <v>0</v>
      </c>
      <c r="DB32" s="62">
        <f>IFERROR(IF(AND($A32='Rent Roll'!#REF!,'Rent Roll'!#REF!="Current",'Rent Roll'!#REF!&gt;DB$11),'Rent Roll'!#REF!,SUMIFS('Rent Roll'!$M$4:$M$24,'Rent Roll'!$J$4:$J$24,$A32,'Rent Roll'!$H$4:$H$24,"&lt;="&amp;DB$11,'Rent Roll'!$I$4:$I$24,"&gt;"&amp;DB$11)),0)</f>
        <v>0</v>
      </c>
      <c r="DC32" s="62">
        <f>IFERROR(IF(AND($A32='Rent Roll'!#REF!,'Rent Roll'!#REF!="Current",'Rent Roll'!#REF!&gt;DC$11),'Rent Roll'!#REF!,SUMIFS('Rent Roll'!$M$4:$M$24,'Rent Roll'!$J$4:$J$24,$A32,'Rent Roll'!$H$4:$H$24,"&lt;="&amp;DC$11,'Rent Roll'!$I$4:$I$24,"&gt;"&amp;DC$11)),0)</f>
        <v>0</v>
      </c>
      <c r="DD32" s="62">
        <f>IFERROR(IF(AND($A32='Rent Roll'!#REF!,'Rent Roll'!#REF!="Current",'Rent Roll'!#REF!&gt;DD$11),'Rent Roll'!#REF!,SUMIFS('Rent Roll'!$M$4:$M$24,'Rent Roll'!$J$4:$J$24,$A32,'Rent Roll'!$H$4:$H$24,"&lt;="&amp;DD$11,'Rent Roll'!$I$4:$I$24,"&gt;"&amp;DD$11)),0)</f>
        <v>0</v>
      </c>
      <c r="DE32" s="62">
        <f>IFERROR(IF(AND($A32='Rent Roll'!#REF!,'Rent Roll'!#REF!="Current",'Rent Roll'!#REF!&gt;DE$11),'Rent Roll'!#REF!,SUMIFS('Rent Roll'!$M$4:$M$24,'Rent Roll'!$J$4:$J$24,$A32,'Rent Roll'!$H$4:$H$24,"&lt;="&amp;DE$11,'Rent Roll'!$I$4:$I$24,"&gt;"&amp;DE$11)),0)</f>
        <v>0</v>
      </c>
      <c r="DF32" s="62">
        <f>IFERROR(IF(AND($A32='Rent Roll'!#REF!,'Rent Roll'!#REF!="Current",'Rent Roll'!#REF!&gt;DF$11),'Rent Roll'!#REF!,SUMIFS('Rent Roll'!$M$4:$M$24,'Rent Roll'!$J$4:$J$24,$A32,'Rent Roll'!$H$4:$H$24,"&lt;="&amp;DF$11,'Rent Roll'!$I$4:$I$24,"&gt;"&amp;DF$11)),0)</f>
        <v>0</v>
      </c>
      <c r="DG32" s="62">
        <f>IFERROR(IF(AND($A32='Rent Roll'!#REF!,'Rent Roll'!#REF!="Current",'Rent Roll'!#REF!&gt;DG$11),'Rent Roll'!#REF!,SUMIFS('Rent Roll'!$M$4:$M$24,'Rent Roll'!$J$4:$J$24,$A32,'Rent Roll'!$H$4:$H$24,"&lt;="&amp;DG$11,'Rent Roll'!$I$4:$I$24,"&gt;"&amp;DG$11)),0)</f>
        <v>0</v>
      </c>
      <c r="DH32" s="559">
        <f>IFERROR(IF(AND($A32='Rent Roll'!#REF!,'Rent Roll'!#REF!="Current",'Rent Roll'!#REF!&gt;DH$11),'Rent Roll'!#REF!,SUMIFS('Rent Roll'!$M$4:$M$24,'Rent Roll'!$J$4:$J$24,$A32,'Rent Roll'!$H$4:$H$24,"&lt;="&amp;DH$11,'Rent Roll'!$I$4:$I$24,"&gt;"&amp;DH$11)),0)</f>
        <v>0</v>
      </c>
      <c r="DI32" s="62">
        <f>IFERROR(IF(AND($A32='Rent Roll'!#REF!,'Rent Roll'!#REF!="Current",'Rent Roll'!#REF!&gt;DI$11),'Rent Roll'!#REF!,SUMIFS('Rent Roll'!$M$4:$M$24,'Rent Roll'!$J$4:$J$24,$A32,'Rent Roll'!$H$4:$H$24,"&lt;="&amp;DI$11,'Rent Roll'!$I$4:$I$24,"&gt;"&amp;DI$11)),0)</f>
        <v>0</v>
      </c>
      <c r="DJ32" s="62">
        <f>IFERROR(IF(AND($A32='Rent Roll'!#REF!,'Rent Roll'!#REF!="Current",'Rent Roll'!#REF!&gt;DJ$11),'Rent Roll'!#REF!,SUMIFS('Rent Roll'!$M$4:$M$24,'Rent Roll'!$J$4:$J$24,$A32,'Rent Roll'!$H$4:$H$24,"&lt;="&amp;DJ$11,'Rent Roll'!$I$4:$I$24,"&gt;"&amp;DJ$11)),0)</f>
        <v>0</v>
      </c>
      <c r="DK32" s="62">
        <f>IFERROR(IF(AND($A32='Rent Roll'!#REF!,'Rent Roll'!#REF!="Current",'Rent Roll'!#REF!&gt;DK$11),'Rent Roll'!#REF!,SUMIFS('Rent Roll'!$M$4:$M$24,'Rent Roll'!$J$4:$J$24,$A32,'Rent Roll'!$H$4:$H$24,"&lt;="&amp;DK$11,'Rent Roll'!$I$4:$I$24,"&gt;"&amp;DK$11)),0)</f>
        <v>0</v>
      </c>
      <c r="DL32" s="62">
        <f>IFERROR(IF(AND($A32='Rent Roll'!#REF!,'Rent Roll'!#REF!="Current",'Rent Roll'!#REF!&gt;DL$11),'Rent Roll'!#REF!,SUMIFS('Rent Roll'!$M$4:$M$24,'Rent Roll'!$J$4:$J$24,$A32,'Rent Roll'!$H$4:$H$24,"&lt;="&amp;DL$11,'Rent Roll'!$I$4:$I$24,"&gt;"&amp;DL$11)),0)</f>
        <v>0</v>
      </c>
      <c r="DM32" s="62">
        <f>IFERROR(IF(AND($A32='Rent Roll'!#REF!,'Rent Roll'!#REF!="Current",'Rent Roll'!#REF!&gt;DM$11),'Rent Roll'!#REF!,SUMIFS('Rent Roll'!$M$4:$M$24,'Rent Roll'!$J$4:$J$24,$A32,'Rent Roll'!$H$4:$H$24,"&lt;="&amp;DM$11,'Rent Roll'!$I$4:$I$24,"&gt;"&amp;DM$11)),0)</f>
        <v>0</v>
      </c>
      <c r="DN32" s="62">
        <f>IFERROR(IF(AND($A32='Rent Roll'!#REF!,'Rent Roll'!#REF!="Current",'Rent Roll'!#REF!&gt;DN$11),'Rent Roll'!#REF!,SUMIFS('Rent Roll'!$M$4:$M$24,'Rent Roll'!$J$4:$J$24,$A32,'Rent Roll'!$H$4:$H$24,"&lt;="&amp;DN$11,'Rent Roll'!$I$4:$I$24,"&gt;"&amp;DN$11)),0)</f>
        <v>0</v>
      </c>
      <c r="DO32" s="62">
        <f>IFERROR(IF(AND($A32='Rent Roll'!#REF!,'Rent Roll'!#REF!="Current",'Rent Roll'!#REF!&gt;DO$11),'Rent Roll'!#REF!,SUMIFS('Rent Roll'!$M$4:$M$24,'Rent Roll'!$J$4:$J$24,$A32,'Rent Roll'!$H$4:$H$24,"&lt;="&amp;DO$11,'Rent Roll'!$I$4:$I$24,"&gt;"&amp;DO$11)),0)</f>
        <v>0</v>
      </c>
      <c r="DP32" s="62">
        <f>IFERROR(IF(AND($A32='Rent Roll'!#REF!,'Rent Roll'!#REF!="Current",'Rent Roll'!#REF!&gt;DP$11),'Rent Roll'!#REF!,SUMIFS('Rent Roll'!$M$4:$M$24,'Rent Roll'!$J$4:$J$24,$A32,'Rent Roll'!$H$4:$H$24,"&lt;="&amp;DP$11,'Rent Roll'!$I$4:$I$24,"&gt;"&amp;DP$11)),0)</f>
        <v>0</v>
      </c>
      <c r="DQ32" s="62">
        <f>IFERROR(IF(AND($A32='Rent Roll'!#REF!,'Rent Roll'!#REF!="Current",'Rent Roll'!#REF!&gt;DQ$11),'Rent Roll'!#REF!,SUMIFS('Rent Roll'!$M$4:$M$24,'Rent Roll'!$J$4:$J$24,$A32,'Rent Roll'!$H$4:$H$24,"&lt;="&amp;DQ$11,'Rent Roll'!$I$4:$I$24,"&gt;"&amp;DQ$11)),0)</f>
        <v>0</v>
      </c>
      <c r="DR32" s="62">
        <f>IFERROR(IF(AND($A32='Rent Roll'!#REF!,'Rent Roll'!#REF!="Current",'Rent Roll'!#REF!&gt;DR$11),'Rent Roll'!#REF!,SUMIFS('Rent Roll'!$M$4:$M$24,'Rent Roll'!$J$4:$J$24,$A32,'Rent Roll'!$H$4:$H$24,"&lt;="&amp;DR$11,'Rent Roll'!$I$4:$I$24,"&gt;"&amp;DR$11)),0)</f>
        <v>0</v>
      </c>
      <c r="DS32" s="62">
        <f>IFERROR(IF(AND($A32='Rent Roll'!#REF!,'Rent Roll'!#REF!="Current",'Rent Roll'!#REF!&gt;DS$11),'Rent Roll'!#REF!,SUMIFS('Rent Roll'!$M$4:$M$24,'Rent Roll'!$J$4:$J$24,$A32,'Rent Roll'!$H$4:$H$24,"&lt;="&amp;DS$11,'Rent Roll'!$I$4:$I$24,"&gt;"&amp;DS$11)),0)</f>
        <v>0</v>
      </c>
      <c r="DT32" s="559">
        <f>IFERROR(IF(AND($A32='Rent Roll'!#REF!,'Rent Roll'!#REF!="Current",'Rent Roll'!#REF!&gt;DT$11),'Rent Roll'!#REF!,SUMIFS('Rent Roll'!$M$4:$M$24,'Rent Roll'!$J$4:$J$24,$A32,'Rent Roll'!$H$4:$H$24,"&lt;="&amp;DT$11,'Rent Roll'!$I$4:$I$24,"&gt;"&amp;DT$11)),0)</f>
        <v>0</v>
      </c>
      <c r="DU32" s="62">
        <f>IFERROR(IF(AND($A32='Rent Roll'!#REF!,'Rent Roll'!#REF!="Current",'Rent Roll'!#REF!&gt;DU$11),'Rent Roll'!#REF!,SUMIFS('Rent Roll'!$M$4:$M$24,'Rent Roll'!$J$4:$J$24,$A32,'Rent Roll'!$H$4:$H$24,"&lt;="&amp;DU$11,'Rent Roll'!$I$4:$I$24,"&gt;"&amp;DU$11)),0)</f>
        <v>0</v>
      </c>
      <c r="DV32" s="62">
        <f>IFERROR(IF(AND($A32='Rent Roll'!#REF!,'Rent Roll'!#REF!="Current",'Rent Roll'!#REF!&gt;DV$11),'Rent Roll'!#REF!,SUMIFS('Rent Roll'!$M$4:$M$24,'Rent Roll'!$J$4:$J$24,$A32,'Rent Roll'!$H$4:$H$24,"&lt;="&amp;DV$11,'Rent Roll'!$I$4:$I$24,"&gt;"&amp;DV$11)),0)</f>
        <v>0</v>
      </c>
      <c r="DW32" s="62">
        <f>IFERROR(IF(AND($A32='Rent Roll'!#REF!,'Rent Roll'!#REF!="Current",'Rent Roll'!#REF!&gt;DW$11),'Rent Roll'!#REF!,SUMIFS('Rent Roll'!$M$4:$M$24,'Rent Roll'!$J$4:$J$24,$A32,'Rent Roll'!$H$4:$H$24,"&lt;="&amp;DW$11,'Rent Roll'!$I$4:$I$24,"&gt;"&amp;DW$11)),0)</f>
        <v>0</v>
      </c>
      <c r="DX32" s="62">
        <f>IFERROR(IF(AND($A32='Rent Roll'!#REF!,'Rent Roll'!#REF!="Current",'Rent Roll'!#REF!&gt;DX$11),'Rent Roll'!#REF!,SUMIFS('Rent Roll'!$M$4:$M$24,'Rent Roll'!$J$4:$J$24,$A32,'Rent Roll'!$H$4:$H$24,"&lt;="&amp;DX$11,'Rent Roll'!$I$4:$I$24,"&gt;"&amp;DX$11)),0)</f>
        <v>0</v>
      </c>
      <c r="DY32" s="62">
        <f>IFERROR(IF(AND($A32='Rent Roll'!#REF!,'Rent Roll'!#REF!="Current",'Rent Roll'!#REF!&gt;DY$11),'Rent Roll'!#REF!,SUMIFS('Rent Roll'!$M$4:$M$24,'Rent Roll'!$J$4:$J$24,$A32,'Rent Roll'!$H$4:$H$24,"&lt;="&amp;DY$11,'Rent Roll'!$I$4:$I$24,"&gt;"&amp;DY$11)),0)</f>
        <v>0</v>
      </c>
      <c r="DZ32" s="62">
        <f>IFERROR(IF(AND($A32='Rent Roll'!#REF!,'Rent Roll'!#REF!="Current",'Rent Roll'!#REF!&gt;DZ$11),'Rent Roll'!#REF!,SUMIFS('Rent Roll'!$M$4:$M$24,'Rent Roll'!$J$4:$J$24,$A32,'Rent Roll'!$H$4:$H$24,"&lt;="&amp;DZ$11,'Rent Roll'!$I$4:$I$24,"&gt;"&amp;DZ$11)),0)</f>
        <v>0</v>
      </c>
      <c r="EA32" s="62">
        <f>IFERROR(IF(AND($A32='Rent Roll'!#REF!,'Rent Roll'!#REF!="Current",'Rent Roll'!#REF!&gt;EA$11),'Rent Roll'!#REF!,SUMIFS('Rent Roll'!$M$4:$M$24,'Rent Roll'!$J$4:$J$24,$A32,'Rent Roll'!$H$4:$H$24,"&lt;="&amp;EA$11,'Rent Roll'!$I$4:$I$24,"&gt;"&amp;EA$11)),0)</f>
        <v>0</v>
      </c>
      <c r="EB32" s="62">
        <f>IFERROR(IF(AND($A32='Rent Roll'!#REF!,'Rent Roll'!#REF!="Current",'Rent Roll'!#REF!&gt;EB$11),'Rent Roll'!#REF!,SUMIFS('Rent Roll'!$M$4:$M$24,'Rent Roll'!$J$4:$J$24,$A32,'Rent Roll'!$H$4:$H$24,"&lt;="&amp;EB$11,'Rent Roll'!$I$4:$I$24,"&gt;"&amp;EB$11)),0)</f>
        <v>0</v>
      </c>
      <c r="EC32" s="62">
        <f>IFERROR(IF(AND($A32='Rent Roll'!#REF!,'Rent Roll'!#REF!="Current",'Rent Roll'!#REF!&gt;EC$11),'Rent Roll'!#REF!,SUMIFS('Rent Roll'!$M$4:$M$24,'Rent Roll'!$J$4:$J$24,$A32,'Rent Roll'!$H$4:$H$24,"&lt;="&amp;EC$11,'Rent Roll'!$I$4:$I$24,"&gt;"&amp;EC$11)),0)</f>
        <v>0</v>
      </c>
      <c r="ED32" s="62">
        <f>IFERROR(IF(AND($A32='Rent Roll'!#REF!,'Rent Roll'!#REF!="Current",'Rent Roll'!#REF!&gt;ED$11),'Rent Roll'!#REF!,SUMIFS('Rent Roll'!$M$4:$M$24,'Rent Roll'!$J$4:$J$24,$A32,'Rent Roll'!$H$4:$H$24,"&lt;="&amp;ED$11,'Rent Roll'!$I$4:$I$24,"&gt;"&amp;ED$11)),0)</f>
        <v>0</v>
      </c>
      <c r="EE32" s="62">
        <f>IFERROR(IF(AND($A32='Rent Roll'!#REF!,'Rent Roll'!#REF!="Current",'Rent Roll'!#REF!&gt;EE$11),'Rent Roll'!#REF!,SUMIFS('Rent Roll'!$M$4:$M$24,'Rent Roll'!$J$4:$J$24,$A32,'Rent Roll'!$H$4:$H$24,"&lt;="&amp;EE$11,'Rent Roll'!$I$4:$I$24,"&gt;"&amp;EE$11)),0)</f>
        <v>0</v>
      </c>
    </row>
    <row r="33" spans="1:135" x14ac:dyDescent="0.25">
      <c r="A33" s="148" t="e">
        <f>'Rent Roll'!#REF!</f>
        <v>#REF!</v>
      </c>
      <c r="B33" s="398" t="e">
        <f>'Rent Roll'!#REF!</f>
        <v>#REF!</v>
      </c>
      <c r="C33" s="399" t="e">
        <f>'Rent Roll'!#REF!</f>
        <v>#REF!</v>
      </c>
      <c r="D33" s="62">
        <f>IFERROR(IF(AND($A33='Rent Roll'!#REF!,'Rent Roll'!#REF!="Current",'Rent Roll'!#REF!&gt;D$11),'Rent Roll'!#REF!,SUMIFS('Rent Roll'!$M$4:$M$24,'Rent Roll'!$J$4:$J$24,$A33,'Rent Roll'!$H$4:$H$24,"&lt;="&amp;D$11,'Rent Roll'!$I$4:$I$24,"&gt;"&amp;D$11)),0)</f>
        <v>0</v>
      </c>
      <c r="E33" s="62">
        <f>IFERROR(IF(AND($A33='Rent Roll'!#REF!,'Rent Roll'!#REF!="Current",'Rent Roll'!#REF!&gt;E$11),'Rent Roll'!#REF!,SUMIFS('Rent Roll'!$M$4:$M$24,'Rent Roll'!$J$4:$J$24,$A33,'Rent Roll'!$H$4:$H$24,"&lt;="&amp;E$11,'Rent Roll'!$I$4:$I$24,"&gt;"&amp;E$11)),0)</f>
        <v>0</v>
      </c>
      <c r="F33" s="62">
        <f>IFERROR(IF(AND($A33='Rent Roll'!#REF!,'Rent Roll'!#REF!="Current",'Rent Roll'!#REF!&gt;F$11),'Rent Roll'!#REF!,SUMIFS('Rent Roll'!$M$4:$M$24,'Rent Roll'!$J$4:$J$24,$A33,'Rent Roll'!$H$4:$H$24,"&lt;="&amp;F$11,'Rent Roll'!$I$4:$I$24,"&gt;"&amp;F$11)),0)</f>
        <v>0</v>
      </c>
      <c r="G33" s="62">
        <f>IFERROR(IF(AND($A33='Rent Roll'!#REF!,'Rent Roll'!#REF!="Current",'Rent Roll'!#REF!&gt;G$11),'Rent Roll'!#REF!,SUMIFS('Rent Roll'!$M$4:$M$24,'Rent Roll'!$J$4:$J$24,$A33,'Rent Roll'!$H$4:$H$24,"&lt;="&amp;G$11,'Rent Roll'!$I$4:$I$24,"&gt;"&amp;G$11)),0)</f>
        <v>0</v>
      </c>
      <c r="H33" s="62">
        <f>IFERROR(IF(AND($A33='Rent Roll'!#REF!,'Rent Roll'!#REF!="Current",'Rent Roll'!#REF!&gt;H$11),'Rent Roll'!#REF!,SUMIFS('Rent Roll'!$M$4:$M$24,'Rent Roll'!$J$4:$J$24,$A33,'Rent Roll'!$H$4:$H$24,"&lt;="&amp;H$11,'Rent Roll'!$I$4:$I$24,"&gt;"&amp;H$11)),0)</f>
        <v>0</v>
      </c>
      <c r="I33" s="62">
        <f>IFERROR(IF(AND($A33='Rent Roll'!#REF!,'Rent Roll'!#REF!="Current",'Rent Roll'!#REF!&gt;I$11),'Rent Roll'!#REF!,SUMIFS('Rent Roll'!$M$4:$M$24,'Rent Roll'!$J$4:$J$24,$A33,'Rent Roll'!$H$4:$H$24,"&lt;="&amp;I$11,'Rent Roll'!$I$4:$I$24,"&gt;"&amp;I$11)),0)</f>
        <v>0</v>
      </c>
      <c r="J33" s="62">
        <f>IFERROR(IF(AND($A33='Rent Roll'!#REF!,'Rent Roll'!#REF!="Current",'Rent Roll'!#REF!&gt;J$11),'Rent Roll'!#REF!,SUMIFS('Rent Roll'!$M$4:$M$24,'Rent Roll'!$J$4:$J$24,$A33,'Rent Roll'!$H$4:$H$24,"&lt;="&amp;J$11,'Rent Roll'!$I$4:$I$24,"&gt;"&amp;J$11)),0)</f>
        <v>0</v>
      </c>
      <c r="K33" s="62">
        <f>IFERROR(IF(AND($A33='Rent Roll'!#REF!,'Rent Roll'!#REF!="Current",'Rent Roll'!#REF!&gt;K$11),'Rent Roll'!#REF!,SUMIFS('Rent Roll'!$M$4:$M$24,'Rent Roll'!$J$4:$J$24,$A33,'Rent Roll'!$H$4:$H$24,"&lt;="&amp;K$11,'Rent Roll'!$I$4:$I$24,"&gt;"&amp;K$11)),0)</f>
        <v>0</v>
      </c>
      <c r="L33" s="62">
        <f>IFERROR(IF(AND($A33='Rent Roll'!#REF!,'Rent Roll'!#REF!="Current",'Rent Roll'!#REF!&gt;L$11),'Rent Roll'!#REF!,SUMIFS('Rent Roll'!$M$4:$M$24,'Rent Roll'!$J$4:$J$24,$A33,'Rent Roll'!$H$4:$H$24,"&lt;="&amp;L$11,'Rent Roll'!$I$4:$I$24,"&gt;"&amp;L$11)),0)</f>
        <v>0</v>
      </c>
      <c r="M33" s="62">
        <f>IFERROR(IF(AND($A33='Rent Roll'!#REF!,'Rent Roll'!#REF!="Current",'Rent Roll'!#REF!&gt;M$11),'Rent Roll'!#REF!,SUMIFS('Rent Roll'!$M$4:$M$24,'Rent Roll'!$J$4:$J$24,$A33,'Rent Roll'!$H$4:$H$24,"&lt;="&amp;M$11,'Rent Roll'!$I$4:$I$24,"&gt;"&amp;M$11)),0)</f>
        <v>0</v>
      </c>
      <c r="N33" s="62">
        <f>IFERROR(IF(AND($A33='Rent Roll'!#REF!,'Rent Roll'!#REF!="Current",'Rent Roll'!#REF!&gt;N$11),'Rent Roll'!#REF!,SUMIFS('Rent Roll'!$M$4:$M$24,'Rent Roll'!$J$4:$J$24,$A33,'Rent Roll'!$H$4:$H$24,"&lt;="&amp;N$11,'Rent Roll'!$I$4:$I$24,"&gt;"&amp;N$11)),0)</f>
        <v>0</v>
      </c>
      <c r="O33" s="62">
        <f>IFERROR(IF(AND($A33='Rent Roll'!#REF!,'Rent Roll'!#REF!="Current",'Rent Roll'!#REF!&gt;O$11),'Rent Roll'!#REF!,SUMIFS('Rent Roll'!$M$4:$M$24,'Rent Roll'!$J$4:$J$24,$A33,'Rent Roll'!$H$4:$H$24,"&lt;="&amp;O$11,'Rent Roll'!$I$4:$I$24,"&gt;"&amp;O$11)),0)</f>
        <v>0</v>
      </c>
      <c r="P33" s="559">
        <f>IFERROR(IF(AND($A33='Rent Roll'!#REF!,'Rent Roll'!#REF!="Current",'Rent Roll'!#REF!&gt;P$11),'Rent Roll'!#REF!,SUMIFS('Rent Roll'!$M$4:$M$24,'Rent Roll'!$J$4:$J$24,$A33,'Rent Roll'!$H$4:$H$24,"&lt;="&amp;P$11,'Rent Roll'!$I$4:$I$24,"&gt;"&amp;P$11)),0)</f>
        <v>0</v>
      </c>
      <c r="Q33" s="62">
        <f>IFERROR(IF(AND($A33='Rent Roll'!#REF!,'Rent Roll'!#REF!="Current",'Rent Roll'!#REF!&gt;Q$11),'Rent Roll'!#REF!,SUMIFS('Rent Roll'!$M$4:$M$24,'Rent Roll'!$J$4:$J$24,$A33,'Rent Roll'!$H$4:$H$24,"&lt;="&amp;Q$11,'Rent Roll'!$I$4:$I$24,"&gt;"&amp;Q$11)),0)</f>
        <v>0</v>
      </c>
      <c r="R33" s="62">
        <f>IFERROR(IF(AND($A33='Rent Roll'!#REF!,'Rent Roll'!#REF!="Current",'Rent Roll'!#REF!&gt;R$11),'Rent Roll'!#REF!,SUMIFS('Rent Roll'!$M$4:$M$24,'Rent Roll'!$J$4:$J$24,$A33,'Rent Roll'!$H$4:$H$24,"&lt;="&amp;R$11,'Rent Roll'!$I$4:$I$24,"&gt;"&amp;R$11)),0)</f>
        <v>0</v>
      </c>
      <c r="S33" s="62">
        <f>IFERROR(IF(AND($A33='Rent Roll'!#REF!,'Rent Roll'!#REF!="Current",'Rent Roll'!#REF!&gt;S$11),'Rent Roll'!#REF!,SUMIFS('Rent Roll'!$M$4:$M$24,'Rent Roll'!$J$4:$J$24,$A33,'Rent Roll'!$H$4:$H$24,"&lt;="&amp;S$11,'Rent Roll'!$I$4:$I$24,"&gt;"&amp;S$11)),0)</f>
        <v>0</v>
      </c>
      <c r="T33" s="62">
        <f>IFERROR(IF(AND($A33='Rent Roll'!#REF!,'Rent Roll'!#REF!="Current",'Rent Roll'!#REF!&gt;T$11),'Rent Roll'!#REF!,SUMIFS('Rent Roll'!$M$4:$M$24,'Rent Roll'!$J$4:$J$24,$A33,'Rent Roll'!$H$4:$H$24,"&lt;="&amp;T$11,'Rent Roll'!$I$4:$I$24,"&gt;"&amp;T$11)),0)</f>
        <v>0</v>
      </c>
      <c r="U33" s="62">
        <f>IFERROR(IF(AND($A33='Rent Roll'!#REF!,'Rent Roll'!#REF!="Current",'Rent Roll'!#REF!&gt;U$11),'Rent Roll'!#REF!,SUMIFS('Rent Roll'!$M$4:$M$24,'Rent Roll'!$J$4:$J$24,$A33,'Rent Roll'!$H$4:$H$24,"&lt;="&amp;U$11,'Rent Roll'!$I$4:$I$24,"&gt;"&amp;U$11)),0)</f>
        <v>0</v>
      </c>
      <c r="V33" s="62">
        <f>IFERROR(IF(AND($A33='Rent Roll'!#REF!,'Rent Roll'!#REF!="Current",'Rent Roll'!#REF!&gt;V$11),'Rent Roll'!#REF!,SUMIFS('Rent Roll'!$M$4:$M$24,'Rent Roll'!$J$4:$J$24,$A33,'Rent Roll'!$H$4:$H$24,"&lt;="&amp;V$11,'Rent Roll'!$I$4:$I$24,"&gt;"&amp;V$11)),0)</f>
        <v>0</v>
      </c>
      <c r="W33" s="62">
        <f>IFERROR(IF(AND($A33='Rent Roll'!#REF!,'Rent Roll'!#REF!="Current",'Rent Roll'!#REF!&gt;W$11),'Rent Roll'!#REF!,SUMIFS('Rent Roll'!$M$4:$M$24,'Rent Roll'!$J$4:$J$24,$A33,'Rent Roll'!$H$4:$H$24,"&lt;="&amp;W$11,'Rent Roll'!$I$4:$I$24,"&gt;"&amp;W$11)),0)</f>
        <v>0</v>
      </c>
      <c r="X33" s="62">
        <f>IFERROR(IF(AND($A33='Rent Roll'!#REF!,'Rent Roll'!#REF!="Current",'Rent Roll'!#REF!&gt;X$11),'Rent Roll'!#REF!,SUMIFS('Rent Roll'!$M$4:$M$24,'Rent Roll'!$J$4:$J$24,$A33,'Rent Roll'!$H$4:$H$24,"&lt;="&amp;X$11,'Rent Roll'!$I$4:$I$24,"&gt;"&amp;X$11)),0)</f>
        <v>0</v>
      </c>
      <c r="Y33" s="62">
        <f>IFERROR(IF(AND($A33='Rent Roll'!#REF!,'Rent Roll'!#REF!="Current",'Rent Roll'!#REF!&gt;Y$11),'Rent Roll'!#REF!,SUMIFS('Rent Roll'!$M$4:$M$24,'Rent Roll'!$J$4:$J$24,$A33,'Rent Roll'!$H$4:$H$24,"&lt;="&amp;Y$11,'Rent Roll'!$I$4:$I$24,"&gt;"&amp;Y$11)),0)</f>
        <v>0</v>
      </c>
      <c r="Z33" s="62">
        <f>IFERROR(IF(AND($A33='Rent Roll'!#REF!,'Rent Roll'!#REF!="Current",'Rent Roll'!#REF!&gt;Z$11),'Rent Roll'!#REF!,SUMIFS('Rent Roll'!$M$4:$M$24,'Rent Roll'!$J$4:$J$24,$A33,'Rent Roll'!$H$4:$H$24,"&lt;="&amp;Z$11,'Rent Roll'!$I$4:$I$24,"&gt;"&amp;Z$11)),0)</f>
        <v>0</v>
      </c>
      <c r="AA33" s="62">
        <f>IFERROR(IF(AND($A33='Rent Roll'!#REF!,'Rent Roll'!#REF!="Current",'Rent Roll'!#REF!&gt;AA$11),'Rent Roll'!#REF!,SUMIFS('Rent Roll'!$M$4:$M$24,'Rent Roll'!$J$4:$J$24,$A33,'Rent Roll'!$H$4:$H$24,"&lt;="&amp;AA$11,'Rent Roll'!$I$4:$I$24,"&gt;"&amp;AA$11)),0)</f>
        <v>0</v>
      </c>
      <c r="AB33" s="559">
        <f>IFERROR(IF(AND($A33='Rent Roll'!#REF!,'Rent Roll'!#REF!="Current",'Rent Roll'!#REF!&gt;AB$11),'Rent Roll'!#REF!,SUMIFS('Rent Roll'!$M$4:$M$24,'Rent Roll'!$J$4:$J$24,$A33,'Rent Roll'!$H$4:$H$24,"&lt;="&amp;AB$11,'Rent Roll'!$I$4:$I$24,"&gt;"&amp;AB$11)),0)</f>
        <v>0</v>
      </c>
      <c r="AC33" s="62">
        <f>IFERROR(IF(AND($A33='Rent Roll'!#REF!,'Rent Roll'!#REF!="Current",'Rent Roll'!#REF!&gt;AC$11),'Rent Roll'!#REF!,SUMIFS('Rent Roll'!$M$4:$M$24,'Rent Roll'!$J$4:$J$24,$A33,'Rent Roll'!$H$4:$H$24,"&lt;="&amp;AC$11,'Rent Roll'!$I$4:$I$24,"&gt;"&amp;AC$11)),0)</f>
        <v>0</v>
      </c>
      <c r="AD33" s="62">
        <f>IFERROR(IF(AND($A33='Rent Roll'!#REF!,'Rent Roll'!#REF!="Current",'Rent Roll'!#REF!&gt;AD$11),'Rent Roll'!#REF!,SUMIFS('Rent Roll'!$M$4:$M$24,'Rent Roll'!$J$4:$J$24,$A33,'Rent Roll'!$H$4:$H$24,"&lt;="&amp;AD$11,'Rent Roll'!$I$4:$I$24,"&gt;"&amp;AD$11)),0)</f>
        <v>0</v>
      </c>
      <c r="AE33" s="62">
        <f>IFERROR(IF(AND($A33='Rent Roll'!#REF!,'Rent Roll'!#REF!="Current",'Rent Roll'!#REF!&gt;AE$11),'Rent Roll'!#REF!,SUMIFS('Rent Roll'!$M$4:$M$24,'Rent Roll'!$J$4:$J$24,$A33,'Rent Roll'!$H$4:$H$24,"&lt;="&amp;AE$11,'Rent Roll'!$I$4:$I$24,"&gt;"&amp;AE$11)),0)</f>
        <v>0</v>
      </c>
      <c r="AF33" s="62">
        <f>IFERROR(IF(AND($A33='Rent Roll'!#REF!,'Rent Roll'!#REF!="Current",'Rent Roll'!#REF!&gt;AF$11),'Rent Roll'!#REF!,SUMIFS('Rent Roll'!$M$4:$M$24,'Rent Roll'!$J$4:$J$24,$A33,'Rent Roll'!$H$4:$H$24,"&lt;="&amp;AF$11,'Rent Roll'!$I$4:$I$24,"&gt;"&amp;AF$11)),0)</f>
        <v>0</v>
      </c>
      <c r="AG33" s="62">
        <f>IFERROR(IF(AND($A33='Rent Roll'!#REF!,'Rent Roll'!#REF!="Current",'Rent Roll'!#REF!&gt;AG$11),'Rent Roll'!#REF!,SUMIFS('Rent Roll'!$M$4:$M$24,'Rent Roll'!$J$4:$J$24,$A33,'Rent Roll'!$H$4:$H$24,"&lt;="&amp;AG$11,'Rent Roll'!$I$4:$I$24,"&gt;"&amp;AG$11)),0)</f>
        <v>0</v>
      </c>
      <c r="AH33" s="62">
        <f>IFERROR(IF(AND($A33='Rent Roll'!#REF!,'Rent Roll'!#REF!="Current",'Rent Roll'!#REF!&gt;AH$11),'Rent Roll'!#REF!,SUMIFS('Rent Roll'!$M$4:$M$24,'Rent Roll'!$J$4:$J$24,$A33,'Rent Roll'!$H$4:$H$24,"&lt;="&amp;AH$11,'Rent Roll'!$I$4:$I$24,"&gt;"&amp;AH$11)),0)</f>
        <v>0</v>
      </c>
      <c r="AI33" s="62">
        <f>IFERROR(IF(AND($A33='Rent Roll'!#REF!,'Rent Roll'!#REF!="Current",'Rent Roll'!#REF!&gt;AI$11),'Rent Roll'!#REF!,SUMIFS('Rent Roll'!$M$4:$M$24,'Rent Roll'!$J$4:$J$24,$A33,'Rent Roll'!$H$4:$H$24,"&lt;="&amp;AI$11,'Rent Roll'!$I$4:$I$24,"&gt;"&amp;AI$11)),0)</f>
        <v>0</v>
      </c>
      <c r="AJ33" s="62">
        <f>IFERROR(IF(AND($A33='Rent Roll'!#REF!,'Rent Roll'!#REF!="Current",'Rent Roll'!#REF!&gt;AJ$11),'Rent Roll'!#REF!,SUMIFS('Rent Roll'!$M$4:$M$24,'Rent Roll'!$J$4:$J$24,$A33,'Rent Roll'!$H$4:$H$24,"&lt;="&amp;AJ$11,'Rent Roll'!$I$4:$I$24,"&gt;"&amp;AJ$11)),0)</f>
        <v>0</v>
      </c>
      <c r="AK33" s="62">
        <f>IFERROR(IF(AND($A33='Rent Roll'!#REF!,'Rent Roll'!#REF!="Current",'Rent Roll'!#REF!&gt;AK$11),'Rent Roll'!#REF!,SUMIFS('Rent Roll'!$M$4:$M$24,'Rent Roll'!$J$4:$J$24,$A33,'Rent Roll'!$H$4:$H$24,"&lt;="&amp;AK$11,'Rent Roll'!$I$4:$I$24,"&gt;"&amp;AK$11)),0)</f>
        <v>0</v>
      </c>
      <c r="AL33" s="62">
        <f>IFERROR(IF(AND($A33='Rent Roll'!#REF!,'Rent Roll'!#REF!="Current",'Rent Roll'!#REF!&gt;AL$11),'Rent Roll'!#REF!,SUMIFS('Rent Roll'!$M$4:$M$24,'Rent Roll'!$J$4:$J$24,$A33,'Rent Roll'!$H$4:$H$24,"&lt;="&amp;AL$11,'Rent Roll'!$I$4:$I$24,"&gt;"&amp;AL$11)),0)</f>
        <v>0</v>
      </c>
      <c r="AM33" s="62">
        <f>IFERROR(IF(AND($A33='Rent Roll'!#REF!,'Rent Roll'!#REF!="Current",'Rent Roll'!#REF!&gt;AM$11),'Rent Roll'!#REF!,SUMIFS('Rent Roll'!$M$4:$M$24,'Rent Roll'!$J$4:$J$24,$A33,'Rent Roll'!$H$4:$H$24,"&lt;="&amp;AM$11,'Rent Roll'!$I$4:$I$24,"&gt;"&amp;AM$11)),0)</f>
        <v>0</v>
      </c>
      <c r="AN33" s="559">
        <f>IFERROR(IF(AND($A33='Rent Roll'!#REF!,'Rent Roll'!#REF!="Current",'Rent Roll'!#REF!&gt;AN$11),'Rent Roll'!#REF!,SUMIFS('Rent Roll'!$M$4:$M$24,'Rent Roll'!$J$4:$J$24,$A33,'Rent Roll'!$H$4:$H$24,"&lt;="&amp;AN$11,'Rent Roll'!$I$4:$I$24,"&gt;"&amp;AN$11)),0)</f>
        <v>0</v>
      </c>
      <c r="AO33" s="62">
        <f>IFERROR(IF(AND($A33='Rent Roll'!#REF!,'Rent Roll'!#REF!="Current",'Rent Roll'!#REF!&gt;AO$11),'Rent Roll'!#REF!,SUMIFS('Rent Roll'!$M$4:$M$24,'Rent Roll'!$J$4:$J$24,$A33,'Rent Roll'!$H$4:$H$24,"&lt;="&amp;AO$11,'Rent Roll'!$I$4:$I$24,"&gt;"&amp;AO$11)),0)</f>
        <v>0</v>
      </c>
      <c r="AP33" s="62">
        <f>IFERROR(IF(AND($A33='Rent Roll'!#REF!,'Rent Roll'!#REF!="Current",'Rent Roll'!#REF!&gt;AP$11),'Rent Roll'!#REF!,SUMIFS('Rent Roll'!$M$4:$M$24,'Rent Roll'!$J$4:$J$24,$A33,'Rent Roll'!$H$4:$H$24,"&lt;="&amp;AP$11,'Rent Roll'!$I$4:$I$24,"&gt;"&amp;AP$11)),0)</f>
        <v>0</v>
      </c>
      <c r="AQ33" s="62">
        <f>IFERROR(IF(AND($A33='Rent Roll'!#REF!,'Rent Roll'!#REF!="Current",'Rent Roll'!#REF!&gt;AQ$11),'Rent Roll'!#REF!,SUMIFS('Rent Roll'!$M$4:$M$24,'Rent Roll'!$J$4:$J$24,$A33,'Rent Roll'!$H$4:$H$24,"&lt;="&amp;AQ$11,'Rent Roll'!$I$4:$I$24,"&gt;"&amp;AQ$11)),0)</f>
        <v>0</v>
      </c>
      <c r="AR33" s="62">
        <f>IFERROR(IF(AND($A33='Rent Roll'!#REF!,'Rent Roll'!#REF!="Current",'Rent Roll'!#REF!&gt;AR$11),'Rent Roll'!#REF!,SUMIFS('Rent Roll'!$M$4:$M$24,'Rent Roll'!$J$4:$J$24,$A33,'Rent Roll'!$H$4:$H$24,"&lt;="&amp;AR$11,'Rent Roll'!$I$4:$I$24,"&gt;"&amp;AR$11)),0)</f>
        <v>0</v>
      </c>
      <c r="AS33" s="62">
        <f>IFERROR(IF(AND($A33='Rent Roll'!#REF!,'Rent Roll'!#REF!="Current",'Rent Roll'!#REF!&gt;AS$11),'Rent Roll'!#REF!,SUMIFS('Rent Roll'!$M$4:$M$24,'Rent Roll'!$J$4:$J$24,$A33,'Rent Roll'!$H$4:$H$24,"&lt;="&amp;AS$11,'Rent Roll'!$I$4:$I$24,"&gt;"&amp;AS$11)),0)</f>
        <v>0</v>
      </c>
      <c r="AT33" s="62">
        <f>IFERROR(IF(AND($A33='Rent Roll'!#REF!,'Rent Roll'!#REF!="Current",'Rent Roll'!#REF!&gt;AT$11),'Rent Roll'!#REF!,SUMIFS('Rent Roll'!$M$4:$M$24,'Rent Roll'!$J$4:$J$24,$A33,'Rent Roll'!$H$4:$H$24,"&lt;="&amp;AT$11,'Rent Roll'!$I$4:$I$24,"&gt;"&amp;AT$11)),0)</f>
        <v>0</v>
      </c>
      <c r="AU33" s="62">
        <f>IFERROR(IF(AND($A33='Rent Roll'!#REF!,'Rent Roll'!#REF!="Current",'Rent Roll'!#REF!&gt;AU$11),'Rent Roll'!#REF!,SUMIFS('Rent Roll'!$M$4:$M$24,'Rent Roll'!$J$4:$J$24,$A33,'Rent Roll'!$H$4:$H$24,"&lt;="&amp;AU$11,'Rent Roll'!$I$4:$I$24,"&gt;"&amp;AU$11)),0)</f>
        <v>0</v>
      </c>
      <c r="AV33" s="62">
        <f>IFERROR(IF(AND($A33='Rent Roll'!#REF!,'Rent Roll'!#REF!="Current",'Rent Roll'!#REF!&gt;AV$11),'Rent Roll'!#REF!,SUMIFS('Rent Roll'!$M$4:$M$24,'Rent Roll'!$J$4:$J$24,$A33,'Rent Roll'!$H$4:$H$24,"&lt;="&amp;AV$11,'Rent Roll'!$I$4:$I$24,"&gt;"&amp;AV$11)),0)</f>
        <v>0</v>
      </c>
      <c r="AW33" s="62">
        <f>IFERROR(IF(AND($A33='Rent Roll'!#REF!,'Rent Roll'!#REF!="Current",'Rent Roll'!#REF!&gt;AW$11),'Rent Roll'!#REF!,SUMIFS('Rent Roll'!$M$4:$M$24,'Rent Roll'!$J$4:$J$24,$A33,'Rent Roll'!$H$4:$H$24,"&lt;="&amp;AW$11,'Rent Roll'!$I$4:$I$24,"&gt;"&amp;AW$11)),0)</f>
        <v>0</v>
      </c>
      <c r="AX33" s="62">
        <f>IFERROR(IF(AND($A33='Rent Roll'!#REF!,'Rent Roll'!#REF!="Current",'Rent Roll'!#REF!&gt;AX$11),'Rent Roll'!#REF!,SUMIFS('Rent Roll'!$M$4:$M$24,'Rent Roll'!$J$4:$J$24,$A33,'Rent Roll'!$H$4:$H$24,"&lt;="&amp;AX$11,'Rent Roll'!$I$4:$I$24,"&gt;"&amp;AX$11)),0)</f>
        <v>0</v>
      </c>
      <c r="AY33" s="62">
        <f>IFERROR(IF(AND($A33='Rent Roll'!#REF!,'Rent Roll'!#REF!="Current",'Rent Roll'!#REF!&gt;AY$11),'Rent Roll'!#REF!,SUMIFS('Rent Roll'!$M$4:$M$24,'Rent Roll'!$J$4:$J$24,$A33,'Rent Roll'!$H$4:$H$24,"&lt;="&amp;AY$11,'Rent Roll'!$I$4:$I$24,"&gt;"&amp;AY$11)),0)</f>
        <v>0</v>
      </c>
      <c r="AZ33" s="559">
        <f>IFERROR(IF(AND($A33='Rent Roll'!#REF!,'Rent Roll'!#REF!="Current",'Rent Roll'!#REF!&gt;AZ$11),'Rent Roll'!#REF!,SUMIFS('Rent Roll'!$M$4:$M$24,'Rent Roll'!$J$4:$J$24,$A33,'Rent Roll'!$H$4:$H$24,"&lt;="&amp;AZ$11,'Rent Roll'!$I$4:$I$24,"&gt;"&amp;AZ$11)),0)</f>
        <v>0</v>
      </c>
      <c r="BA33" s="62">
        <f>IFERROR(IF(AND($A33='Rent Roll'!#REF!,'Rent Roll'!#REF!="Current",'Rent Roll'!#REF!&gt;BA$11),'Rent Roll'!#REF!,SUMIFS('Rent Roll'!$M$4:$M$24,'Rent Roll'!$J$4:$J$24,$A33,'Rent Roll'!$H$4:$H$24,"&lt;="&amp;BA$11,'Rent Roll'!$I$4:$I$24,"&gt;"&amp;BA$11)),0)</f>
        <v>0</v>
      </c>
      <c r="BB33" s="62">
        <f>IFERROR(IF(AND($A33='Rent Roll'!#REF!,'Rent Roll'!#REF!="Current",'Rent Roll'!#REF!&gt;BB$11),'Rent Roll'!#REF!,SUMIFS('Rent Roll'!$M$4:$M$24,'Rent Roll'!$J$4:$J$24,$A33,'Rent Roll'!$H$4:$H$24,"&lt;="&amp;BB$11,'Rent Roll'!$I$4:$I$24,"&gt;"&amp;BB$11)),0)</f>
        <v>0</v>
      </c>
      <c r="BC33" s="62">
        <f>IFERROR(IF(AND($A33='Rent Roll'!#REF!,'Rent Roll'!#REF!="Current",'Rent Roll'!#REF!&gt;BC$11),'Rent Roll'!#REF!,SUMIFS('Rent Roll'!$M$4:$M$24,'Rent Roll'!$J$4:$J$24,$A33,'Rent Roll'!$H$4:$H$24,"&lt;="&amp;BC$11,'Rent Roll'!$I$4:$I$24,"&gt;"&amp;BC$11)),0)</f>
        <v>0</v>
      </c>
      <c r="BD33" s="62">
        <f>IFERROR(IF(AND($A33='Rent Roll'!#REF!,'Rent Roll'!#REF!="Current",'Rent Roll'!#REF!&gt;BD$11),'Rent Roll'!#REF!,SUMIFS('Rent Roll'!$M$4:$M$24,'Rent Roll'!$J$4:$J$24,$A33,'Rent Roll'!$H$4:$H$24,"&lt;="&amp;BD$11,'Rent Roll'!$I$4:$I$24,"&gt;"&amp;BD$11)),0)</f>
        <v>0</v>
      </c>
      <c r="BE33" s="62">
        <f>IFERROR(IF(AND($A33='Rent Roll'!#REF!,'Rent Roll'!#REF!="Current",'Rent Roll'!#REF!&gt;BE$11),'Rent Roll'!#REF!,SUMIFS('Rent Roll'!$M$4:$M$24,'Rent Roll'!$J$4:$J$24,$A33,'Rent Roll'!$H$4:$H$24,"&lt;="&amp;BE$11,'Rent Roll'!$I$4:$I$24,"&gt;"&amp;BE$11)),0)</f>
        <v>0</v>
      </c>
      <c r="BF33" s="62">
        <f>IFERROR(IF(AND($A33='Rent Roll'!#REF!,'Rent Roll'!#REF!="Current",'Rent Roll'!#REF!&gt;BF$11),'Rent Roll'!#REF!,SUMIFS('Rent Roll'!$M$4:$M$24,'Rent Roll'!$J$4:$J$24,$A33,'Rent Roll'!$H$4:$H$24,"&lt;="&amp;BF$11,'Rent Roll'!$I$4:$I$24,"&gt;"&amp;BF$11)),0)</f>
        <v>0</v>
      </c>
      <c r="BG33" s="62">
        <f>IFERROR(IF(AND($A33='Rent Roll'!#REF!,'Rent Roll'!#REF!="Current",'Rent Roll'!#REF!&gt;BG$11),'Rent Roll'!#REF!,SUMIFS('Rent Roll'!$M$4:$M$24,'Rent Roll'!$J$4:$J$24,$A33,'Rent Roll'!$H$4:$H$24,"&lt;="&amp;BG$11,'Rent Roll'!$I$4:$I$24,"&gt;"&amp;BG$11)),0)</f>
        <v>0</v>
      </c>
      <c r="BH33" s="62">
        <f>IFERROR(IF(AND($A33='Rent Roll'!#REF!,'Rent Roll'!#REF!="Current",'Rent Roll'!#REF!&gt;BH$11),'Rent Roll'!#REF!,SUMIFS('Rent Roll'!$M$4:$M$24,'Rent Roll'!$J$4:$J$24,$A33,'Rent Roll'!$H$4:$H$24,"&lt;="&amp;BH$11,'Rent Roll'!$I$4:$I$24,"&gt;"&amp;BH$11)),0)</f>
        <v>0</v>
      </c>
      <c r="BI33" s="62">
        <f>IFERROR(IF(AND($A33='Rent Roll'!#REF!,'Rent Roll'!#REF!="Current",'Rent Roll'!#REF!&gt;BI$11),'Rent Roll'!#REF!,SUMIFS('Rent Roll'!$M$4:$M$24,'Rent Roll'!$J$4:$J$24,$A33,'Rent Roll'!$H$4:$H$24,"&lt;="&amp;BI$11,'Rent Roll'!$I$4:$I$24,"&gt;"&amp;BI$11)),0)</f>
        <v>0</v>
      </c>
      <c r="BJ33" s="62">
        <f>IFERROR(IF(AND($A33='Rent Roll'!#REF!,'Rent Roll'!#REF!="Current",'Rent Roll'!#REF!&gt;BJ$11),'Rent Roll'!#REF!,SUMIFS('Rent Roll'!$M$4:$M$24,'Rent Roll'!$J$4:$J$24,$A33,'Rent Roll'!$H$4:$H$24,"&lt;="&amp;BJ$11,'Rent Roll'!$I$4:$I$24,"&gt;"&amp;BJ$11)),0)</f>
        <v>0</v>
      </c>
      <c r="BK33" s="62">
        <f>IFERROR(IF(AND($A33='Rent Roll'!#REF!,'Rent Roll'!#REF!="Current",'Rent Roll'!#REF!&gt;BK$11),'Rent Roll'!#REF!,SUMIFS('Rent Roll'!$M$4:$M$24,'Rent Roll'!$J$4:$J$24,$A33,'Rent Roll'!$H$4:$H$24,"&lt;="&amp;BK$11,'Rent Roll'!$I$4:$I$24,"&gt;"&amp;BK$11)),0)</f>
        <v>0</v>
      </c>
      <c r="BL33" s="559">
        <f>IFERROR(IF(AND($A33='Rent Roll'!#REF!,'Rent Roll'!#REF!="Current",'Rent Roll'!#REF!&gt;BL$11),'Rent Roll'!#REF!,SUMIFS('Rent Roll'!$M$4:$M$24,'Rent Roll'!$J$4:$J$24,$A33,'Rent Roll'!$H$4:$H$24,"&lt;="&amp;BL$11,'Rent Roll'!$I$4:$I$24,"&gt;"&amp;BL$11)),0)</f>
        <v>0</v>
      </c>
      <c r="BM33" s="62">
        <f>IFERROR(IF(AND($A33='Rent Roll'!#REF!,'Rent Roll'!#REF!="Current",'Rent Roll'!#REF!&gt;BM$11),'Rent Roll'!#REF!,SUMIFS('Rent Roll'!$M$4:$M$24,'Rent Roll'!$J$4:$J$24,$A33,'Rent Roll'!$H$4:$H$24,"&lt;="&amp;BM$11,'Rent Roll'!$I$4:$I$24,"&gt;"&amp;BM$11)),0)</f>
        <v>0</v>
      </c>
      <c r="BN33" s="62">
        <f>IFERROR(IF(AND($A33='Rent Roll'!#REF!,'Rent Roll'!#REF!="Current",'Rent Roll'!#REF!&gt;BN$11),'Rent Roll'!#REF!,SUMIFS('Rent Roll'!$M$4:$M$24,'Rent Roll'!$J$4:$J$24,$A33,'Rent Roll'!$H$4:$H$24,"&lt;="&amp;BN$11,'Rent Roll'!$I$4:$I$24,"&gt;"&amp;BN$11)),0)</f>
        <v>0</v>
      </c>
      <c r="BO33" s="62">
        <f>IFERROR(IF(AND($A33='Rent Roll'!#REF!,'Rent Roll'!#REF!="Current",'Rent Roll'!#REF!&gt;BO$11),'Rent Roll'!#REF!,SUMIFS('Rent Roll'!$M$4:$M$24,'Rent Roll'!$J$4:$J$24,$A33,'Rent Roll'!$H$4:$H$24,"&lt;="&amp;BO$11,'Rent Roll'!$I$4:$I$24,"&gt;"&amp;BO$11)),0)</f>
        <v>0</v>
      </c>
      <c r="BP33" s="62">
        <f>IFERROR(IF(AND($A33='Rent Roll'!#REF!,'Rent Roll'!#REF!="Current",'Rent Roll'!#REF!&gt;BP$11),'Rent Roll'!#REF!,SUMIFS('Rent Roll'!$M$4:$M$24,'Rent Roll'!$J$4:$J$24,$A33,'Rent Roll'!$H$4:$H$24,"&lt;="&amp;BP$11,'Rent Roll'!$I$4:$I$24,"&gt;"&amp;BP$11)),0)</f>
        <v>0</v>
      </c>
      <c r="BQ33" s="62">
        <f>IFERROR(IF(AND($A33='Rent Roll'!#REF!,'Rent Roll'!#REF!="Current",'Rent Roll'!#REF!&gt;BQ$11),'Rent Roll'!#REF!,SUMIFS('Rent Roll'!$M$4:$M$24,'Rent Roll'!$J$4:$J$24,$A33,'Rent Roll'!$H$4:$H$24,"&lt;="&amp;BQ$11,'Rent Roll'!$I$4:$I$24,"&gt;"&amp;BQ$11)),0)</f>
        <v>0</v>
      </c>
      <c r="BR33" s="62">
        <f>IFERROR(IF(AND($A33='Rent Roll'!#REF!,'Rent Roll'!#REF!="Current",'Rent Roll'!#REF!&gt;BR$11),'Rent Roll'!#REF!,SUMIFS('Rent Roll'!$M$4:$M$24,'Rent Roll'!$J$4:$J$24,$A33,'Rent Roll'!$H$4:$H$24,"&lt;="&amp;BR$11,'Rent Roll'!$I$4:$I$24,"&gt;"&amp;BR$11)),0)</f>
        <v>0</v>
      </c>
      <c r="BS33" s="62">
        <f>IFERROR(IF(AND($A33='Rent Roll'!#REF!,'Rent Roll'!#REF!="Current",'Rent Roll'!#REF!&gt;BS$11),'Rent Roll'!#REF!,SUMIFS('Rent Roll'!$M$4:$M$24,'Rent Roll'!$J$4:$J$24,$A33,'Rent Roll'!$H$4:$H$24,"&lt;="&amp;BS$11,'Rent Roll'!$I$4:$I$24,"&gt;"&amp;BS$11)),0)</f>
        <v>0</v>
      </c>
      <c r="BT33" s="62">
        <f>IFERROR(IF(AND($A33='Rent Roll'!#REF!,'Rent Roll'!#REF!="Current",'Rent Roll'!#REF!&gt;BT$11),'Rent Roll'!#REF!,SUMIFS('Rent Roll'!$M$4:$M$24,'Rent Roll'!$J$4:$J$24,$A33,'Rent Roll'!$H$4:$H$24,"&lt;="&amp;BT$11,'Rent Roll'!$I$4:$I$24,"&gt;"&amp;BT$11)),0)</f>
        <v>0</v>
      </c>
      <c r="BU33" s="62">
        <f>IFERROR(IF(AND($A33='Rent Roll'!#REF!,'Rent Roll'!#REF!="Current",'Rent Roll'!#REF!&gt;BU$11),'Rent Roll'!#REF!,SUMIFS('Rent Roll'!$M$4:$M$24,'Rent Roll'!$J$4:$J$24,$A33,'Rent Roll'!$H$4:$H$24,"&lt;="&amp;BU$11,'Rent Roll'!$I$4:$I$24,"&gt;"&amp;BU$11)),0)</f>
        <v>0</v>
      </c>
      <c r="BV33" s="62">
        <f>IFERROR(IF(AND($A33='Rent Roll'!#REF!,'Rent Roll'!#REF!="Current",'Rent Roll'!#REF!&gt;BV$11),'Rent Roll'!#REF!,SUMIFS('Rent Roll'!$M$4:$M$24,'Rent Roll'!$J$4:$J$24,$A33,'Rent Roll'!$H$4:$H$24,"&lt;="&amp;BV$11,'Rent Roll'!$I$4:$I$24,"&gt;"&amp;BV$11)),0)</f>
        <v>0</v>
      </c>
      <c r="BW33" s="62">
        <f>IFERROR(IF(AND($A33='Rent Roll'!#REF!,'Rent Roll'!#REF!="Current",'Rent Roll'!#REF!&gt;BW$11),'Rent Roll'!#REF!,SUMIFS('Rent Roll'!$M$4:$M$24,'Rent Roll'!$J$4:$J$24,$A33,'Rent Roll'!$H$4:$H$24,"&lt;="&amp;BW$11,'Rent Roll'!$I$4:$I$24,"&gt;"&amp;BW$11)),0)</f>
        <v>0</v>
      </c>
      <c r="BX33" s="559">
        <f>IFERROR(IF(AND($A33='Rent Roll'!#REF!,'Rent Roll'!#REF!="Current",'Rent Roll'!#REF!&gt;BX$11),'Rent Roll'!#REF!,SUMIFS('Rent Roll'!$M$4:$M$24,'Rent Roll'!$J$4:$J$24,$A33,'Rent Roll'!$H$4:$H$24,"&lt;="&amp;BX$11,'Rent Roll'!$I$4:$I$24,"&gt;"&amp;BX$11)),0)</f>
        <v>0</v>
      </c>
      <c r="BY33" s="62">
        <f>IFERROR(IF(AND($A33='Rent Roll'!#REF!,'Rent Roll'!#REF!="Current",'Rent Roll'!#REF!&gt;BY$11),'Rent Roll'!#REF!,SUMIFS('Rent Roll'!$M$4:$M$24,'Rent Roll'!$J$4:$J$24,$A33,'Rent Roll'!$H$4:$H$24,"&lt;="&amp;BY$11,'Rent Roll'!$I$4:$I$24,"&gt;"&amp;BY$11)),0)</f>
        <v>0</v>
      </c>
      <c r="BZ33" s="62">
        <f>IFERROR(IF(AND($A33='Rent Roll'!#REF!,'Rent Roll'!#REF!="Current",'Rent Roll'!#REF!&gt;BZ$11),'Rent Roll'!#REF!,SUMIFS('Rent Roll'!$M$4:$M$24,'Rent Roll'!$J$4:$J$24,$A33,'Rent Roll'!$H$4:$H$24,"&lt;="&amp;BZ$11,'Rent Roll'!$I$4:$I$24,"&gt;"&amp;BZ$11)),0)</f>
        <v>0</v>
      </c>
      <c r="CA33" s="62">
        <f>IFERROR(IF(AND($A33='Rent Roll'!#REF!,'Rent Roll'!#REF!="Current",'Rent Roll'!#REF!&gt;CA$11),'Rent Roll'!#REF!,SUMIFS('Rent Roll'!$M$4:$M$24,'Rent Roll'!$J$4:$J$24,$A33,'Rent Roll'!$H$4:$H$24,"&lt;="&amp;CA$11,'Rent Roll'!$I$4:$I$24,"&gt;"&amp;CA$11)),0)</f>
        <v>0</v>
      </c>
      <c r="CB33" s="62">
        <f>IFERROR(IF(AND($A33='Rent Roll'!#REF!,'Rent Roll'!#REF!="Current",'Rent Roll'!#REF!&gt;CB$11),'Rent Roll'!#REF!,SUMIFS('Rent Roll'!$M$4:$M$24,'Rent Roll'!$J$4:$J$24,$A33,'Rent Roll'!$H$4:$H$24,"&lt;="&amp;CB$11,'Rent Roll'!$I$4:$I$24,"&gt;"&amp;CB$11)),0)</f>
        <v>0</v>
      </c>
      <c r="CC33" s="62">
        <f>IFERROR(IF(AND($A33='Rent Roll'!#REF!,'Rent Roll'!#REF!="Current",'Rent Roll'!#REF!&gt;CC$11),'Rent Roll'!#REF!,SUMIFS('Rent Roll'!$M$4:$M$24,'Rent Roll'!$J$4:$J$24,$A33,'Rent Roll'!$H$4:$H$24,"&lt;="&amp;CC$11,'Rent Roll'!$I$4:$I$24,"&gt;"&amp;CC$11)),0)</f>
        <v>0</v>
      </c>
      <c r="CD33" s="62">
        <f>IFERROR(IF(AND($A33='Rent Roll'!#REF!,'Rent Roll'!#REF!="Current",'Rent Roll'!#REF!&gt;CD$11),'Rent Roll'!#REF!,SUMIFS('Rent Roll'!$M$4:$M$24,'Rent Roll'!$J$4:$J$24,$A33,'Rent Roll'!$H$4:$H$24,"&lt;="&amp;CD$11,'Rent Roll'!$I$4:$I$24,"&gt;"&amp;CD$11)),0)</f>
        <v>0</v>
      </c>
      <c r="CE33" s="62">
        <f>IFERROR(IF(AND($A33='Rent Roll'!#REF!,'Rent Roll'!#REF!="Current",'Rent Roll'!#REF!&gt;CE$11),'Rent Roll'!#REF!,SUMIFS('Rent Roll'!$M$4:$M$24,'Rent Roll'!$J$4:$J$24,$A33,'Rent Roll'!$H$4:$H$24,"&lt;="&amp;CE$11,'Rent Roll'!$I$4:$I$24,"&gt;"&amp;CE$11)),0)</f>
        <v>0</v>
      </c>
      <c r="CF33" s="62">
        <f>IFERROR(IF(AND($A33='Rent Roll'!#REF!,'Rent Roll'!#REF!="Current",'Rent Roll'!#REF!&gt;CF$11),'Rent Roll'!#REF!,SUMIFS('Rent Roll'!$M$4:$M$24,'Rent Roll'!$J$4:$J$24,$A33,'Rent Roll'!$H$4:$H$24,"&lt;="&amp;CF$11,'Rent Roll'!$I$4:$I$24,"&gt;"&amp;CF$11)),0)</f>
        <v>0</v>
      </c>
      <c r="CG33" s="62">
        <f>IFERROR(IF(AND($A33='Rent Roll'!#REF!,'Rent Roll'!#REF!="Current",'Rent Roll'!#REF!&gt;CG$11),'Rent Roll'!#REF!,SUMIFS('Rent Roll'!$M$4:$M$24,'Rent Roll'!$J$4:$J$24,$A33,'Rent Roll'!$H$4:$H$24,"&lt;="&amp;CG$11,'Rent Roll'!$I$4:$I$24,"&gt;"&amp;CG$11)),0)</f>
        <v>0</v>
      </c>
      <c r="CH33" s="62">
        <f>IFERROR(IF(AND($A33='Rent Roll'!#REF!,'Rent Roll'!#REF!="Current",'Rent Roll'!#REF!&gt;CH$11),'Rent Roll'!#REF!,SUMIFS('Rent Roll'!$M$4:$M$24,'Rent Roll'!$J$4:$J$24,$A33,'Rent Roll'!$H$4:$H$24,"&lt;="&amp;CH$11,'Rent Roll'!$I$4:$I$24,"&gt;"&amp;CH$11)),0)</f>
        <v>0</v>
      </c>
      <c r="CI33" s="62">
        <f>IFERROR(IF(AND($A33='Rent Roll'!#REF!,'Rent Roll'!#REF!="Current",'Rent Roll'!#REF!&gt;CI$11),'Rent Roll'!#REF!,SUMIFS('Rent Roll'!$M$4:$M$24,'Rent Roll'!$J$4:$J$24,$A33,'Rent Roll'!$H$4:$H$24,"&lt;="&amp;CI$11,'Rent Roll'!$I$4:$I$24,"&gt;"&amp;CI$11)),0)</f>
        <v>0</v>
      </c>
      <c r="CJ33" s="559">
        <f>IFERROR(IF(AND($A33='Rent Roll'!#REF!,'Rent Roll'!#REF!="Current",'Rent Roll'!#REF!&gt;CJ$11),'Rent Roll'!#REF!,SUMIFS('Rent Roll'!$M$4:$M$24,'Rent Roll'!$J$4:$J$24,$A33,'Rent Roll'!$H$4:$H$24,"&lt;="&amp;CJ$11,'Rent Roll'!$I$4:$I$24,"&gt;"&amp;CJ$11)),0)</f>
        <v>0</v>
      </c>
      <c r="CK33" s="62">
        <f>IFERROR(IF(AND($A33='Rent Roll'!#REF!,'Rent Roll'!#REF!="Current",'Rent Roll'!#REF!&gt;CK$11),'Rent Roll'!#REF!,SUMIFS('Rent Roll'!$M$4:$M$24,'Rent Roll'!$J$4:$J$24,$A33,'Rent Roll'!$H$4:$H$24,"&lt;="&amp;CK$11,'Rent Roll'!$I$4:$I$24,"&gt;"&amp;CK$11)),0)</f>
        <v>0</v>
      </c>
      <c r="CL33" s="62">
        <f>IFERROR(IF(AND($A33='Rent Roll'!#REF!,'Rent Roll'!#REF!="Current",'Rent Roll'!#REF!&gt;CL$11),'Rent Roll'!#REF!,SUMIFS('Rent Roll'!$M$4:$M$24,'Rent Roll'!$J$4:$J$24,$A33,'Rent Roll'!$H$4:$H$24,"&lt;="&amp;CL$11,'Rent Roll'!$I$4:$I$24,"&gt;"&amp;CL$11)),0)</f>
        <v>0</v>
      </c>
      <c r="CM33" s="62">
        <f>IFERROR(IF(AND($A33='Rent Roll'!#REF!,'Rent Roll'!#REF!="Current",'Rent Roll'!#REF!&gt;CM$11),'Rent Roll'!#REF!,SUMIFS('Rent Roll'!$M$4:$M$24,'Rent Roll'!$J$4:$J$24,$A33,'Rent Roll'!$H$4:$H$24,"&lt;="&amp;CM$11,'Rent Roll'!$I$4:$I$24,"&gt;"&amp;CM$11)),0)</f>
        <v>0</v>
      </c>
      <c r="CN33" s="62">
        <f>IFERROR(IF(AND($A33='Rent Roll'!#REF!,'Rent Roll'!#REF!="Current",'Rent Roll'!#REF!&gt;CN$11),'Rent Roll'!#REF!,SUMIFS('Rent Roll'!$M$4:$M$24,'Rent Roll'!$J$4:$J$24,$A33,'Rent Roll'!$H$4:$H$24,"&lt;="&amp;CN$11,'Rent Roll'!$I$4:$I$24,"&gt;"&amp;CN$11)),0)</f>
        <v>0</v>
      </c>
      <c r="CO33" s="62">
        <f>IFERROR(IF(AND($A33='Rent Roll'!#REF!,'Rent Roll'!#REF!="Current",'Rent Roll'!#REF!&gt;CO$11),'Rent Roll'!#REF!,SUMIFS('Rent Roll'!$M$4:$M$24,'Rent Roll'!$J$4:$J$24,$A33,'Rent Roll'!$H$4:$H$24,"&lt;="&amp;CO$11,'Rent Roll'!$I$4:$I$24,"&gt;"&amp;CO$11)),0)</f>
        <v>0</v>
      </c>
      <c r="CP33" s="62">
        <f>IFERROR(IF(AND($A33='Rent Roll'!#REF!,'Rent Roll'!#REF!="Current",'Rent Roll'!#REF!&gt;CP$11),'Rent Roll'!#REF!,SUMIFS('Rent Roll'!$M$4:$M$24,'Rent Roll'!$J$4:$J$24,$A33,'Rent Roll'!$H$4:$H$24,"&lt;="&amp;CP$11,'Rent Roll'!$I$4:$I$24,"&gt;"&amp;CP$11)),0)</f>
        <v>0</v>
      </c>
      <c r="CQ33" s="62">
        <f>IFERROR(IF(AND($A33='Rent Roll'!#REF!,'Rent Roll'!#REF!="Current",'Rent Roll'!#REF!&gt;CQ$11),'Rent Roll'!#REF!,SUMIFS('Rent Roll'!$M$4:$M$24,'Rent Roll'!$J$4:$J$24,$A33,'Rent Roll'!$H$4:$H$24,"&lt;="&amp;CQ$11,'Rent Roll'!$I$4:$I$24,"&gt;"&amp;CQ$11)),0)</f>
        <v>0</v>
      </c>
      <c r="CR33" s="62">
        <f>IFERROR(IF(AND($A33='Rent Roll'!#REF!,'Rent Roll'!#REF!="Current",'Rent Roll'!#REF!&gt;CR$11),'Rent Roll'!#REF!,SUMIFS('Rent Roll'!$M$4:$M$24,'Rent Roll'!$J$4:$J$24,$A33,'Rent Roll'!$H$4:$H$24,"&lt;="&amp;CR$11,'Rent Roll'!$I$4:$I$24,"&gt;"&amp;CR$11)),0)</f>
        <v>0</v>
      </c>
      <c r="CS33" s="62">
        <f>IFERROR(IF(AND($A33='Rent Roll'!#REF!,'Rent Roll'!#REF!="Current",'Rent Roll'!#REF!&gt;CS$11),'Rent Roll'!#REF!,SUMIFS('Rent Roll'!$M$4:$M$24,'Rent Roll'!$J$4:$J$24,$A33,'Rent Roll'!$H$4:$H$24,"&lt;="&amp;CS$11,'Rent Roll'!$I$4:$I$24,"&gt;"&amp;CS$11)),0)</f>
        <v>0</v>
      </c>
      <c r="CT33" s="62">
        <f>IFERROR(IF(AND($A33='Rent Roll'!#REF!,'Rent Roll'!#REF!="Current",'Rent Roll'!#REF!&gt;CT$11),'Rent Roll'!#REF!,SUMIFS('Rent Roll'!$M$4:$M$24,'Rent Roll'!$J$4:$J$24,$A33,'Rent Roll'!$H$4:$H$24,"&lt;="&amp;CT$11,'Rent Roll'!$I$4:$I$24,"&gt;"&amp;CT$11)),0)</f>
        <v>0</v>
      </c>
      <c r="CU33" s="62">
        <f>IFERROR(IF(AND($A33='Rent Roll'!#REF!,'Rent Roll'!#REF!="Current",'Rent Roll'!#REF!&gt;CU$11),'Rent Roll'!#REF!,SUMIFS('Rent Roll'!$M$4:$M$24,'Rent Roll'!$J$4:$J$24,$A33,'Rent Roll'!$H$4:$H$24,"&lt;="&amp;CU$11,'Rent Roll'!$I$4:$I$24,"&gt;"&amp;CU$11)),0)</f>
        <v>0</v>
      </c>
      <c r="CV33" s="559">
        <f>IFERROR(IF(AND($A33='Rent Roll'!#REF!,'Rent Roll'!#REF!="Current",'Rent Roll'!#REF!&gt;CV$11),'Rent Roll'!#REF!,SUMIFS('Rent Roll'!$M$4:$M$24,'Rent Roll'!$J$4:$J$24,$A33,'Rent Roll'!$H$4:$H$24,"&lt;="&amp;CV$11,'Rent Roll'!$I$4:$I$24,"&gt;"&amp;CV$11)),0)</f>
        <v>0</v>
      </c>
      <c r="CW33" s="62">
        <f>IFERROR(IF(AND($A33='Rent Roll'!#REF!,'Rent Roll'!#REF!="Current",'Rent Roll'!#REF!&gt;CW$11),'Rent Roll'!#REF!,SUMIFS('Rent Roll'!$M$4:$M$24,'Rent Roll'!$J$4:$J$24,$A33,'Rent Roll'!$H$4:$H$24,"&lt;="&amp;CW$11,'Rent Roll'!$I$4:$I$24,"&gt;"&amp;CW$11)),0)</f>
        <v>0</v>
      </c>
      <c r="CX33" s="62">
        <f>IFERROR(IF(AND($A33='Rent Roll'!#REF!,'Rent Roll'!#REF!="Current",'Rent Roll'!#REF!&gt;CX$11),'Rent Roll'!#REF!,SUMIFS('Rent Roll'!$M$4:$M$24,'Rent Roll'!$J$4:$J$24,$A33,'Rent Roll'!$H$4:$H$24,"&lt;="&amp;CX$11,'Rent Roll'!$I$4:$I$24,"&gt;"&amp;CX$11)),0)</f>
        <v>0</v>
      </c>
      <c r="CY33" s="62">
        <f>IFERROR(IF(AND($A33='Rent Roll'!#REF!,'Rent Roll'!#REF!="Current",'Rent Roll'!#REF!&gt;CY$11),'Rent Roll'!#REF!,SUMIFS('Rent Roll'!$M$4:$M$24,'Rent Roll'!$J$4:$J$24,$A33,'Rent Roll'!$H$4:$H$24,"&lt;="&amp;CY$11,'Rent Roll'!$I$4:$I$24,"&gt;"&amp;CY$11)),0)</f>
        <v>0</v>
      </c>
      <c r="CZ33" s="62">
        <f>IFERROR(IF(AND($A33='Rent Roll'!#REF!,'Rent Roll'!#REF!="Current",'Rent Roll'!#REF!&gt;CZ$11),'Rent Roll'!#REF!,SUMIFS('Rent Roll'!$M$4:$M$24,'Rent Roll'!$J$4:$J$24,$A33,'Rent Roll'!$H$4:$H$24,"&lt;="&amp;CZ$11,'Rent Roll'!$I$4:$I$24,"&gt;"&amp;CZ$11)),0)</f>
        <v>0</v>
      </c>
      <c r="DA33" s="62">
        <f>IFERROR(IF(AND($A33='Rent Roll'!#REF!,'Rent Roll'!#REF!="Current",'Rent Roll'!#REF!&gt;DA$11),'Rent Roll'!#REF!,SUMIFS('Rent Roll'!$M$4:$M$24,'Rent Roll'!$J$4:$J$24,$A33,'Rent Roll'!$H$4:$H$24,"&lt;="&amp;DA$11,'Rent Roll'!$I$4:$I$24,"&gt;"&amp;DA$11)),0)</f>
        <v>0</v>
      </c>
      <c r="DB33" s="62">
        <f>IFERROR(IF(AND($A33='Rent Roll'!#REF!,'Rent Roll'!#REF!="Current",'Rent Roll'!#REF!&gt;DB$11),'Rent Roll'!#REF!,SUMIFS('Rent Roll'!$M$4:$M$24,'Rent Roll'!$J$4:$J$24,$A33,'Rent Roll'!$H$4:$H$24,"&lt;="&amp;DB$11,'Rent Roll'!$I$4:$I$24,"&gt;"&amp;DB$11)),0)</f>
        <v>0</v>
      </c>
      <c r="DC33" s="62">
        <f>IFERROR(IF(AND($A33='Rent Roll'!#REF!,'Rent Roll'!#REF!="Current",'Rent Roll'!#REF!&gt;DC$11),'Rent Roll'!#REF!,SUMIFS('Rent Roll'!$M$4:$M$24,'Rent Roll'!$J$4:$J$24,$A33,'Rent Roll'!$H$4:$H$24,"&lt;="&amp;DC$11,'Rent Roll'!$I$4:$I$24,"&gt;"&amp;DC$11)),0)</f>
        <v>0</v>
      </c>
      <c r="DD33" s="62">
        <f>IFERROR(IF(AND($A33='Rent Roll'!#REF!,'Rent Roll'!#REF!="Current",'Rent Roll'!#REF!&gt;DD$11),'Rent Roll'!#REF!,SUMIFS('Rent Roll'!$M$4:$M$24,'Rent Roll'!$J$4:$J$24,$A33,'Rent Roll'!$H$4:$H$24,"&lt;="&amp;DD$11,'Rent Roll'!$I$4:$I$24,"&gt;"&amp;DD$11)),0)</f>
        <v>0</v>
      </c>
      <c r="DE33" s="62">
        <f>IFERROR(IF(AND($A33='Rent Roll'!#REF!,'Rent Roll'!#REF!="Current",'Rent Roll'!#REF!&gt;DE$11),'Rent Roll'!#REF!,SUMIFS('Rent Roll'!$M$4:$M$24,'Rent Roll'!$J$4:$J$24,$A33,'Rent Roll'!$H$4:$H$24,"&lt;="&amp;DE$11,'Rent Roll'!$I$4:$I$24,"&gt;"&amp;DE$11)),0)</f>
        <v>0</v>
      </c>
      <c r="DF33" s="62">
        <f>IFERROR(IF(AND($A33='Rent Roll'!#REF!,'Rent Roll'!#REF!="Current",'Rent Roll'!#REF!&gt;DF$11),'Rent Roll'!#REF!,SUMIFS('Rent Roll'!$M$4:$M$24,'Rent Roll'!$J$4:$J$24,$A33,'Rent Roll'!$H$4:$H$24,"&lt;="&amp;DF$11,'Rent Roll'!$I$4:$I$24,"&gt;"&amp;DF$11)),0)</f>
        <v>0</v>
      </c>
      <c r="DG33" s="62">
        <f>IFERROR(IF(AND($A33='Rent Roll'!#REF!,'Rent Roll'!#REF!="Current",'Rent Roll'!#REF!&gt;DG$11),'Rent Roll'!#REF!,SUMIFS('Rent Roll'!$M$4:$M$24,'Rent Roll'!$J$4:$J$24,$A33,'Rent Roll'!$H$4:$H$24,"&lt;="&amp;DG$11,'Rent Roll'!$I$4:$I$24,"&gt;"&amp;DG$11)),0)</f>
        <v>0</v>
      </c>
      <c r="DH33" s="559">
        <f>IFERROR(IF(AND($A33='Rent Roll'!#REF!,'Rent Roll'!#REF!="Current",'Rent Roll'!#REF!&gt;DH$11),'Rent Roll'!#REF!,SUMIFS('Rent Roll'!$M$4:$M$24,'Rent Roll'!$J$4:$J$24,$A33,'Rent Roll'!$H$4:$H$24,"&lt;="&amp;DH$11,'Rent Roll'!$I$4:$I$24,"&gt;"&amp;DH$11)),0)</f>
        <v>0</v>
      </c>
      <c r="DI33" s="62">
        <f>IFERROR(IF(AND($A33='Rent Roll'!#REF!,'Rent Roll'!#REF!="Current",'Rent Roll'!#REF!&gt;DI$11),'Rent Roll'!#REF!,SUMIFS('Rent Roll'!$M$4:$M$24,'Rent Roll'!$J$4:$J$24,$A33,'Rent Roll'!$H$4:$H$24,"&lt;="&amp;DI$11,'Rent Roll'!$I$4:$I$24,"&gt;"&amp;DI$11)),0)</f>
        <v>0</v>
      </c>
      <c r="DJ33" s="62">
        <f>IFERROR(IF(AND($A33='Rent Roll'!#REF!,'Rent Roll'!#REF!="Current",'Rent Roll'!#REF!&gt;DJ$11),'Rent Roll'!#REF!,SUMIFS('Rent Roll'!$M$4:$M$24,'Rent Roll'!$J$4:$J$24,$A33,'Rent Roll'!$H$4:$H$24,"&lt;="&amp;DJ$11,'Rent Roll'!$I$4:$I$24,"&gt;"&amp;DJ$11)),0)</f>
        <v>0</v>
      </c>
      <c r="DK33" s="62">
        <f>IFERROR(IF(AND($A33='Rent Roll'!#REF!,'Rent Roll'!#REF!="Current",'Rent Roll'!#REF!&gt;DK$11),'Rent Roll'!#REF!,SUMIFS('Rent Roll'!$M$4:$M$24,'Rent Roll'!$J$4:$J$24,$A33,'Rent Roll'!$H$4:$H$24,"&lt;="&amp;DK$11,'Rent Roll'!$I$4:$I$24,"&gt;"&amp;DK$11)),0)</f>
        <v>0</v>
      </c>
      <c r="DL33" s="62">
        <f>IFERROR(IF(AND($A33='Rent Roll'!#REF!,'Rent Roll'!#REF!="Current",'Rent Roll'!#REF!&gt;DL$11),'Rent Roll'!#REF!,SUMIFS('Rent Roll'!$M$4:$M$24,'Rent Roll'!$J$4:$J$24,$A33,'Rent Roll'!$H$4:$H$24,"&lt;="&amp;DL$11,'Rent Roll'!$I$4:$I$24,"&gt;"&amp;DL$11)),0)</f>
        <v>0</v>
      </c>
      <c r="DM33" s="62">
        <f>IFERROR(IF(AND($A33='Rent Roll'!#REF!,'Rent Roll'!#REF!="Current",'Rent Roll'!#REF!&gt;DM$11),'Rent Roll'!#REF!,SUMIFS('Rent Roll'!$M$4:$M$24,'Rent Roll'!$J$4:$J$24,$A33,'Rent Roll'!$H$4:$H$24,"&lt;="&amp;DM$11,'Rent Roll'!$I$4:$I$24,"&gt;"&amp;DM$11)),0)</f>
        <v>0</v>
      </c>
      <c r="DN33" s="62">
        <f>IFERROR(IF(AND($A33='Rent Roll'!#REF!,'Rent Roll'!#REF!="Current",'Rent Roll'!#REF!&gt;DN$11),'Rent Roll'!#REF!,SUMIFS('Rent Roll'!$M$4:$M$24,'Rent Roll'!$J$4:$J$24,$A33,'Rent Roll'!$H$4:$H$24,"&lt;="&amp;DN$11,'Rent Roll'!$I$4:$I$24,"&gt;"&amp;DN$11)),0)</f>
        <v>0</v>
      </c>
      <c r="DO33" s="62">
        <f>IFERROR(IF(AND($A33='Rent Roll'!#REF!,'Rent Roll'!#REF!="Current",'Rent Roll'!#REF!&gt;DO$11),'Rent Roll'!#REF!,SUMIFS('Rent Roll'!$M$4:$M$24,'Rent Roll'!$J$4:$J$24,$A33,'Rent Roll'!$H$4:$H$24,"&lt;="&amp;DO$11,'Rent Roll'!$I$4:$I$24,"&gt;"&amp;DO$11)),0)</f>
        <v>0</v>
      </c>
      <c r="DP33" s="62">
        <f>IFERROR(IF(AND($A33='Rent Roll'!#REF!,'Rent Roll'!#REF!="Current",'Rent Roll'!#REF!&gt;DP$11),'Rent Roll'!#REF!,SUMIFS('Rent Roll'!$M$4:$M$24,'Rent Roll'!$J$4:$J$24,$A33,'Rent Roll'!$H$4:$H$24,"&lt;="&amp;DP$11,'Rent Roll'!$I$4:$I$24,"&gt;"&amp;DP$11)),0)</f>
        <v>0</v>
      </c>
      <c r="DQ33" s="62">
        <f>IFERROR(IF(AND($A33='Rent Roll'!#REF!,'Rent Roll'!#REF!="Current",'Rent Roll'!#REF!&gt;DQ$11),'Rent Roll'!#REF!,SUMIFS('Rent Roll'!$M$4:$M$24,'Rent Roll'!$J$4:$J$24,$A33,'Rent Roll'!$H$4:$H$24,"&lt;="&amp;DQ$11,'Rent Roll'!$I$4:$I$24,"&gt;"&amp;DQ$11)),0)</f>
        <v>0</v>
      </c>
      <c r="DR33" s="62">
        <f>IFERROR(IF(AND($A33='Rent Roll'!#REF!,'Rent Roll'!#REF!="Current",'Rent Roll'!#REF!&gt;DR$11),'Rent Roll'!#REF!,SUMIFS('Rent Roll'!$M$4:$M$24,'Rent Roll'!$J$4:$J$24,$A33,'Rent Roll'!$H$4:$H$24,"&lt;="&amp;DR$11,'Rent Roll'!$I$4:$I$24,"&gt;"&amp;DR$11)),0)</f>
        <v>0</v>
      </c>
      <c r="DS33" s="62">
        <f>IFERROR(IF(AND($A33='Rent Roll'!#REF!,'Rent Roll'!#REF!="Current",'Rent Roll'!#REF!&gt;DS$11),'Rent Roll'!#REF!,SUMIFS('Rent Roll'!$M$4:$M$24,'Rent Roll'!$J$4:$J$24,$A33,'Rent Roll'!$H$4:$H$24,"&lt;="&amp;DS$11,'Rent Roll'!$I$4:$I$24,"&gt;"&amp;DS$11)),0)</f>
        <v>0</v>
      </c>
      <c r="DT33" s="559">
        <f>IFERROR(IF(AND($A33='Rent Roll'!#REF!,'Rent Roll'!#REF!="Current",'Rent Roll'!#REF!&gt;DT$11),'Rent Roll'!#REF!,SUMIFS('Rent Roll'!$M$4:$M$24,'Rent Roll'!$J$4:$J$24,$A33,'Rent Roll'!$H$4:$H$24,"&lt;="&amp;DT$11,'Rent Roll'!$I$4:$I$24,"&gt;"&amp;DT$11)),0)</f>
        <v>0</v>
      </c>
      <c r="DU33" s="62">
        <f>IFERROR(IF(AND($A33='Rent Roll'!#REF!,'Rent Roll'!#REF!="Current",'Rent Roll'!#REF!&gt;DU$11),'Rent Roll'!#REF!,SUMIFS('Rent Roll'!$M$4:$M$24,'Rent Roll'!$J$4:$J$24,$A33,'Rent Roll'!$H$4:$H$24,"&lt;="&amp;DU$11,'Rent Roll'!$I$4:$I$24,"&gt;"&amp;DU$11)),0)</f>
        <v>0</v>
      </c>
      <c r="DV33" s="62">
        <f>IFERROR(IF(AND($A33='Rent Roll'!#REF!,'Rent Roll'!#REF!="Current",'Rent Roll'!#REF!&gt;DV$11),'Rent Roll'!#REF!,SUMIFS('Rent Roll'!$M$4:$M$24,'Rent Roll'!$J$4:$J$24,$A33,'Rent Roll'!$H$4:$H$24,"&lt;="&amp;DV$11,'Rent Roll'!$I$4:$I$24,"&gt;"&amp;DV$11)),0)</f>
        <v>0</v>
      </c>
      <c r="DW33" s="62">
        <f>IFERROR(IF(AND($A33='Rent Roll'!#REF!,'Rent Roll'!#REF!="Current",'Rent Roll'!#REF!&gt;DW$11),'Rent Roll'!#REF!,SUMIFS('Rent Roll'!$M$4:$M$24,'Rent Roll'!$J$4:$J$24,$A33,'Rent Roll'!$H$4:$H$24,"&lt;="&amp;DW$11,'Rent Roll'!$I$4:$I$24,"&gt;"&amp;DW$11)),0)</f>
        <v>0</v>
      </c>
      <c r="DX33" s="62">
        <f>IFERROR(IF(AND($A33='Rent Roll'!#REF!,'Rent Roll'!#REF!="Current",'Rent Roll'!#REF!&gt;DX$11),'Rent Roll'!#REF!,SUMIFS('Rent Roll'!$M$4:$M$24,'Rent Roll'!$J$4:$J$24,$A33,'Rent Roll'!$H$4:$H$24,"&lt;="&amp;DX$11,'Rent Roll'!$I$4:$I$24,"&gt;"&amp;DX$11)),0)</f>
        <v>0</v>
      </c>
      <c r="DY33" s="62">
        <f>IFERROR(IF(AND($A33='Rent Roll'!#REF!,'Rent Roll'!#REF!="Current",'Rent Roll'!#REF!&gt;DY$11),'Rent Roll'!#REF!,SUMIFS('Rent Roll'!$M$4:$M$24,'Rent Roll'!$J$4:$J$24,$A33,'Rent Roll'!$H$4:$H$24,"&lt;="&amp;DY$11,'Rent Roll'!$I$4:$I$24,"&gt;"&amp;DY$11)),0)</f>
        <v>0</v>
      </c>
      <c r="DZ33" s="62">
        <f>IFERROR(IF(AND($A33='Rent Roll'!#REF!,'Rent Roll'!#REF!="Current",'Rent Roll'!#REF!&gt;DZ$11),'Rent Roll'!#REF!,SUMIFS('Rent Roll'!$M$4:$M$24,'Rent Roll'!$J$4:$J$24,$A33,'Rent Roll'!$H$4:$H$24,"&lt;="&amp;DZ$11,'Rent Roll'!$I$4:$I$24,"&gt;"&amp;DZ$11)),0)</f>
        <v>0</v>
      </c>
      <c r="EA33" s="62">
        <f>IFERROR(IF(AND($A33='Rent Roll'!#REF!,'Rent Roll'!#REF!="Current",'Rent Roll'!#REF!&gt;EA$11),'Rent Roll'!#REF!,SUMIFS('Rent Roll'!$M$4:$M$24,'Rent Roll'!$J$4:$J$24,$A33,'Rent Roll'!$H$4:$H$24,"&lt;="&amp;EA$11,'Rent Roll'!$I$4:$I$24,"&gt;"&amp;EA$11)),0)</f>
        <v>0</v>
      </c>
      <c r="EB33" s="62">
        <f>IFERROR(IF(AND($A33='Rent Roll'!#REF!,'Rent Roll'!#REF!="Current",'Rent Roll'!#REF!&gt;EB$11),'Rent Roll'!#REF!,SUMIFS('Rent Roll'!$M$4:$M$24,'Rent Roll'!$J$4:$J$24,$A33,'Rent Roll'!$H$4:$H$24,"&lt;="&amp;EB$11,'Rent Roll'!$I$4:$I$24,"&gt;"&amp;EB$11)),0)</f>
        <v>0</v>
      </c>
      <c r="EC33" s="62">
        <f>IFERROR(IF(AND($A33='Rent Roll'!#REF!,'Rent Roll'!#REF!="Current",'Rent Roll'!#REF!&gt;EC$11),'Rent Roll'!#REF!,SUMIFS('Rent Roll'!$M$4:$M$24,'Rent Roll'!$J$4:$J$24,$A33,'Rent Roll'!$H$4:$H$24,"&lt;="&amp;EC$11,'Rent Roll'!$I$4:$I$24,"&gt;"&amp;EC$11)),0)</f>
        <v>0</v>
      </c>
      <c r="ED33" s="62">
        <f>IFERROR(IF(AND($A33='Rent Roll'!#REF!,'Rent Roll'!#REF!="Current",'Rent Roll'!#REF!&gt;ED$11),'Rent Roll'!#REF!,SUMIFS('Rent Roll'!$M$4:$M$24,'Rent Roll'!$J$4:$J$24,$A33,'Rent Roll'!$H$4:$H$24,"&lt;="&amp;ED$11,'Rent Roll'!$I$4:$I$24,"&gt;"&amp;ED$11)),0)</f>
        <v>0</v>
      </c>
      <c r="EE33" s="62">
        <f>IFERROR(IF(AND($A33='Rent Roll'!#REF!,'Rent Roll'!#REF!="Current",'Rent Roll'!#REF!&gt;EE$11),'Rent Roll'!#REF!,SUMIFS('Rent Roll'!$M$4:$M$24,'Rent Roll'!$J$4:$J$24,$A33,'Rent Roll'!$H$4:$H$24,"&lt;="&amp;EE$11,'Rent Roll'!$I$4:$I$24,"&gt;"&amp;EE$11)),0)</f>
        <v>0</v>
      </c>
    </row>
    <row r="34" spans="1:135" x14ac:dyDescent="0.25">
      <c r="A34" s="148" t="e">
        <f>'Rent Roll'!#REF!</f>
        <v>#REF!</v>
      </c>
      <c r="B34" s="398" t="e">
        <f>'Rent Roll'!#REF!</f>
        <v>#REF!</v>
      </c>
      <c r="C34" s="399" t="e">
        <f>'Rent Roll'!#REF!</f>
        <v>#REF!</v>
      </c>
      <c r="D34" s="62">
        <f>IFERROR(IF(AND($A34='Rent Roll'!#REF!,'Rent Roll'!#REF!="Current",'Rent Roll'!#REF!&gt;D$11),'Rent Roll'!#REF!,SUMIFS('Rent Roll'!$M$4:$M$24,'Rent Roll'!$J$4:$J$24,$A34,'Rent Roll'!$H$4:$H$24,"&lt;="&amp;D$11,'Rent Roll'!$I$4:$I$24,"&gt;"&amp;D$11)),0)</f>
        <v>0</v>
      </c>
      <c r="E34" s="62">
        <f>IFERROR(IF(AND($A34='Rent Roll'!#REF!,'Rent Roll'!#REF!="Current",'Rent Roll'!#REF!&gt;E$11),'Rent Roll'!#REF!,SUMIFS('Rent Roll'!$M$4:$M$24,'Rent Roll'!$J$4:$J$24,$A34,'Rent Roll'!$H$4:$H$24,"&lt;="&amp;E$11,'Rent Roll'!$I$4:$I$24,"&gt;"&amp;E$11)),0)</f>
        <v>0</v>
      </c>
      <c r="F34" s="62">
        <f>IFERROR(IF(AND($A34='Rent Roll'!#REF!,'Rent Roll'!#REF!="Current",'Rent Roll'!#REF!&gt;F$11),'Rent Roll'!#REF!,SUMIFS('Rent Roll'!$M$4:$M$24,'Rent Roll'!$J$4:$J$24,$A34,'Rent Roll'!$H$4:$H$24,"&lt;="&amp;F$11,'Rent Roll'!$I$4:$I$24,"&gt;"&amp;F$11)),0)</f>
        <v>0</v>
      </c>
      <c r="G34" s="62">
        <f>IFERROR(IF(AND($A34='Rent Roll'!#REF!,'Rent Roll'!#REF!="Current",'Rent Roll'!#REF!&gt;G$11),'Rent Roll'!#REF!,SUMIFS('Rent Roll'!$M$4:$M$24,'Rent Roll'!$J$4:$J$24,$A34,'Rent Roll'!$H$4:$H$24,"&lt;="&amp;G$11,'Rent Roll'!$I$4:$I$24,"&gt;"&amp;G$11)),0)</f>
        <v>0</v>
      </c>
      <c r="H34" s="62">
        <f>IFERROR(IF(AND($A34='Rent Roll'!#REF!,'Rent Roll'!#REF!="Current",'Rent Roll'!#REF!&gt;H$11),'Rent Roll'!#REF!,SUMIFS('Rent Roll'!$M$4:$M$24,'Rent Roll'!$J$4:$J$24,$A34,'Rent Roll'!$H$4:$H$24,"&lt;="&amp;H$11,'Rent Roll'!$I$4:$I$24,"&gt;"&amp;H$11)),0)</f>
        <v>0</v>
      </c>
      <c r="I34" s="62">
        <f>IFERROR(IF(AND($A34='Rent Roll'!#REF!,'Rent Roll'!#REF!="Current",'Rent Roll'!#REF!&gt;I$11),'Rent Roll'!#REF!,SUMIFS('Rent Roll'!$M$4:$M$24,'Rent Roll'!$J$4:$J$24,$A34,'Rent Roll'!$H$4:$H$24,"&lt;="&amp;I$11,'Rent Roll'!$I$4:$I$24,"&gt;"&amp;I$11)),0)</f>
        <v>0</v>
      </c>
      <c r="J34" s="62">
        <f>IFERROR(IF(AND($A34='Rent Roll'!#REF!,'Rent Roll'!#REF!="Current",'Rent Roll'!#REF!&gt;J$11),'Rent Roll'!#REF!,SUMIFS('Rent Roll'!$M$4:$M$24,'Rent Roll'!$J$4:$J$24,$A34,'Rent Roll'!$H$4:$H$24,"&lt;="&amp;J$11,'Rent Roll'!$I$4:$I$24,"&gt;"&amp;J$11)),0)</f>
        <v>0</v>
      </c>
      <c r="K34" s="62">
        <f>IFERROR(IF(AND($A34='Rent Roll'!#REF!,'Rent Roll'!#REF!="Current",'Rent Roll'!#REF!&gt;K$11),'Rent Roll'!#REF!,SUMIFS('Rent Roll'!$M$4:$M$24,'Rent Roll'!$J$4:$J$24,$A34,'Rent Roll'!$H$4:$H$24,"&lt;="&amp;K$11,'Rent Roll'!$I$4:$I$24,"&gt;"&amp;K$11)),0)</f>
        <v>0</v>
      </c>
      <c r="L34" s="62">
        <f>IFERROR(IF(AND($A34='Rent Roll'!#REF!,'Rent Roll'!#REF!="Current",'Rent Roll'!#REF!&gt;L$11),'Rent Roll'!#REF!,SUMIFS('Rent Roll'!$M$4:$M$24,'Rent Roll'!$J$4:$J$24,$A34,'Rent Roll'!$H$4:$H$24,"&lt;="&amp;L$11,'Rent Roll'!$I$4:$I$24,"&gt;"&amp;L$11)),0)</f>
        <v>0</v>
      </c>
      <c r="M34" s="62">
        <f>IFERROR(IF(AND($A34='Rent Roll'!#REF!,'Rent Roll'!#REF!="Current",'Rent Roll'!#REF!&gt;M$11),'Rent Roll'!#REF!,SUMIFS('Rent Roll'!$M$4:$M$24,'Rent Roll'!$J$4:$J$24,$A34,'Rent Roll'!$H$4:$H$24,"&lt;="&amp;M$11,'Rent Roll'!$I$4:$I$24,"&gt;"&amp;M$11)),0)</f>
        <v>0</v>
      </c>
      <c r="N34" s="62">
        <f>IFERROR(IF(AND($A34='Rent Roll'!#REF!,'Rent Roll'!#REF!="Current",'Rent Roll'!#REF!&gt;N$11),'Rent Roll'!#REF!,SUMIFS('Rent Roll'!$M$4:$M$24,'Rent Roll'!$J$4:$J$24,$A34,'Rent Roll'!$H$4:$H$24,"&lt;="&amp;N$11,'Rent Roll'!$I$4:$I$24,"&gt;"&amp;N$11)),0)</f>
        <v>0</v>
      </c>
      <c r="O34" s="62">
        <f>IFERROR(IF(AND($A34='Rent Roll'!#REF!,'Rent Roll'!#REF!="Current",'Rent Roll'!#REF!&gt;O$11),'Rent Roll'!#REF!,SUMIFS('Rent Roll'!$M$4:$M$24,'Rent Roll'!$J$4:$J$24,$A34,'Rent Roll'!$H$4:$H$24,"&lt;="&amp;O$11,'Rent Roll'!$I$4:$I$24,"&gt;"&amp;O$11)),0)</f>
        <v>0</v>
      </c>
      <c r="P34" s="559">
        <f>IFERROR(IF(AND($A34='Rent Roll'!#REF!,'Rent Roll'!#REF!="Current",'Rent Roll'!#REF!&gt;P$11),'Rent Roll'!#REF!,SUMIFS('Rent Roll'!$M$4:$M$24,'Rent Roll'!$J$4:$J$24,$A34,'Rent Roll'!$H$4:$H$24,"&lt;="&amp;P$11,'Rent Roll'!$I$4:$I$24,"&gt;"&amp;P$11)),0)</f>
        <v>0</v>
      </c>
      <c r="Q34" s="62">
        <f>IFERROR(IF(AND($A34='Rent Roll'!#REF!,'Rent Roll'!#REF!="Current",'Rent Roll'!#REF!&gt;Q$11),'Rent Roll'!#REF!,SUMIFS('Rent Roll'!$M$4:$M$24,'Rent Roll'!$J$4:$J$24,$A34,'Rent Roll'!$H$4:$H$24,"&lt;="&amp;Q$11,'Rent Roll'!$I$4:$I$24,"&gt;"&amp;Q$11)),0)</f>
        <v>0</v>
      </c>
      <c r="R34" s="62">
        <f>IFERROR(IF(AND($A34='Rent Roll'!#REF!,'Rent Roll'!#REF!="Current",'Rent Roll'!#REF!&gt;R$11),'Rent Roll'!#REF!,SUMIFS('Rent Roll'!$M$4:$M$24,'Rent Roll'!$J$4:$J$24,$A34,'Rent Roll'!$H$4:$H$24,"&lt;="&amp;R$11,'Rent Roll'!$I$4:$I$24,"&gt;"&amp;R$11)),0)</f>
        <v>0</v>
      </c>
      <c r="S34" s="62">
        <f>IFERROR(IF(AND($A34='Rent Roll'!#REF!,'Rent Roll'!#REF!="Current",'Rent Roll'!#REF!&gt;S$11),'Rent Roll'!#REF!,SUMIFS('Rent Roll'!$M$4:$M$24,'Rent Roll'!$J$4:$J$24,$A34,'Rent Roll'!$H$4:$H$24,"&lt;="&amp;S$11,'Rent Roll'!$I$4:$I$24,"&gt;"&amp;S$11)),0)</f>
        <v>0</v>
      </c>
      <c r="T34" s="62">
        <f>IFERROR(IF(AND($A34='Rent Roll'!#REF!,'Rent Roll'!#REF!="Current",'Rent Roll'!#REF!&gt;T$11),'Rent Roll'!#REF!,SUMIFS('Rent Roll'!$M$4:$M$24,'Rent Roll'!$J$4:$J$24,$A34,'Rent Roll'!$H$4:$H$24,"&lt;="&amp;T$11,'Rent Roll'!$I$4:$I$24,"&gt;"&amp;T$11)),0)</f>
        <v>0</v>
      </c>
      <c r="U34" s="62">
        <f>IFERROR(IF(AND($A34='Rent Roll'!#REF!,'Rent Roll'!#REF!="Current",'Rent Roll'!#REF!&gt;U$11),'Rent Roll'!#REF!,SUMIFS('Rent Roll'!$M$4:$M$24,'Rent Roll'!$J$4:$J$24,$A34,'Rent Roll'!$H$4:$H$24,"&lt;="&amp;U$11,'Rent Roll'!$I$4:$I$24,"&gt;"&amp;U$11)),0)</f>
        <v>0</v>
      </c>
      <c r="V34" s="62">
        <f>IFERROR(IF(AND($A34='Rent Roll'!#REF!,'Rent Roll'!#REF!="Current",'Rent Roll'!#REF!&gt;V$11),'Rent Roll'!#REF!,SUMIFS('Rent Roll'!$M$4:$M$24,'Rent Roll'!$J$4:$J$24,$A34,'Rent Roll'!$H$4:$H$24,"&lt;="&amp;V$11,'Rent Roll'!$I$4:$I$24,"&gt;"&amp;V$11)),0)</f>
        <v>0</v>
      </c>
      <c r="W34" s="62">
        <f>IFERROR(IF(AND($A34='Rent Roll'!#REF!,'Rent Roll'!#REF!="Current",'Rent Roll'!#REF!&gt;W$11),'Rent Roll'!#REF!,SUMIFS('Rent Roll'!$M$4:$M$24,'Rent Roll'!$J$4:$J$24,$A34,'Rent Roll'!$H$4:$H$24,"&lt;="&amp;W$11,'Rent Roll'!$I$4:$I$24,"&gt;"&amp;W$11)),0)</f>
        <v>0</v>
      </c>
      <c r="X34" s="62">
        <f>IFERROR(IF(AND($A34='Rent Roll'!#REF!,'Rent Roll'!#REF!="Current",'Rent Roll'!#REF!&gt;X$11),'Rent Roll'!#REF!,SUMIFS('Rent Roll'!$M$4:$M$24,'Rent Roll'!$J$4:$J$24,$A34,'Rent Roll'!$H$4:$H$24,"&lt;="&amp;X$11,'Rent Roll'!$I$4:$I$24,"&gt;"&amp;X$11)),0)</f>
        <v>0</v>
      </c>
      <c r="Y34" s="62">
        <f>IFERROR(IF(AND($A34='Rent Roll'!#REF!,'Rent Roll'!#REF!="Current",'Rent Roll'!#REF!&gt;Y$11),'Rent Roll'!#REF!,SUMIFS('Rent Roll'!$M$4:$M$24,'Rent Roll'!$J$4:$J$24,$A34,'Rent Roll'!$H$4:$H$24,"&lt;="&amp;Y$11,'Rent Roll'!$I$4:$I$24,"&gt;"&amp;Y$11)),0)</f>
        <v>0</v>
      </c>
      <c r="Z34" s="62">
        <f>IFERROR(IF(AND($A34='Rent Roll'!#REF!,'Rent Roll'!#REF!="Current",'Rent Roll'!#REF!&gt;Z$11),'Rent Roll'!#REF!,SUMIFS('Rent Roll'!$M$4:$M$24,'Rent Roll'!$J$4:$J$24,$A34,'Rent Roll'!$H$4:$H$24,"&lt;="&amp;Z$11,'Rent Roll'!$I$4:$I$24,"&gt;"&amp;Z$11)),0)</f>
        <v>0</v>
      </c>
      <c r="AA34" s="62">
        <f>IFERROR(IF(AND($A34='Rent Roll'!#REF!,'Rent Roll'!#REF!="Current",'Rent Roll'!#REF!&gt;AA$11),'Rent Roll'!#REF!,SUMIFS('Rent Roll'!$M$4:$M$24,'Rent Roll'!$J$4:$J$24,$A34,'Rent Roll'!$H$4:$H$24,"&lt;="&amp;AA$11,'Rent Roll'!$I$4:$I$24,"&gt;"&amp;AA$11)),0)</f>
        <v>0</v>
      </c>
      <c r="AB34" s="559">
        <f>IFERROR(IF(AND($A34='Rent Roll'!#REF!,'Rent Roll'!#REF!="Current",'Rent Roll'!#REF!&gt;AB$11),'Rent Roll'!#REF!,SUMIFS('Rent Roll'!$M$4:$M$24,'Rent Roll'!$J$4:$J$24,$A34,'Rent Roll'!$H$4:$H$24,"&lt;="&amp;AB$11,'Rent Roll'!$I$4:$I$24,"&gt;"&amp;AB$11)),0)</f>
        <v>0</v>
      </c>
      <c r="AC34" s="62">
        <f>IFERROR(IF(AND($A34='Rent Roll'!#REF!,'Rent Roll'!#REF!="Current",'Rent Roll'!#REF!&gt;AC$11),'Rent Roll'!#REF!,SUMIFS('Rent Roll'!$M$4:$M$24,'Rent Roll'!$J$4:$J$24,$A34,'Rent Roll'!$H$4:$H$24,"&lt;="&amp;AC$11,'Rent Roll'!$I$4:$I$24,"&gt;"&amp;AC$11)),0)</f>
        <v>0</v>
      </c>
      <c r="AD34" s="62">
        <f>IFERROR(IF(AND($A34='Rent Roll'!#REF!,'Rent Roll'!#REF!="Current",'Rent Roll'!#REF!&gt;AD$11),'Rent Roll'!#REF!,SUMIFS('Rent Roll'!$M$4:$M$24,'Rent Roll'!$J$4:$J$24,$A34,'Rent Roll'!$H$4:$H$24,"&lt;="&amp;AD$11,'Rent Roll'!$I$4:$I$24,"&gt;"&amp;AD$11)),0)</f>
        <v>0</v>
      </c>
      <c r="AE34" s="62">
        <f>IFERROR(IF(AND($A34='Rent Roll'!#REF!,'Rent Roll'!#REF!="Current",'Rent Roll'!#REF!&gt;AE$11),'Rent Roll'!#REF!,SUMIFS('Rent Roll'!$M$4:$M$24,'Rent Roll'!$J$4:$J$24,$A34,'Rent Roll'!$H$4:$H$24,"&lt;="&amp;AE$11,'Rent Roll'!$I$4:$I$24,"&gt;"&amp;AE$11)),0)</f>
        <v>0</v>
      </c>
      <c r="AF34" s="62">
        <f>IFERROR(IF(AND($A34='Rent Roll'!#REF!,'Rent Roll'!#REF!="Current",'Rent Roll'!#REF!&gt;AF$11),'Rent Roll'!#REF!,SUMIFS('Rent Roll'!$M$4:$M$24,'Rent Roll'!$J$4:$J$24,$A34,'Rent Roll'!$H$4:$H$24,"&lt;="&amp;AF$11,'Rent Roll'!$I$4:$I$24,"&gt;"&amp;AF$11)),0)</f>
        <v>0</v>
      </c>
      <c r="AG34" s="62">
        <f>IFERROR(IF(AND($A34='Rent Roll'!#REF!,'Rent Roll'!#REF!="Current",'Rent Roll'!#REF!&gt;AG$11),'Rent Roll'!#REF!,SUMIFS('Rent Roll'!$M$4:$M$24,'Rent Roll'!$J$4:$J$24,$A34,'Rent Roll'!$H$4:$H$24,"&lt;="&amp;AG$11,'Rent Roll'!$I$4:$I$24,"&gt;"&amp;AG$11)),0)</f>
        <v>0</v>
      </c>
      <c r="AH34" s="62">
        <f>IFERROR(IF(AND($A34='Rent Roll'!#REF!,'Rent Roll'!#REF!="Current",'Rent Roll'!#REF!&gt;AH$11),'Rent Roll'!#REF!,SUMIFS('Rent Roll'!$M$4:$M$24,'Rent Roll'!$J$4:$J$24,$A34,'Rent Roll'!$H$4:$H$24,"&lt;="&amp;AH$11,'Rent Roll'!$I$4:$I$24,"&gt;"&amp;AH$11)),0)</f>
        <v>0</v>
      </c>
      <c r="AI34" s="62">
        <f>IFERROR(IF(AND($A34='Rent Roll'!#REF!,'Rent Roll'!#REF!="Current",'Rent Roll'!#REF!&gt;AI$11),'Rent Roll'!#REF!,SUMIFS('Rent Roll'!$M$4:$M$24,'Rent Roll'!$J$4:$J$24,$A34,'Rent Roll'!$H$4:$H$24,"&lt;="&amp;AI$11,'Rent Roll'!$I$4:$I$24,"&gt;"&amp;AI$11)),0)</f>
        <v>0</v>
      </c>
      <c r="AJ34" s="62">
        <f>IFERROR(IF(AND($A34='Rent Roll'!#REF!,'Rent Roll'!#REF!="Current",'Rent Roll'!#REF!&gt;AJ$11),'Rent Roll'!#REF!,SUMIFS('Rent Roll'!$M$4:$M$24,'Rent Roll'!$J$4:$J$24,$A34,'Rent Roll'!$H$4:$H$24,"&lt;="&amp;AJ$11,'Rent Roll'!$I$4:$I$24,"&gt;"&amp;AJ$11)),0)</f>
        <v>0</v>
      </c>
      <c r="AK34" s="62">
        <f>IFERROR(IF(AND($A34='Rent Roll'!#REF!,'Rent Roll'!#REF!="Current",'Rent Roll'!#REF!&gt;AK$11),'Rent Roll'!#REF!,SUMIFS('Rent Roll'!$M$4:$M$24,'Rent Roll'!$J$4:$J$24,$A34,'Rent Roll'!$H$4:$H$24,"&lt;="&amp;AK$11,'Rent Roll'!$I$4:$I$24,"&gt;"&amp;AK$11)),0)</f>
        <v>0</v>
      </c>
      <c r="AL34" s="62">
        <f>IFERROR(IF(AND($A34='Rent Roll'!#REF!,'Rent Roll'!#REF!="Current",'Rent Roll'!#REF!&gt;AL$11),'Rent Roll'!#REF!,SUMIFS('Rent Roll'!$M$4:$M$24,'Rent Roll'!$J$4:$J$24,$A34,'Rent Roll'!$H$4:$H$24,"&lt;="&amp;AL$11,'Rent Roll'!$I$4:$I$24,"&gt;"&amp;AL$11)),0)</f>
        <v>0</v>
      </c>
      <c r="AM34" s="62">
        <f>IFERROR(IF(AND($A34='Rent Roll'!#REF!,'Rent Roll'!#REF!="Current",'Rent Roll'!#REF!&gt;AM$11),'Rent Roll'!#REF!,SUMIFS('Rent Roll'!$M$4:$M$24,'Rent Roll'!$J$4:$J$24,$A34,'Rent Roll'!$H$4:$H$24,"&lt;="&amp;AM$11,'Rent Roll'!$I$4:$I$24,"&gt;"&amp;AM$11)),0)</f>
        <v>0</v>
      </c>
      <c r="AN34" s="559">
        <f>IFERROR(IF(AND($A34='Rent Roll'!#REF!,'Rent Roll'!#REF!="Current",'Rent Roll'!#REF!&gt;AN$11),'Rent Roll'!#REF!,SUMIFS('Rent Roll'!$M$4:$M$24,'Rent Roll'!$J$4:$J$24,$A34,'Rent Roll'!$H$4:$H$24,"&lt;="&amp;AN$11,'Rent Roll'!$I$4:$I$24,"&gt;"&amp;AN$11)),0)</f>
        <v>0</v>
      </c>
      <c r="AO34" s="62">
        <f>IFERROR(IF(AND($A34='Rent Roll'!#REF!,'Rent Roll'!#REF!="Current",'Rent Roll'!#REF!&gt;AO$11),'Rent Roll'!#REF!,SUMIFS('Rent Roll'!$M$4:$M$24,'Rent Roll'!$J$4:$J$24,$A34,'Rent Roll'!$H$4:$H$24,"&lt;="&amp;AO$11,'Rent Roll'!$I$4:$I$24,"&gt;"&amp;AO$11)),0)</f>
        <v>0</v>
      </c>
      <c r="AP34" s="62">
        <f>IFERROR(IF(AND($A34='Rent Roll'!#REF!,'Rent Roll'!#REF!="Current",'Rent Roll'!#REF!&gt;AP$11),'Rent Roll'!#REF!,SUMIFS('Rent Roll'!$M$4:$M$24,'Rent Roll'!$J$4:$J$24,$A34,'Rent Roll'!$H$4:$H$24,"&lt;="&amp;AP$11,'Rent Roll'!$I$4:$I$24,"&gt;"&amp;AP$11)),0)</f>
        <v>0</v>
      </c>
      <c r="AQ34" s="62">
        <f>IFERROR(IF(AND($A34='Rent Roll'!#REF!,'Rent Roll'!#REF!="Current",'Rent Roll'!#REF!&gt;AQ$11),'Rent Roll'!#REF!,SUMIFS('Rent Roll'!$M$4:$M$24,'Rent Roll'!$J$4:$J$24,$A34,'Rent Roll'!$H$4:$H$24,"&lt;="&amp;AQ$11,'Rent Roll'!$I$4:$I$24,"&gt;"&amp;AQ$11)),0)</f>
        <v>0</v>
      </c>
      <c r="AR34" s="62">
        <f>IFERROR(IF(AND($A34='Rent Roll'!#REF!,'Rent Roll'!#REF!="Current",'Rent Roll'!#REF!&gt;AR$11),'Rent Roll'!#REF!,SUMIFS('Rent Roll'!$M$4:$M$24,'Rent Roll'!$J$4:$J$24,$A34,'Rent Roll'!$H$4:$H$24,"&lt;="&amp;AR$11,'Rent Roll'!$I$4:$I$24,"&gt;"&amp;AR$11)),0)</f>
        <v>0</v>
      </c>
      <c r="AS34" s="62">
        <f>IFERROR(IF(AND($A34='Rent Roll'!#REF!,'Rent Roll'!#REF!="Current",'Rent Roll'!#REF!&gt;AS$11),'Rent Roll'!#REF!,SUMIFS('Rent Roll'!$M$4:$M$24,'Rent Roll'!$J$4:$J$24,$A34,'Rent Roll'!$H$4:$H$24,"&lt;="&amp;AS$11,'Rent Roll'!$I$4:$I$24,"&gt;"&amp;AS$11)),0)</f>
        <v>0</v>
      </c>
      <c r="AT34" s="62">
        <f>IFERROR(IF(AND($A34='Rent Roll'!#REF!,'Rent Roll'!#REF!="Current",'Rent Roll'!#REF!&gt;AT$11),'Rent Roll'!#REF!,SUMIFS('Rent Roll'!$M$4:$M$24,'Rent Roll'!$J$4:$J$24,$A34,'Rent Roll'!$H$4:$H$24,"&lt;="&amp;AT$11,'Rent Roll'!$I$4:$I$24,"&gt;"&amp;AT$11)),0)</f>
        <v>0</v>
      </c>
      <c r="AU34" s="62">
        <f>IFERROR(IF(AND($A34='Rent Roll'!#REF!,'Rent Roll'!#REF!="Current",'Rent Roll'!#REF!&gt;AU$11),'Rent Roll'!#REF!,SUMIFS('Rent Roll'!$M$4:$M$24,'Rent Roll'!$J$4:$J$24,$A34,'Rent Roll'!$H$4:$H$24,"&lt;="&amp;AU$11,'Rent Roll'!$I$4:$I$24,"&gt;"&amp;AU$11)),0)</f>
        <v>0</v>
      </c>
      <c r="AV34" s="62">
        <f>IFERROR(IF(AND($A34='Rent Roll'!#REF!,'Rent Roll'!#REF!="Current",'Rent Roll'!#REF!&gt;AV$11),'Rent Roll'!#REF!,SUMIFS('Rent Roll'!$M$4:$M$24,'Rent Roll'!$J$4:$J$24,$A34,'Rent Roll'!$H$4:$H$24,"&lt;="&amp;AV$11,'Rent Roll'!$I$4:$I$24,"&gt;"&amp;AV$11)),0)</f>
        <v>0</v>
      </c>
      <c r="AW34" s="62">
        <f>IFERROR(IF(AND($A34='Rent Roll'!#REF!,'Rent Roll'!#REF!="Current",'Rent Roll'!#REF!&gt;AW$11),'Rent Roll'!#REF!,SUMIFS('Rent Roll'!$M$4:$M$24,'Rent Roll'!$J$4:$J$24,$A34,'Rent Roll'!$H$4:$H$24,"&lt;="&amp;AW$11,'Rent Roll'!$I$4:$I$24,"&gt;"&amp;AW$11)),0)</f>
        <v>0</v>
      </c>
      <c r="AX34" s="62">
        <f>IFERROR(IF(AND($A34='Rent Roll'!#REF!,'Rent Roll'!#REF!="Current",'Rent Roll'!#REF!&gt;AX$11),'Rent Roll'!#REF!,SUMIFS('Rent Roll'!$M$4:$M$24,'Rent Roll'!$J$4:$J$24,$A34,'Rent Roll'!$H$4:$H$24,"&lt;="&amp;AX$11,'Rent Roll'!$I$4:$I$24,"&gt;"&amp;AX$11)),0)</f>
        <v>0</v>
      </c>
      <c r="AY34" s="62">
        <f>IFERROR(IF(AND($A34='Rent Roll'!#REF!,'Rent Roll'!#REF!="Current",'Rent Roll'!#REF!&gt;AY$11),'Rent Roll'!#REF!,SUMIFS('Rent Roll'!$M$4:$M$24,'Rent Roll'!$J$4:$J$24,$A34,'Rent Roll'!$H$4:$H$24,"&lt;="&amp;AY$11,'Rent Roll'!$I$4:$I$24,"&gt;"&amp;AY$11)),0)</f>
        <v>0</v>
      </c>
      <c r="AZ34" s="559">
        <f>IFERROR(IF(AND($A34='Rent Roll'!#REF!,'Rent Roll'!#REF!="Current",'Rent Roll'!#REF!&gt;AZ$11),'Rent Roll'!#REF!,SUMIFS('Rent Roll'!$M$4:$M$24,'Rent Roll'!$J$4:$J$24,$A34,'Rent Roll'!$H$4:$H$24,"&lt;="&amp;AZ$11,'Rent Roll'!$I$4:$I$24,"&gt;"&amp;AZ$11)),0)</f>
        <v>0</v>
      </c>
      <c r="BA34" s="62">
        <f>IFERROR(IF(AND($A34='Rent Roll'!#REF!,'Rent Roll'!#REF!="Current",'Rent Roll'!#REF!&gt;BA$11),'Rent Roll'!#REF!,SUMIFS('Rent Roll'!$M$4:$M$24,'Rent Roll'!$J$4:$J$24,$A34,'Rent Roll'!$H$4:$H$24,"&lt;="&amp;BA$11,'Rent Roll'!$I$4:$I$24,"&gt;"&amp;BA$11)),0)</f>
        <v>0</v>
      </c>
      <c r="BB34" s="62">
        <f>IFERROR(IF(AND($A34='Rent Roll'!#REF!,'Rent Roll'!#REF!="Current",'Rent Roll'!#REF!&gt;BB$11),'Rent Roll'!#REF!,SUMIFS('Rent Roll'!$M$4:$M$24,'Rent Roll'!$J$4:$J$24,$A34,'Rent Roll'!$H$4:$H$24,"&lt;="&amp;BB$11,'Rent Roll'!$I$4:$I$24,"&gt;"&amp;BB$11)),0)</f>
        <v>0</v>
      </c>
      <c r="BC34" s="62">
        <f>IFERROR(IF(AND($A34='Rent Roll'!#REF!,'Rent Roll'!#REF!="Current",'Rent Roll'!#REF!&gt;BC$11),'Rent Roll'!#REF!,SUMIFS('Rent Roll'!$M$4:$M$24,'Rent Roll'!$J$4:$J$24,$A34,'Rent Roll'!$H$4:$H$24,"&lt;="&amp;BC$11,'Rent Roll'!$I$4:$I$24,"&gt;"&amp;BC$11)),0)</f>
        <v>0</v>
      </c>
      <c r="BD34" s="62">
        <f>IFERROR(IF(AND($A34='Rent Roll'!#REF!,'Rent Roll'!#REF!="Current",'Rent Roll'!#REF!&gt;BD$11),'Rent Roll'!#REF!,SUMIFS('Rent Roll'!$M$4:$M$24,'Rent Roll'!$J$4:$J$24,$A34,'Rent Roll'!$H$4:$H$24,"&lt;="&amp;BD$11,'Rent Roll'!$I$4:$I$24,"&gt;"&amp;BD$11)),0)</f>
        <v>0</v>
      </c>
      <c r="BE34" s="62">
        <f>IFERROR(IF(AND($A34='Rent Roll'!#REF!,'Rent Roll'!#REF!="Current",'Rent Roll'!#REF!&gt;BE$11),'Rent Roll'!#REF!,SUMIFS('Rent Roll'!$M$4:$M$24,'Rent Roll'!$J$4:$J$24,$A34,'Rent Roll'!$H$4:$H$24,"&lt;="&amp;BE$11,'Rent Roll'!$I$4:$I$24,"&gt;"&amp;BE$11)),0)</f>
        <v>0</v>
      </c>
      <c r="BF34" s="62">
        <f>IFERROR(IF(AND($A34='Rent Roll'!#REF!,'Rent Roll'!#REF!="Current",'Rent Roll'!#REF!&gt;BF$11),'Rent Roll'!#REF!,SUMIFS('Rent Roll'!$M$4:$M$24,'Rent Roll'!$J$4:$J$24,$A34,'Rent Roll'!$H$4:$H$24,"&lt;="&amp;BF$11,'Rent Roll'!$I$4:$I$24,"&gt;"&amp;BF$11)),0)</f>
        <v>0</v>
      </c>
      <c r="BG34" s="62">
        <f>IFERROR(IF(AND($A34='Rent Roll'!#REF!,'Rent Roll'!#REF!="Current",'Rent Roll'!#REF!&gt;BG$11),'Rent Roll'!#REF!,SUMIFS('Rent Roll'!$M$4:$M$24,'Rent Roll'!$J$4:$J$24,$A34,'Rent Roll'!$H$4:$H$24,"&lt;="&amp;BG$11,'Rent Roll'!$I$4:$I$24,"&gt;"&amp;BG$11)),0)</f>
        <v>0</v>
      </c>
      <c r="BH34" s="62">
        <f>IFERROR(IF(AND($A34='Rent Roll'!#REF!,'Rent Roll'!#REF!="Current",'Rent Roll'!#REF!&gt;BH$11),'Rent Roll'!#REF!,SUMIFS('Rent Roll'!$M$4:$M$24,'Rent Roll'!$J$4:$J$24,$A34,'Rent Roll'!$H$4:$H$24,"&lt;="&amp;BH$11,'Rent Roll'!$I$4:$I$24,"&gt;"&amp;BH$11)),0)</f>
        <v>0</v>
      </c>
      <c r="BI34" s="62">
        <f>IFERROR(IF(AND($A34='Rent Roll'!#REF!,'Rent Roll'!#REF!="Current",'Rent Roll'!#REF!&gt;BI$11),'Rent Roll'!#REF!,SUMIFS('Rent Roll'!$M$4:$M$24,'Rent Roll'!$J$4:$J$24,$A34,'Rent Roll'!$H$4:$H$24,"&lt;="&amp;BI$11,'Rent Roll'!$I$4:$I$24,"&gt;"&amp;BI$11)),0)</f>
        <v>0</v>
      </c>
      <c r="BJ34" s="62">
        <f>IFERROR(IF(AND($A34='Rent Roll'!#REF!,'Rent Roll'!#REF!="Current",'Rent Roll'!#REF!&gt;BJ$11),'Rent Roll'!#REF!,SUMIFS('Rent Roll'!$M$4:$M$24,'Rent Roll'!$J$4:$J$24,$A34,'Rent Roll'!$H$4:$H$24,"&lt;="&amp;BJ$11,'Rent Roll'!$I$4:$I$24,"&gt;"&amp;BJ$11)),0)</f>
        <v>0</v>
      </c>
      <c r="BK34" s="62">
        <f>IFERROR(IF(AND($A34='Rent Roll'!#REF!,'Rent Roll'!#REF!="Current",'Rent Roll'!#REF!&gt;BK$11),'Rent Roll'!#REF!,SUMIFS('Rent Roll'!$M$4:$M$24,'Rent Roll'!$J$4:$J$24,$A34,'Rent Roll'!$H$4:$H$24,"&lt;="&amp;BK$11,'Rent Roll'!$I$4:$I$24,"&gt;"&amp;BK$11)),0)</f>
        <v>0</v>
      </c>
      <c r="BL34" s="559">
        <f>IFERROR(IF(AND($A34='Rent Roll'!#REF!,'Rent Roll'!#REF!="Current",'Rent Roll'!#REF!&gt;BL$11),'Rent Roll'!#REF!,SUMIFS('Rent Roll'!$M$4:$M$24,'Rent Roll'!$J$4:$J$24,$A34,'Rent Roll'!$H$4:$H$24,"&lt;="&amp;BL$11,'Rent Roll'!$I$4:$I$24,"&gt;"&amp;BL$11)),0)</f>
        <v>0</v>
      </c>
      <c r="BM34" s="62">
        <f>IFERROR(IF(AND($A34='Rent Roll'!#REF!,'Rent Roll'!#REF!="Current",'Rent Roll'!#REF!&gt;BM$11),'Rent Roll'!#REF!,SUMIFS('Rent Roll'!$M$4:$M$24,'Rent Roll'!$J$4:$J$24,$A34,'Rent Roll'!$H$4:$H$24,"&lt;="&amp;BM$11,'Rent Roll'!$I$4:$I$24,"&gt;"&amp;BM$11)),0)</f>
        <v>0</v>
      </c>
      <c r="BN34" s="62">
        <f>IFERROR(IF(AND($A34='Rent Roll'!#REF!,'Rent Roll'!#REF!="Current",'Rent Roll'!#REF!&gt;BN$11),'Rent Roll'!#REF!,SUMIFS('Rent Roll'!$M$4:$M$24,'Rent Roll'!$J$4:$J$24,$A34,'Rent Roll'!$H$4:$H$24,"&lt;="&amp;BN$11,'Rent Roll'!$I$4:$I$24,"&gt;"&amp;BN$11)),0)</f>
        <v>0</v>
      </c>
      <c r="BO34" s="62">
        <f>IFERROR(IF(AND($A34='Rent Roll'!#REF!,'Rent Roll'!#REF!="Current",'Rent Roll'!#REF!&gt;BO$11),'Rent Roll'!#REF!,SUMIFS('Rent Roll'!$M$4:$M$24,'Rent Roll'!$J$4:$J$24,$A34,'Rent Roll'!$H$4:$H$24,"&lt;="&amp;BO$11,'Rent Roll'!$I$4:$I$24,"&gt;"&amp;BO$11)),0)</f>
        <v>0</v>
      </c>
      <c r="BP34" s="62">
        <f>IFERROR(IF(AND($A34='Rent Roll'!#REF!,'Rent Roll'!#REF!="Current",'Rent Roll'!#REF!&gt;BP$11),'Rent Roll'!#REF!,SUMIFS('Rent Roll'!$M$4:$M$24,'Rent Roll'!$J$4:$J$24,$A34,'Rent Roll'!$H$4:$H$24,"&lt;="&amp;BP$11,'Rent Roll'!$I$4:$I$24,"&gt;"&amp;BP$11)),0)</f>
        <v>0</v>
      </c>
      <c r="BQ34" s="62">
        <f>IFERROR(IF(AND($A34='Rent Roll'!#REF!,'Rent Roll'!#REF!="Current",'Rent Roll'!#REF!&gt;BQ$11),'Rent Roll'!#REF!,SUMIFS('Rent Roll'!$M$4:$M$24,'Rent Roll'!$J$4:$J$24,$A34,'Rent Roll'!$H$4:$H$24,"&lt;="&amp;BQ$11,'Rent Roll'!$I$4:$I$24,"&gt;"&amp;BQ$11)),0)</f>
        <v>0</v>
      </c>
      <c r="BR34" s="62">
        <f>IFERROR(IF(AND($A34='Rent Roll'!#REF!,'Rent Roll'!#REF!="Current",'Rent Roll'!#REF!&gt;BR$11),'Rent Roll'!#REF!,SUMIFS('Rent Roll'!$M$4:$M$24,'Rent Roll'!$J$4:$J$24,$A34,'Rent Roll'!$H$4:$H$24,"&lt;="&amp;BR$11,'Rent Roll'!$I$4:$I$24,"&gt;"&amp;BR$11)),0)</f>
        <v>0</v>
      </c>
      <c r="BS34" s="62">
        <f>IFERROR(IF(AND($A34='Rent Roll'!#REF!,'Rent Roll'!#REF!="Current",'Rent Roll'!#REF!&gt;BS$11),'Rent Roll'!#REF!,SUMIFS('Rent Roll'!$M$4:$M$24,'Rent Roll'!$J$4:$J$24,$A34,'Rent Roll'!$H$4:$H$24,"&lt;="&amp;BS$11,'Rent Roll'!$I$4:$I$24,"&gt;"&amp;BS$11)),0)</f>
        <v>0</v>
      </c>
      <c r="BT34" s="62">
        <f>IFERROR(IF(AND($A34='Rent Roll'!#REF!,'Rent Roll'!#REF!="Current",'Rent Roll'!#REF!&gt;BT$11),'Rent Roll'!#REF!,SUMIFS('Rent Roll'!$M$4:$M$24,'Rent Roll'!$J$4:$J$24,$A34,'Rent Roll'!$H$4:$H$24,"&lt;="&amp;BT$11,'Rent Roll'!$I$4:$I$24,"&gt;"&amp;BT$11)),0)</f>
        <v>0</v>
      </c>
      <c r="BU34" s="62">
        <f>IFERROR(IF(AND($A34='Rent Roll'!#REF!,'Rent Roll'!#REF!="Current",'Rent Roll'!#REF!&gt;BU$11),'Rent Roll'!#REF!,SUMIFS('Rent Roll'!$M$4:$M$24,'Rent Roll'!$J$4:$J$24,$A34,'Rent Roll'!$H$4:$H$24,"&lt;="&amp;BU$11,'Rent Roll'!$I$4:$I$24,"&gt;"&amp;BU$11)),0)</f>
        <v>0</v>
      </c>
      <c r="BV34" s="62">
        <f>IFERROR(IF(AND($A34='Rent Roll'!#REF!,'Rent Roll'!#REF!="Current",'Rent Roll'!#REF!&gt;BV$11),'Rent Roll'!#REF!,SUMIFS('Rent Roll'!$M$4:$M$24,'Rent Roll'!$J$4:$J$24,$A34,'Rent Roll'!$H$4:$H$24,"&lt;="&amp;BV$11,'Rent Roll'!$I$4:$I$24,"&gt;"&amp;BV$11)),0)</f>
        <v>0</v>
      </c>
      <c r="BW34" s="62">
        <f>IFERROR(IF(AND($A34='Rent Roll'!#REF!,'Rent Roll'!#REF!="Current",'Rent Roll'!#REF!&gt;BW$11),'Rent Roll'!#REF!,SUMIFS('Rent Roll'!$M$4:$M$24,'Rent Roll'!$J$4:$J$24,$A34,'Rent Roll'!$H$4:$H$24,"&lt;="&amp;BW$11,'Rent Roll'!$I$4:$I$24,"&gt;"&amp;BW$11)),0)</f>
        <v>0</v>
      </c>
      <c r="BX34" s="559">
        <f>IFERROR(IF(AND($A34='Rent Roll'!#REF!,'Rent Roll'!#REF!="Current",'Rent Roll'!#REF!&gt;BX$11),'Rent Roll'!#REF!,SUMIFS('Rent Roll'!$M$4:$M$24,'Rent Roll'!$J$4:$J$24,$A34,'Rent Roll'!$H$4:$H$24,"&lt;="&amp;BX$11,'Rent Roll'!$I$4:$I$24,"&gt;"&amp;BX$11)),0)</f>
        <v>0</v>
      </c>
      <c r="BY34" s="62">
        <f>IFERROR(IF(AND($A34='Rent Roll'!#REF!,'Rent Roll'!#REF!="Current",'Rent Roll'!#REF!&gt;BY$11),'Rent Roll'!#REF!,SUMIFS('Rent Roll'!$M$4:$M$24,'Rent Roll'!$J$4:$J$24,$A34,'Rent Roll'!$H$4:$H$24,"&lt;="&amp;BY$11,'Rent Roll'!$I$4:$I$24,"&gt;"&amp;BY$11)),0)</f>
        <v>0</v>
      </c>
      <c r="BZ34" s="62">
        <f>IFERROR(IF(AND($A34='Rent Roll'!#REF!,'Rent Roll'!#REF!="Current",'Rent Roll'!#REF!&gt;BZ$11),'Rent Roll'!#REF!,SUMIFS('Rent Roll'!$M$4:$M$24,'Rent Roll'!$J$4:$J$24,$A34,'Rent Roll'!$H$4:$H$24,"&lt;="&amp;BZ$11,'Rent Roll'!$I$4:$I$24,"&gt;"&amp;BZ$11)),0)</f>
        <v>0</v>
      </c>
      <c r="CA34" s="62">
        <f>IFERROR(IF(AND($A34='Rent Roll'!#REF!,'Rent Roll'!#REF!="Current",'Rent Roll'!#REF!&gt;CA$11),'Rent Roll'!#REF!,SUMIFS('Rent Roll'!$M$4:$M$24,'Rent Roll'!$J$4:$J$24,$A34,'Rent Roll'!$H$4:$H$24,"&lt;="&amp;CA$11,'Rent Roll'!$I$4:$I$24,"&gt;"&amp;CA$11)),0)</f>
        <v>0</v>
      </c>
      <c r="CB34" s="62">
        <f>IFERROR(IF(AND($A34='Rent Roll'!#REF!,'Rent Roll'!#REF!="Current",'Rent Roll'!#REF!&gt;CB$11),'Rent Roll'!#REF!,SUMIFS('Rent Roll'!$M$4:$M$24,'Rent Roll'!$J$4:$J$24,$A34,'Rent Roll'!$H$4:$H$24,"&lt;="&amp;CB$11,'Rent Roll'!$I$4:$I$24,"&gt;"&amp;CB$11)),0)</f>
        <v>0</v>
      </c>
      <c r="CC34" s="62">
        <f>IFERROR(IF(AND($A34='Rent Roll'!#REF!,'Rent Roll'!#REF!="Current",'Rent Roll'!#REF!&gt;CC$11),'Rent Roll'!#REF!,SUMIFS('Rent Roll'!$M$4:$M$24,'Rent Roll'!$J$4:$J$24,$A34,'Rent Roll'!$H$4:$H$24,"&lt;="&amp;CC$11,'Rent Roll'!$I$4:$I$24,"&gt;"&amp;CC$11)),0)</f>
        <v>0</v>
      </c>
      <c r="CD34" s="62">
        <f>IFERROR(IF(AND($A34='Rent Roll'!#REF!,'Rent Roll'!#REF!="Current",'Rent Roll'!#REF!&gt;CD$11),'Rent Roll'!#REF!,SUMIFS('Rent Roll'!$M$4:$M$24,'Rent Roll'!$J$4:$J$24,$A34,'Rent Roll'!$H$4:$H$24,"&lt;="&amp;CD$11,'Rent Roll'!$I$4:$I$24,"&gt;"&amp;CD$11)),0)</f>
        <v>0</v>
      </c>
      <c r="CE34" s="62">
        <f>IFERROR(IF(AND($A34='Rent Roll'!#REF!,'Rent Roll'!#REF!="Current",'Rent Roll'!#REF!&gt;CE$11),'Rent Roll'!#REF!,SUMIFS('Rent Roll'!$M$4:$M$24,'Rent Roll'!$J$4:$J$24,$A34,'Rent Roll'!$H$4:$H$24,"&lt;="&amp;CE$11,'Rent Roll'!$I$4:$I$24,"&gt;"&amp;CE$11)),0)</f>
        <v>0</v>
      </c>
      <c r="CF34" s="62">
        <f>IFERROR(IF(AND($A34='Rent Roll'!#REF!,'Rent Roll'!#REF!="Current",'Rent Roll'!#REF!&gt;CF$11),'Rent Roll'!#REF!,SUMIFS('Rent Roll'!$M$4:$M$24,'Rent Roll'!$J$4:$J$24,$A34,'Rent Roll'!$H$4:$H$24,"&lt;="&amp;CF$11,'Rent Roll'!$I$4:$I$24,"&gt;"&amp;CF$11)),0)</f>
        <v>0</v>
      </c>
      <c r="CG34" s="62">
        <f>IFERROR(IF(AND($A34='Rent Roll'!#REF!,'Rent Roll'!#REF!="Current",'Rent Roll'!#REF!&gt;CG$11),'Rent Roll'!#REF!,SUMIFS('Rent Roll'!$M$4:$M$24,'Rent Roll'!$J$4:$J$24,$A34,'Rent Roll'!$H$4:$H$24,"&lt;="&amp;CG$11,'Rent Roll'!$I$4:$I$24,"&gt;"&amp;CG$11)),0)</f>
        <v>0</v>
      </c>
      <c r="CH34" s="62">
        <f>IFERROR(IF(AND($A34='Rent Roll'!#REF!,'Rent Roll'!#REF!="Current",'Rent Roll'!#REF!&gt;CH$11),'Rent Roll'!#REF!,SUMIFS('Rent Roll'!$M$4:$M$24,'Rent Roll'!$J$4:$J$24,$A34,'Rent Roll'!$H$4:$H$24,"&lt;="&amp;CH$11,'Rent Roll'!$I$4:$I$24,"&gt;"&amp;CH$11)),0)</f>
        <v>0</v>
      </c>
      <c r="CI34" s="62">
        <f>IFERROR(IF(AND($A34='Rent Roll'!#REF!,'Rent Roll'!#REF!="Current",'Rent Roll'!#REF!&gt;CI$11),'Rent Roll'!#REF!,SUMIFS('Rent Roll'!$M$4:$M$24,'Rent Roll'!$J$4:$J$24,$A34,'Rent Roll'!$H$4:$H$24,"&lt;="&amp;CI$11,'Rent Roll'!$I$4:$I$24,"&gt;"&amp;CI$11)),0)</f>
        <v>0</v>
      </c>
      <c r="CJ34" s="559">
        <f>IFERROR(IF(AND($A34='Rent Roll'!#REF!,'Rent Roll'!#REF!="Current",'Rent Roll'!#REF!&gt;CJ$11),'Rent Roll'!#REF!,SUMIFS('Rent Roll'!$M$4:$M$24,'Rent Roll'!$J$4:$J$24,$A34,'Rent Roll'!$H$4:$H$24,"&lt;="&amp;CJ$11,'Rent Roll'!$I$4:$I$24,"&gt;"&amp;CJ$11)),0)</f>
        <v>0</v>
      </c>
      <c r="CK34" s="62">
        <f>IFERROR(IF(AND($A34='Rent Roll'!#REF!,'Rent Roll'!#REF!="Current",'Rent Roll'!#REF!&gt;CK$11),'Rent Roll'!#REF!,SUMIFS('Rent Roll'!$M$4:$M$24,'Rent Roll'!$J$4:$J$24,$A34,'Rent Roll'!$H$4:$H$24,"&lt;="&amp;CK$11,'Rent Roll'!$I$4:$I$24,"&gt;"&amp;CK$11)),0)</f>
        <v>0</v>
      </c>
      <c r="CL34" s="62">
        <f>IFERROR(IF(AND($A34='Rent Roll'!#REF!,'Rent Roll'!#REF!="Current",'Rent Roll'!#REF!&gt;CL$11),'Rent Roll'!#REF!,SUMIFS('Rent Roll'!$M$4:$M$24,'Rent Roll'!$J$4:$J$24,$A34,'Rent Roll'!$H$4:$H$24,"&lt;="&amp;CL$11,'Rent Roll'!$I$4:$I$24,"&gt;"&amp;CL$11)),0)</f>
        <v>0</v>
      </c>
      <c r="CM34" s="62">
        <f>IFERROR(IF(AND($A34='Rent Roll'!#REF!,'Rent Roll'!#REF!="Current",'Rent Roll'!#REF!&gt;CM$11),'Rent Roll'!#REF!,SUMIFS('Rent Roll'!$M$4:$M$24,'Rent Roll'!$J$4:$J$24,$A34,'Rent Roll'!$H$4:$H$24,"&lt;="&amp;CM$11,'Rent Roll'!$I$4:$I$24,"&gt;"&amp;CM$11)),0)</f>
        <v>0</v>
      </c>
      <c r="CN34" s="62">
        <f>IFERROR(IF(AND($A34='Rent Roll'!#REF!,'Rent Roll'!#REF!="Current",'Rent Roll'!#REF!&gt;CN$11),'Rent Roll'!#REF!,SUMIFS('Rent Roll'!$M$4:$M$24,'Rent Roll'!$J$4:$J$24,$A34,'Rent Roll'!$H$4:$H$24,"&lt;="&amp;CN$11,'Rent Roll'!$I$4:$I$24,"&gt;"&amp;CN$11)),0)</f>
        <v>0</v>
      </c>
      <c r="CO34" s="62">
        <f>IFERROR(IF(AND($A34='Rent Roll'!#REF!,'Rent Roll'!#REF!="Current",'Rent Roll'!#REF!&gt;CO$11),'Rent Roll'!#REF!,SUMIFS('Rent Roll'!$M$4:$M$24,'Rent Roll'!$J$4:$J$24,$A34,'Rent Roll'!$H$4:$H$24,"&lt;="&amp;CO$11,'Rent Roll'!$I$4:$I$24,"&gt;"&amp;CO$11)),0)</f>
        <v>0</v>
      </c>
      <c r="CP34" s="62">
        <f>IFERROR(IF(AND($A34='Rent Roll'!#REF!,'Rent Roll'!#REF!="Current",'Rent Roll'!#REF!&gt;CP$11),'Rent Roll'!#REF!,SUMIFS('Rent Roll'!$M$4:$M$24,'Rent Roll'!$J$4:$J$24,$A34,'Rent Roll'!$H$4:$H$24,"&lt;="&amp;CP$11,'Rent Roll'!$I$4:$I$24,"&gt;"&amp;CP$11)),0)</f>
        <v>0</v>
      </c>
      <c r="CQ34" s="62">
        <f>IFERROR(IF(AND($A34='Rent Roll'!#REF!,'Rent Roll'!#REF!="Current",'Rent Roll'!#REF!&gt;CQ$11),'Rent Roll'!#REF!,SUMIFS('Rent Roll'!$M$4:$M$24,'Rent Roll'!$J$4:$J$24,$A34,'Rent Roll'!$H$4:$H$24,"&lt;="&amp;CQ$11,'Rent Roll'!$I$4:$I$24,"&gt;"&amp;CQ$11)),0)</f>
        <v>0</v>
      </c>
      <c r="CR34" s="62">
        <f>IFERROR(IF(AND($A34='Rent Roll'!#REF!,'Rent Roll'!#REF!="Current",'Rent Roll'!#REF!&gt;CR$11),'Rent Roll'!#REF!,SUMIFS('Rent Roll'!$M$4:$M$24,'Rent Roll'!$J$4:$J$24,$A34,'Rent Roll'!$H$4:$H$24,"&lt;="&amp;CR$11,'Rent Roll'!$I$4:$I$24,"&gt;"&amp;CR$11)),0)</f>
        <v>0</v>
      </c>
      <c r="CS34" s="62">
        <f>IFERROR(IF(AND($A34='Rent Roll'!#REF!,'Rent Roll'!#REF!="Current",'Rent Roll'!#REF!&gt;CS$11),'Rent Roll'!#REF!,SUMIFS('Rent Roll'!$M$4:$M$24,'Rent Roll'!$J$4:$J$24,$A34,'Rent Roll'!$H$4:$H$24,"&lt;="&amp;CS$11,'Rent Roll'!$I$4:$I$24,"&gt;"&amp;CS$11)),0)</f>
        <v>0</v>
      </c>
      <c r="CT34" s="62">
        <f>IFERROR(IF(AND($A34='Rent Roll'!#REF!,'Rent Roll'!#REF!="Current",'Rent Roll'!#REF!&gt;CT$11),'Rent Roll'!#REF!,SUMIFS('Rent Roll'!$M$4:$M$24,'Rent Roll'!$J$4:$J$24,$A34,'Rent Roll'!$H$4:$H$24,"&lt;="&amp;CT$11,'Rent Roll'!$I$4:$I$24,"&gt;"&amp;CT$11)),0)</f>
        <v>0</v>
      </c>
      <c r="CU34" s="62">
        <f>IFERROR(IF(AND($A34='Rent Roll'!#REF!,'Rent Roll'!#REF!="Current",'Rent Roll'!#REF!&gt;CU$11),'Rent Roll'!#REF!,SUMIFS('Rent Roll'!$M$4:$M$24,'Rent Roll'!$J$4:$J$24,$A34,'Rent Roll'!$H$4:$H$24,"&lt;="&amp;CU$11,'Rent Roll'!$I$4:$I$24,"&gt;"&amp;CU$11)),0)</f>
        <v>0</v>
      </c>
      <c r="CV34" s="559">
        <f>IFERROR(IF(AND($A34='Rent Roll'!#REF!,'Rent Roll'!#REF!="Current",'Rent Roll'!#REF!&gt;CV$11),'Rent Roll'!#REF!,SUMIFS('Rent Roll'!$M$4:$M$24,'Rent Roll'!$J$4:$J$24,$A34,'Rent Roll'!$H$4:$H$24,"&lt;="&amp;CV$11,'Rent Roll'!$I$4:$I$24,"&gt;"&amp;CV$11)),0)</f>
        <v>0</v>
      </c>
      <c r="CW34" s="62">
        <f>IFERROR(IF(AND($A34='Rent Roll'!#REF!,'Rent Roll'!#REF!="Current",'Rent Roll'!#REF!&gt;CW$11),'Rent Roll'!#REF!,SUMIFS('Rent Roll'!$M$4:$M$24,'Rent Roll'!$J$4:$J$24,$A34,'Rent Roll'!$H$4:$H$24,"&lt;="&amp;CW$11,'Rent Roll'!$I$4:$I$24,"&gt;"&amp;CW$11)),0)</f>
        <v>0</v>
      </c>
      <c r="CX34" s="62">
        <f>IFERROR(IF(AND($A34='Rent Roll'!#REF!,'Rent Roll'!#REF!="Current",'Rent Roll'!#REF!&gt;CX$11),'Rent Roll'!#REF!,SUMIFS('Rent Roll'!$M$4:$M$24,'Rent Roll'!$J$4:$J$24,$A34,'Rent Roll'!$H$4:$H$24,"&lt;="&amp;CX$11,'Rent Roll'!$I$4:$I$24,"&gt;"&amp;CX$11)),0)</f>
        <v>0</v>
      </c>
      <c r="CY34" s="62">
        <f>IFERROR(IF(AND($A34='Rent Roll'!#REF!,'Rent Roll'!#REF!="Current",'Rent Roll'!#REF!&gt;CY$11),'Rent Roll'!#REF!,SUMIFS('Rent Roll'!$M$4:$M$24,'Rent Roll'!$J$4:$J$24,$A34,'Rent Roll'!$H$4:$H$24,"&lt;="&amp;CY$11,'Rent Roll'!$I$4:$I$24,"&gt;"&amp;CY$11)),0)</f>
        <v>0</v>
      </c>
      <c r="CZ34" s="62">
        <f>IFERROR(IF(AND($A34='Rent Roll'!#REF!,'Rent Roll'!#REF!="Current",'Rent Roll'!#REF!&gt;CZ$11),'Rent Roll'!#REF!,SUMIFS('Rent Roll'!$M$4:$M$24,'Rent Roll'!$J$4:$J$24,$A34,'Rent Roll'!$H$4:$H$24,"&lt;="&amp;CZ$11,'Rent Roll'!$I$4:$I$24,"&gt;"&amp;CZ$11)),0)</f>
        <v>0</v>
      </c>
      <c r="DA34" s="62">
        <f>IFERROR(IF(AND($A34='Rent Roll'!#REF!,'Rent Roll'!#REF!="Current",'Rent Roll'!#REF!&gt;DA$11),'Rent Roll'!#REF!,SUMIFS('Rent Roll'!$M$4:$M$24,'Rent Roll'!$J$4:$J$24,$A34,'Rent Roll'!$H$4:$H$24,"&lt;="&amp;DA$11,'Rent Roll'!$I$4:$I$24,"&gt;"&amp;DA$11)),0)</f>
        <v>0</v>
      </c>
      <c r="DB34" s="62">
        <f>IFERROR(IF(AND($A34='Rent Roll'!#REF!,'Rent Roll'!#REF!="Current",'Rent Roll'!#REF!&gt;DB$11),'Rent Roll'!#REF!,SUMIFS('Rent Roll'!$M$4:$M$24,'Rent Roll'!$J$4:$J$24,$A34,'Rent Roll'!$H$4:$H$24,"&lt;="&amp;DB$11,'Rent Roll'!$I$4:$I$24,"&gt;"&amp;DB$11)),0)</f>
        <v>0</v>
      </c>
      <c r="DC34" s="62">
        <f>IFERROR(IF(AND($A34='Rent Roll'!#REF!,'Rent Roll'!#REF!="Current",'Rent Roll'!#REF!&gt;DC$11),'Rent Roll'!#REF!,SUMIFS('Rent Roll'!$M$4:$M$24,'Rent Roll'!$J$4:$J$24,$A34,'Rent Roll'!$H$4:$H$24,"&lt;="&amp;DC$11,'Rent Roll'!$I$4:$I$24,"&gt;"&amp;DC$11)),0)</f>
        <v>0</v>
      </c>
      <c r="DD34" s="62">
        <f>IFERROR(IF(AND($A34='Rent Roll'!#REF!,'Rent Roll'!#REF!="Current",'Rent Roll'!#REF!&gt;DD$11),'Rent Roll'!#REF!,SUMIFS('Rent Roll'!$M$4:$M$24,'Rent Roll'!$J$4:$J$24,$A34,'Rent Roll'!$H$4:$H$24,"&lt;="&amp;DD$11,'Rent Roll'!$I$4:$I$24,"&gt;"&amp;DD$11)),0)</f>
        <v>0</v>
      </c>
      <c r="DE34" s="62">
        <f>IFERROR(IF(AND($A34='Rent Roll'!#REF!,'Rent Roll'!#REF!="Current",'Rent Roll'!#REF!&gt;DE$11),'Rent Roll'!#REF!,SUMIFS('Rent Roll'!$M$4:$M$24,'Rent Roll'!$J$4:$J$24,$A34,'Rent Roll'!$H$4:$H$24,"&lt;="&amp;DE$11,'Rent Roll'!$I$4:$I$24,"&gt;"&amp;DE$11)),0)</f>
        <v>0</v>
      </c>
      <c r="DF34" s="62">
        <f>IFERROR(IF(AND($A34='Rent Roll'!#REF!,'Rent Roll'!#REF!="Current",'Rent Roll'!#REF!&gt;DF$11),'Rent Roll'!#REF!,SUMIFS('Rent Roll'!$M$4:$M$24,'Rent Roll'!$J$4:$J$24,$A34,'Rent Roll'!$H$4:$H$24,"&lt;="&amp;DF$11,'Rent Roll'!$I$4:$I$24,"&gt;"&amp;DF$11)),0)</f>
        <v>0</v>
      </c>
      <c r="DG34" s="62">
        <f>IFERROR(IF(AND($A34='Rent Roll'!#REF!,'Rent Roll'!#REF!="Current",'Rent Roll'!#REF!&gt;DG$11),'Rent Roll'!#REF!,SUMIFS('Rent Roll'!$M$4:$M$24,'Rent Roll'!$J$4:$J$24,$A34,'Rent Roll'!$H$4:$H$24,"&lt;="&amp;DG$11,'Rent Roll'!$I$4:$I$24,"&gt;"&amp;DG$11)),0)</f>
        <v>0</v>
      </c>
      <c r="DH34" s="559">
        <f>IFERROR(IF(AND($A34='Rent Roll'!#REF!,'Rent Roll'!#REF!="Current",'Rent Roll'!#REF!&gt;DH$11),'Rent Roll'!#REF!,SUMIFS('Rent Roll'!$M$4:$M$24,'Rent Roll'!$J$4:$J$24,$A34,'Rent Roll'!$H$4:$H$24,"&lt;="&amp;DH$11,'Rent Roll'!$I$4:$I$24,"&gt;"&amp;DH$11)),0)</f>
        <v>0</v>
      </c>
      <c r="DI34" s="62">
        <f>IFERROR(IF(AND($A34='Rent Roll'!#REF!,'Rent Roll'!#REF!="Current",'Rent Roll'!#REF!&gt;DI$11),'Rent Roll'!#REF!,SUMIFS('Rent Roll'!$M$4:$M$24,'Rent Roll'!$J$4:$J$24,$A34,'Rent Roll'!$H$4:$H$24,"&lt;="&amp;DI$11,'Rent Roll'!$I$4:$I$24,"&gt;"&amp;DI$11)),0)</f>
        <v>0</v>
      </c>
      <c r="DJ34" s="62">
        <f>IFERROR(IF(AND($A34='Rent Roll'!#REF!,'Rent Roll'!#REF!="Current",'Rent Roll'!#REF!&gt;DJ$11),'Rent Roll'!#REF!,SUMIFS('Rent Roll'!$M$4:$M$24,'Rent Roll'!$J$4:$J$24,$A34,'Rent Roll'!$H$4:$H$24,"&lt;="&amp;DJ$11,'Rent Roll'!$I$4:$I$24,"&gt;"&amp;DJ$11)),0)</f>
        <v>0</v>
      </c>
      <c r="DK34" s="62">
        <f>IFERROR(IF(AND($A34='Rent Roll'!#REF!,'Rent Roll'!#REF!="Current",'Rent Roll'!#REF!&gt;DK$11),'Rent Roll'!#REF!,SUMIFS('Rent Roll'!$M$4:$M$24,'Rent Roll'!$J$4:$J$24,$A34,'Rent Roll'!$H$4:$H$24,"&lt;="&amp;DK$11,'Rent Roll'!$I$4:$I$24,"&gt;"&amp;DK$11)),0)</f>
        <v>0</v>
      </c>
      <c r="DL34" s="62">
        <f>IFERROR(IF(AND($A34='Rent Roll'!#REF!,'Rent Roll'!#REF!="Current",'Rent Roll'!#REF!&gt;DL$11),'Rent Roll'!#REF!,SUMIFS('Rent Roll'!$M$4:$M$24,'Rent Roll'!$J$4:$J$24,$A34,'Rent Roll'!$H$4:$H$24,"&lt;="&amp;DL$11,'Rent Roll'!$I$4:$I$24,"&gt;"&amp;DL$11)),0)</f>
        <v>0</v>
      </c>
      <c r="DM34" s="62">
        <f>IFERROR(IF(AND($A34='Rent Roll'!#REF!,'Rent Roll'!#REF!="Current",'Rent Roll'!#REF!&gt;DM$11),'Rent Roll'!#REF!,SUMIFS('Rent Roll'!$M$4:$M$24,'Rent Roll'!$J$4:$J$24,$A34,'Rent Roll'!$H$4:$H$24,"&lt;="&amp;DM$11,'Rent Roll'!$I$4:$I$24,"&gt;"&amp;DM$11)),0)</f>
        <v>0</v>
      </c>
      <c r="DN34" s="62">
        <f>IFERROR(IF(AND($A34='Rent Roll'!#REF!,'Rent Roll'!#REF!="Current",'Rent Roll'!#REF!&gt;DN$11),'Rent Roll'!#REF!,SUMIFS('Rent Roll'!$M$4:$M$24,'Rent Roll'!$J$4:$J$24,$A34,'Rent Roll'!$H$4:$H$24,"&lt;="&amp;DN$11,'Rent Roll'!$I$4:$I$24,"&gt;"&amp;DN$11)),0)</f>
        <v>0</v>
      </c>
      <c r="DO34" s="62">
        <f>IFERROR(IF(AND($A34='Rent Roll'!#REF!,'Rent Roll'!#REF!="Current",'Rent Roll'!#REF!&gt;DO$11),'Rent Roll'!#REF!,SUMIFS('Rent Roll'!$M$4:$M$24,'Rent Roll'!$J$4:$J$24,$A34,'Rent Roll'!$H$4:$H$24,"&lt;="&amp;DO$11,'Rent Roll'!$I$4:$I$24,"&gt;"&amp;DO$11)),0)</f>
        <v>0</v>
      </c>
      <c r="DP34" s="62">
        <f>IFERROR(IF(AND($A34='Rent Roll'!#REF!,'Rent Roll'!#REF!="Current",'Rent Roll'!#REF!&gt;DP$11),'Rent Roll'!#REF!,SUMIFS('Rent Roll'!$M$4:$M$24,'Rent Roll'!$J$4:$J$24,$A34,'Rent Roll'!$H$4:$H$24,"&lt;="&amp;DP$11,'Rent Roll'!$I$4:$I$24,"&gt;"&amp;DP$11)),0)</f>
        <v>0</v>
      </c>
      <c r="DQ34" s="62">
        <f>IFERROR(IF(AND($A34='Rent Roll'!#REF!,'Rent Roll'!#REF!="Current",'Rent Roll'!#REF!&gt;DQ$11),'Rent Roll'!#REF!,SUMIFS('Rent Roll'!$M$4:$M$24,'Rent Roll'!$J$4:$J$24,$A34,'Rent Roll'!$H$4:$H$24,"&lt;="&amp;DQ$11,'Rent Roll'!$I$4:$I$24,"&gt;"&amp;DQ$11)),0)</f>
        <v>0</v>
      </c>
      <c r="DR34" s="62">
        <f>IFERROR(IF(AND($A34='Rent Roll'!#REF!,'Rent Roll'!#REF!="Current",'Rent Roll'!#REF!&gt;DR$11),'Rent Roll'!#REF!,SUMIFS('Rent Roll'!$M$4:$M$24,'Rent Roll'!$J$4:$J$24,$A34,'Rent Roll'!$H$4:$H$24,"&lt;="&amp;DR$11,'Rent Roll'!$I$4:$I$24,"&gt;"&amp;DR$11)),0)</f>
        <v>0</v>
      </c>
      <c r="DS34" s="62">
        <f>IFERROR(IF(AND($A34='Rent Roll'!#REF!,'Rent Roll'!#REF!="Current",'Rent Roll'!#REF!&gt;DS$11),'Rent Roll'!#REF!,SUMIFS('Rent Roll'!$M$4:$M$24,'Rent Roll'!$J$4:$J$24,$A34,'Rent Roll'!$H$4:$H$24,"&lt;="&amp;DS$11,'Rent Roll'!$I$4:$I$24,"&gt;"&amp;DS$11)),0)</f>
        <v>0</v>
      </c>
      <c r="DT34" s="559">
        <f>IFERROR(IF(AND($A34='Rent Roll'!#REF!,'Rent Roll'!#REF!="Current",'Rent Roll'!#REF!&gt;DT$11),'Rent Roll'!#REF!,SUMIFS('Rent Roll'!$M$4:$M$24,'Rent Roll'!$J$4:$J$24,$A34,'Rent Roll'!$H$4:$H$24,"&lt;="&amp;DT$11,'Rent Roll'!$I$4:$I$24,"&gt;"&amp;DT$11)),0)</f>
        <v>0</v>
      </c>
      <c r="DU34" s="62">
        <f>IFERROR(IF(AND($A34='Rent Roll'!#REF!,'Rent Roll'!#REF!="Current",'Rent Roll'!#REF!&gt;DU$11),'Rent Roll'!#REF!,SUMIFS('Rent Roll'!$M$4:$M$24,'Rent Roll'!$J$4:$J$24,$A34,'Rent Roll'!$H$4:$H$24,"&lt;="&amp;DU$11,'Rent Roll'!$I$4:$I$24,"&gt;"&amp;DU$11)),0)</f>
        <v>0</v>
      </c>
      <c r="DV34" s="62">
        <f>IFERROR(IF(AND($A34='Rent Roll'!#REF!,'Rent Roll'!#REF!="Current",'Rent Roll'!#REF!&gt;DV$11),'Rent Roll'!#REF!,SUMIFS('Rent Roll'!$M$4:$M$24,'Rent Roll'!$J$4:$J$24,$A34,'Rent Roll'!$H$4:$H$24,"&lt;="&amp;DV$11,'Rent Roll'!$I$4:$I$24,"&gt;"&amp;DV$11)),0)</f>
        <v>0</v>
      </c>
      <c r="DW34" s="62">
        <f>IFERROR(IF(AND($A34='Rent Roll'!#REF!,'Rent Roll'!#REF!="Current",'Rent Roll'!#REF!&gt;DW$11),'Rent Roll'!#REF!,SUMIFS('Rent Roll'!$M$4:$M$24,'Rent Roll'!$J$4:$J$24,$A34,'Rent Roll'!$H$4:$H$24,"&lt;="&amp;DW$11,'Rent Roll'!$I$4:$I$24,"&gt;"&amp;DW$11)),0)</f>
        <v>0</v>
      </c>
      <c r="DX34" s="62">
        <f>IFERROR(IF(AND($A34='Rent Roll'!#REF!,'Rent Roll'!#REF!="Current",'Rent Roll'!#REF!&gt;DX$11),'Rent Roll'!#REF!,SUMIFS('Rent Roll'!$M$4:$M$24,'Rent Roll'!$J$4:$J$24,$A34,'Rent Roll'!$H$4:$H$24,"&lt;="&amp;DX$11,'Rent Roll'!$I$4:$I$24,"&gt;"&amp;DX$11)),0)</f>
        <v>0</v>
      </c>
      <c r="DY34" s="62">
        <f>IFERROR(IF(AND($A34='Rent Roll'!#REF!,'Rent Roll'!#REF!="Current",'Rent Roll'!#REF!&gt;DY$11),'Rent Roll'!#REF!,SUMIFS('Rent Roll'!$M$4:$M$24,'Rent Roll'!$J$4:$J$24,$A34,'Rent Roll'!$H$4:$H$24,"&lt;="&amp;DY$11,'Rent Roll'!$I$4:$I$24,"&gt;"&amp;DY$11)),0)</f>
        <v>0</v>
      </c>
      <c r="DZ34" s="62">
        <f>IFERROR(IF(AND($A34='Rent Roll'!#REF!,'Rent Roll'!#REF!="Current",'Rent Roll'!#REF!&gt;DZ$11),'Rent Roll'!#REF!,SUMIFS('Rent Roll'!$M$4:$M$24,'Rent Roll'!$J$4:$J$24,$A34,'Rent Roll'!$H$4:$H$24,"&lt;="&amp;DZ$11,'Rent Roll'!$I$4:$I$24,"&gt;"&amp;DZ$11)),0)</f>
        <v>0</v>
      </c>
      <c r="EA34" s="62">
        <f>IFERROR(IF(AND($A34='Rent Roll'!#REF!,'Rent Roll'!#REF!="Current",'Rent Roll'!#REF!&gt;EA$11),'Rent Roll'!#REF!,SUMIFS('Rent Roll'!$M$4:$M$24,'Rent Roll'!$J$4:$J$24,$A34,'Rent Roll'!$H$4:$H$24,"&lt;="&amp;EA$11,'Rent Roll'!$I$4:$I$24,"&gt;"&amp;EA$11)),0)</f>
        <v>0</v>
      </c>
      <c r="EB34" s="62">
        <f>IFERROR(IF(AND($A34='Rent Roll'!#REF!,'Rent Roll'!#REF!="Current",'Rent Roll'!#REF!&gt;EB$11),'Rent Roll'!#REF!,SUMIFS('Rent Roll'!$M$4:$M$24,'Rent Roll'!$J$4:$J$24,$A34,'Rent Roll'!$H$4:$H$24,"&lt;="&amp;EB$11,'Rent Roll'!$I$4:$I$24,"&gt;"&amp;EB$11)),0)</f>
        <v>0</v>
      </c>
      <c r="EC34" s="62">
        <f>IFERROR(IF(AND($A34='Rent Roll'!#REF!,'Rent Roll'!#REF!="Current",'Rent Roll'!#REF!&gt;EC$11),'Rent Roll'!#REF!,SUMIFS('Rent Roll'!$M$4:$M$24,'Rent Roll'!$J$4:$J$24,$A34,'Rent Roll'!$H$4:$H$24,"&lt;="&amp;EC$11,'Rent Roll'!$I$4:$I$24,"&gt;"&amp;EC$11)),0)</f>
        <v>0</v>
      </c>
      <c r="ED34" s="62">
        <f>IFERROR(IF(AND($A34='Rent Roll'!#REF!,'Rent Roll'!#REF!="Current",'Rent Roll'!#REF!&gt;ED$11),'Rent Roll'!#REF!,SUMIFS('Rent Roll'!$M$4:$M$24,'Rent Roll'!$J$4:$J$24,$A34,'Rent Roll'!$H$4:$H$24,"&lt;="&amp;ED$11,'Rent Roll'!$I$4:$I$24,"&gt;"&amp;ED$11)),0)</f>
        <v>0</v>
      </c>
      <c r="EE34" s="62">
        <f>IFERROR(IF(AND($A34='Rent Roll'!#REF!,'Rent Roll'!#REF!="Current",'Rent Roll'!#REF!&gt;EE$11),'Rent Roll'!#REF!,SUMIFS('Rent Roll'!$M$4:$M$24,'Rent Roll'!$J$4:$J$24,$A34,'Rent Roll'!$H$4:$H$24,"&lt;="&amp;EE$11,'Rent Roll'!$I$4:$I$24,"&gt;"&amp;EE$11)),0)</f>
        <v>0</v>
      </c>
    </row>
    <row r="35" spans="1:135" x14ac:dyDescent="0.25">
      <c r="A35" s="148" t="e">
        <f>'Rent Roll'!#REF!</f>
        <v>#REF!</v>
      </c>
      <c r="B35" s="398" t="e">
        <f>'Rent Roll'!#REF!</f>
        <v>#REF!</v>
      </c>
      <c r="C35" s="400" t="e">
        <f>'Rent Roll'!#REF!</f>
        <v>#REF!</v>
      </c>
      <c r="D35" s="62">
        <f>IFERROR(IF(AND($A35='Rent Roll'!#REF!,'Rent Roll'!#REF!="Current",'Rent Roll'!#REF!&gt;D$11),'Rent Roll'!#REF!,SUMIFS('Rent Roll'!$M$4:$M$24,'Rent Roll'!$J$4:$J$24,$A35,'Rent Roll'!$H$4:$H$24,"&lt;="&amp;D$11,'Rent Roll'!$I$4:$I$24,"&gt;"&amp;D$11)),0)</f>
        <v>0</v>
      </c>
      <c r="E35" s="62">
        <f>IFERROR(IF(AND($A35='Rent Roll'!#REF!,'Rent Roll'!#REF!="Current",'Rent Roll'!#REF!&gt;E$11),'Rent Roll'!#REF!,SUMIFS('Rent Roll'!$M$4:$M$24,'Rent Roll'!$J$4:$J$24,$A35,'Rent Roll'!$H$4:$H$24,"&lt;="&amp;E$11,'Rent Roll'!$I$4:$I$24,"&gt;"&amp;E$11)),0)</f>
        <v>0</v>
      </c>
      <c r="F35" s="62">
        <f>IFERROR(IF(AND($A35='Rent Roll'!#REF!,'Rent Roll'!#REF!="Current",'Rent Roll'!#REF!&gt;F$11),'Rent Roll'!#REF!,SUMIFS('Rent Roll'!$M$4:$M$24,'Rent Roll'!$J$4:$J$24,$A35,'Rent Roll'!$H$4:$H$24,"&lt;="&amp;F$11,'Rent Roll'!$I$4:$I$24,"&gt;"&amp;F$11)),0)</f>
        <v>0</v>
      </c>
      <c r="G35" s="62">
        <f>IFERROR(IF(AND($A35='Rent Roll'!#REF!,'Rent Roll'!#REF!="Current",'Rent Roll'!#REF!&gt;G$11),'Rent Roll'!#REF!,SUMIFS('Rent Roll'!$M$4:$M$24,'Rent Roll'!$J$4:$J$24,$A35,'Rent Roll'!$H$4:$H$24,"&lt;="&amp;G$11,'Rent Roll'!$I$4:$I$24,"&gt;"&amp;G$11)),0)</f>
        <v>0</v>
      </c>
      <c r="H35" s="62">
        <f>IFERROR(IF(AND($A35='Rent Roll'!#REF!,'Rent Roll'!#REF!="Current",'Rent Roll'!#REF!&gt;H$11),'Rent Roll'!#REF!,SUMIFS('Rent Roll'!$M$4:$M$24,'Rent Roll'!$J$4:$J$24,$A35,'Rent Roll'!$H$4:$H$24,"&lt;="&amp;H$11,'Rent Roll'!$I$4:$I$24,"&gt;"&amp;H$11)),0)</f>
        <v>0</v>
      </c>
      <c r="I35" s="62">
        <f>IFERROR(IF(AND($A35='Rent Roll'!#REF!,'Rent Roll'!#REF!="Current",'Rent Roll'!#REF!&gt;I$11),'Rent Roll'!#REF!,SUMIFS('Rent Roll'!$M$4:$M$24,'Rent Roll'!$J$4:$J$24,$A35,'Rent Roll'!$H$4:$H$24,"&lt;="&amp;I$11,'Rent Roll'!$I$4:$I$24,"&gt;"&amp;I$11)),0)</f>
        <v>0</v>
      </c>
      <c r="J35" s="62">
        <f>IFERROR(IF(AND($A35='Rent Roll'!#REF!,'Rent Roll'!#REF!="Current",'Rent Roll'!#REF!&gt;J$11),'Rent Roll'!#REF!,SUMIFS('Rent Roll'!$M$4:$M$24,'Rent Roll'!$J$4:$J$24,$A35,'Rent Roll'!$H$4:$H$24,"&lt;="&amp;J$11,'Rent Roll'!$I$4:$I$24,"&gt;"&amp;J$11)),0)</f>
        <v>0</v>
      </c>
      <c r="K35" s="62">
        <f>IFERROR(IF(AND($A35='Rent Roll'!#REF!,'Rent Roll'!#REF!="Current",'Rent Roll'!#REF!&gt;K$11),'Rent Roll'!#REF!,SUMIFS('Rent Roll'!$M$4:$M$24,'Rent Roll'!$J$4:$J$24,$A35,'Rent Roll'!$H$4:$H$24,"&lt;="&amp;K$11,'Rent Roll'!$I$4:$I$24,"&gt;"&amp;K$11)),0)</f>
        <v>0</v>
      </c>
      <c r="L35" s="62">
        <f>IFERROR(IF(AND($A35='Rent Roll'!#REF!,'Rent Roll'!#REF!="Current",'Rent Roll'!#REF!&gt;L$11),'Rent Roll'!#REF!,SUMIFS('Rent Roll'!$M$4:$M$24,'Rent Roll'!$J$4:$J$24,$A35,'Rent Roll'!$H$4:$H$24,"&lt;="&amp;L$11,'Rent Roll'!$I$4:$I$24,"&gt;"&amp;L$11)),0)</f>
        <v>0</v>
      </c>
      <c r="M35" s="62">
        <f>IFERROR(IF(AND($A35='Rent Roll'!#REF!,'Rent Roll'!#REF!="Current",'Rent Roll'!#REF!&gt;M$11),'Rent Roll'!#REF!,SUMIFS('Rent Roll'!$M$4:$M$24,'Rent Roll'!$J$4:$J$24,$A35,'Rent Roll'!$H$4:$H$24,"&lt;="&amp;M$11,'Rent Roll'!$I$4:$I$24,"&gt;"&amp;M$11)),0)</f>
        <v>0</v>
      </c>
      <c r="N35" s="62">
        <f>IFERROR(IF(AND($A35='Rent Roll'!#REF!,'Rent Roll'!#REF!="Current",'Rent Roll'!#REF!&gt;N$11),'Rent Roll'!#REF!,SUMIFS('Rent Roll'!$M$4:$M$24,'Rent Roll'!$J$4:$J$24,$A35,'Rent Roll'!$H$4:$H$24,"&lt;="&amp;N$11,'Rent Roll'!$I$4:$I$24,"&gt;"&amp;N$11)),0)</f>
        <v>0</v>
      </c>
      <c r="O35" s="62">
        <f>IFERROR(IF(AND($A35='Rent Roll'!#REF!,'Rent Roll'!#REF!="Current",'Rent Roll'!#REF!&gt;O$11),'Rent Roll'!#REF!,SUMIFS('Rent Roll'!$M$4:$M$24,'Rent Roll'!$J$4:$J$24,$A35,'Rent Roll'!$H$4:$H$24,"&lt;="&amp;O$11,'Rent Roll'!$I$4:$I$24,"&gt;"&amp;O$11)),0)</f>
        <v>0</v>
      </c>
      <c r="P35" s="559">
        <f>IFERROR(IF(AND($A35='Rent Roll'!#REF!,'Rent Roll'!#REF!="Current",'Rent Roll'!#REF!&gt;P$11),'Rent Roll'!#REF!,SUMIFS('Rent Roll'!$M$4:$M$24,'Rent Roll'!$J$4:$J$24,$A35,'Rent Roll'!$H$4:$H$24,"&lt;="&amp;P$11,'Rent Roll'!$I$4:$I$24,"&gt;"&amp;P$11)),0)</f>
        <v>0</v>
      </c>
      <c r="Q35" s="62">
        <f>IFERROR(IF(AND($A35='Rent Roll'!#REF!,'Rent Roll'!#REF!="Current",'Rent Roll'!#REF!&gt;Q$11),'Rent Roll'!#REF!,SUMIFS('Rent Roll'!$M$4:$M$24,'Rent Roll'!$J$4:$J$24,$A35,'Rent Roll'!$H$4:$H$24,"&lt;="&amp;Q$11,'Rent Roll'!$I$4:$I$24,"&gt;"&amp;Q$11)),0)</f>
        <v>0</v>
      </c>
      <c r="R35" s="62">
        <f>IFERROR(IF(AND($A35='Rent Roll'!#REF!,'Rent Roll'!#REF!="Current",'Rent Roll'!#REF!&gt;R$11),'Rent Roll'!#REF!,SUMIFS('Rent Roll'!$M$4:$M$24,'Rent Roll'!$J$4:$J$24,$A35,'Rent Roll'!$H$4:$H$24,"&lt;="&amp;R$11,'Rent Roll'!$I$4:$I$24,"&gt;"&amp;R$11)),0)</f>
        <v>0</v>
      </c>
      <c r="S35" s="62">
        <f>IFERROR(IF(AND($A35='Rent Roll'!#REF!,'Rent Roll'!#REF!="Current",'Rent Roll'!#REF!&gt;S$11),'Rent Roll'!#REF!,SUMIFS('Rent Roll'!$M$4:$M$24,'Rent Roll'!$J$4:$J$24,$A35,'Rent Roll'!$H$4:$H$24,"&lt;="&amp;S$11,'Rent Roll'!$I$4:$I$24,"&gt;"&amp;S$11)),0)</f>
        <v>0</v>
      </c>
      <c r="T35" s="62">
        <f>IFERROR(IF(AND($A35='Rent Roll'!#REF!,'Rent Roll'!#REF!="Current",'Rent Roll'!#REF!&gt;T$11),'Rent Roll'!#REF!,SUMIFS('Rent Roll'!$M$4:$M$24,'Rent Roll'!$J$4:$J$24,$A35,'Rent Roll'!$H$4:$H$24,"&lt;="&amp;T$11,'Rent Roll'!$I$4:$I$24,"&gt;"&amp;T$11)),0)</f>
        <v>0</v>
      </c>
      <c r="U35" s="62">
        <f>IFERROR(IF(AND($A35='Rent Roll'!#REF!,'Rent Roll'!#REF!="Current",'Rent Roll'!#REF!&gt;U$11),'Rent Roll'!#REF!,SUMIFS('Rent Roll'!$M$4:$M$24,'Rent Roll'!$J$4:$J$24,$A35,'Rent Roll'!$H$4:$H$24,"&lt;="&amp;U$11,'Rent Roll'!$I$4:$I$24,"&gt;"&amp;U$11)),0)</f>
        <v>0</v>
      </c>
      <c r="V35" s="62">
        <f>IFERROR(IF(AND($A35='Rent Roll'!#REF!,'Rent Roll'!#REF!="Current",'Rent Roll'!#REF!&gt;V$11),'Rent Roll'!#REF!,SUMIFS('Rent Roll'!$M$4:$M$24,'Rent Roll'!$J$4:$J$24,$A35,'Rent Roll'!$H$4:$H$24,"&lt;="&amp;V$11,'Rent Roll'!$I$4:$I$24,"&gt;"&amp;V$11)),0)</f>
        <v>0</v>
      </c>
      <c r="W35" s="62">
        <f>IFERROR(IF(AND($A35='Rent Roll'!#REF!,'Rent Roll'!#REF!="Current",'Rent Roll'!#REF!&gt;W$11),'Rent Roll'!#REF!,SUMIFS('Rent Roll'!$M$4:$M$24,'Rent Roll'!$J$4:$J$24,$A35,'Rent Roll'!$H$4:$H$24,"&lt;="&amp;W$11,'Rent Roll'!$I$4:$I$24,"&gt;"&amp;W$11)),0)</f>
        <v>0</v>
      </c>
      <c r="X35" s="62">
        <f>IFERROR(IF(AND($A35='Rent Roll'!#REF!,'Rent Roll'!#REF!="Current",'Rent Roll'!#REF!&gt;X$11),'Rent Roll'!#REF!,SUMIFS('Rent Roll'!$M$4:$M$24,'Rent Roll'!$J$4:$J$24,$A35,'Rent Roll'!$H$4:$H$24,"&lt;="&amp;X$11,'Rent Roll'!$I$4:$I$24,"&gt;"&amp;X$11)),0)</f>
        <v>0</v>
      </c>
      <c r="Y35" s="62">
        <f>IFERROR(IF(AND($A35='Rent Roll'!#REF!,'Rent Roll'!#REF!="Current",'Rent Roll'!#REF!&gt;Y$11),'Rent Roll'!#REF!,SUMIFS('Rent Roll'!$M$4:$M$24,'Rent Roll'!$J$4:$J$24,$A35,'Rent Roll'!$H$4:$H$24,"&lt;="&amp;Y$11,'Rent Roll'!$I$4:$I$24,"&gt;"&amp;Y$11)),0)</f>
        <v>0</v>
      </c>
      <c r="Z35" s="62">
        <f>IFERROR(IF(AND($A35='Rent Roll'!#REF!,'Rent Roll'!#REF!="Current",'Rent Roll'!#REF!&gt;Z$11),'Rent Roll'!#REF!,SUMIFS('Rent Roll'!$M$4:$M$24,'Rent Roll'!$J$4:$J$24,$A35,'Rent Roll'!$H$4:$H$24,"&lt;="&amp;Z$11,'Rent Roll'!$I$4:$I$24,"&gt;"&amp;Z$11)),0)</f>
        <v>0</v>
      </c>
      <c r="AA35" s="62">
        <f>IFERROR(IF(AND($A35='Rent Roll'!#REF!,'Rent Roll'!#REF!="Current",'Rent Roll'!#REF!&gt;AA$11),'Rent Roll'!#REF!,SUMIFS('Rent Roll'!$M$4:$M$24,'Rent Roll'!$J$4:$J$24,$A35,'Rent Roll'!$H$4:$H$24,"&lt;="&amp;AA$11,'Rent Roll'!$I$4:$I$24,"&gt;"&amp;AA$11)),0)</f>
        <v>0</v>
      </c>
      <c r="AB35" s="559">
        <f>IFERROR(IF(AND($A35='Rent Roll'!#REF!,'Rent Roll'!#REF!="Current",'Rent Roll'!#REF!&gt;AB$11),'Rent Roll'!#REF!,SUMIFS('Rent Roll'!$M$4:$M$24,'Rent Roll'!$J$4:$J$24,$A35,'Rent Roll'!$H$4:$H$24,"&lt;="&amp;AB$11,'Rent Roll'!$I$4:$I$24,"&gt;"&amp;AB$11)),0)</f>
        <v>0</v>
      </c>
      <c r="AC35" s="62">
        <f>IFERROR(IF(AND($A35='Rent Roll'!#REF!,'Rent Roll'!#REF!="Current",'Rent Roll'!#REF!&gt;AC$11),'Rent Roll'!#REF!,SUMIFS('Rent Roll'!$M$4:$M$24,'Rent Roll'!$J$4:$J$24,$A35,'Rent Roll'!$H$4:$H$24,"&lt;="&amp;AC$11,'Rent Roll'!$I$4:$I$24,"&gt;"&amp;AC$11)),0)</f>
        <v>0</v>
      </c>
      <c r="AD35" s="62">
        <f>IFERROR(IF(AND($A35='Rent Roll'!#REF!,'Rent Roll'!#REF!="Current",'Rent Roll'!#REF!&gt;AD$11),'Rent Roll'!#REF!,SUMIFS('Rent Roll'!$M$4:$M$24,'Rent Roll'!$J$4:$J$24,$A35,'Rent Roll'!$H$4:$H$24,"&lt;="&amp;AD$11,'Rent Roll'!$I$4:$I$24,"&gt;"&amp;AD$11)),0)</f>
        <v>0</v>
      </c>
      <c r="AE35" s="62">
        <f>IFERROR(IF(AND($A35='Rent Roll'!#REF!,'Rent Roll'!#REF!="Current",'Rent Roll'!#REF!&gt;AE$11),'Rent Roll'!#REF!,SUMIFS('Rent Roll'!$M$4:$M$24,'Rent Roll'!$J$4:$J$24,$A35,'Rent Roll'!$H$4:$H$24,"&lt;="&amp;AE$11,'Rent Roll'!$I$4:$I$24,"&gt;"&amp;AE$11)),0)</f>
        <v>0</v>
      </c>
      <c r="AF35" s="62">
        <f>IFERROR(IF(AND($A35='Rent Roll'!#REF!,'Rent Roll'!#REF!="Current",'Rent Roll'!#REF!&gt;AF$11),'Rent Roll'!#REF!,SUMIFS('Rent Roll'!$M$4:$M$24,'Rent Roll'!$J$4:$J$24,$A35,'Rent Roll'!$H$4:$H$24,"&lt;="&amp;AF$11,'Rent Roll'!$I$4:$I$24,"&gt;"&amp;AF$11)),0)</f>
        <v>0</v>
      </c>
      <c r="AG35" s="62">
        <f>IFERROR(IF(AND($A35='Rent Roll'!#REF!,'Rent Roll'!#REF!="Current",'Rent Roll'!#REF!&gt;AG$11),'Rent Roll'!#REF!,SUMIFS('Rent Roll'!$M$4:$M$24,'Rent Roll'!$J$4:$J$24,$A35,'Rent Roll'!$H$4:$H$24,"&lt;="&amp;AG$11,'Rent Roll'!$I$4:$I$24,"&gt;"&amp;AG$11)),0)</f>
        <v>0</v>
      </c>
      <c r="AH35" s="62">
        <f>IFERROR(IF(AND($A35='Rent Roll'!#REF!,'Rent Roll'!#REF!="Current",'Rent Roll'!#REF!&gt;AH$11),'Rent Roll'!#REF!,SUMIFS('Rent Roll'!$M$4:$M$24,'Rent Roll'!$J$4:$J$24,$A35,'Rent Roll'!$H$4:$H$24,"&lt;="&amp;AH$11,'Rent Roll'!$I$4:$I$24,"&gt;"&amp;AH$11)),0)</f>
        <v>0</v>
      </c>
      <c r="AI35" s="62">
        <f>IFERROR(IF(AND($A35='Rent Roll'!#REF!,'Rent Roll'!#REF!="Current",'Rent Roll'!#REF!&gt;AI$11),'Rent Roll'!#REF!,SUMIFS('Rent Roll'!$M$4:$M$24,'Rent Roll'!$J$4:$J$24,$A35,'Rent Roll'!$H$4:$H$24,"&lt;="&amp;AI$11,'Rent Roll'!$I$4:$I$24,"&gt;"&amp;AI$11)),0)</f>
        <v>0</v>
      </c>
      <c r="AJ35" s="62">
        <f>IFERROR(IF(AND($A35='Rent Roll'!#REF!,'Rent Roll'!#REF!="Current",'Rent Roll'!#REF!&gt;AJ$11),'Rent Roll'!#REF!,SUMIFS('Rent Roll'!$M$4:$M$24,'Rent Roll'!$J$4:$J$24,$A35,'Rent Roll'!$H$4:$H$24,"&lt;="&amp;AJ$11,'Rent Roll'!$I$4:$I$24,"&gt;"&amp;AJ$11)),0)</f>
        <v>0</v>
      </c>
      <c r="AK35" s="62">
        <f>IFERROR(IF(AND($A35='Rent Roll'!#REF!,'Rent Roll'!#REF!="Current",'Rent Roll'!#REF!&gt;AK$11),'Rent Roll'!#REF!,SUMIFS('Rent Roll'!$M$4:$M$24,'Rent Roll'!$J$4:$J$24,$A35,'Rent Roll'!$H$4:$H$24,"&lt;="&amp;AK$11,'Rent Roll'!$I$4:$I$24,"&gt;"&amp;AK$11)),0)</f>
        <v>0</v>
      </c>
      <c r="AL35" s="62">
        <f>IFERROR(IF(AND($A35='Rent Roll'!#REF!,'Rent Roll'!#REF!="Current",'Rent Roll'!#REF!&gt;AL$11),'Rent Roll'!#REF!,SUMIFS('Rent Roll'!$M$4:$M$24,'Rent Roll'!$J$4:$J$24,$A35,'Rent Roll'!$H$4:$H$24,"&lt;="&amp;AL$11,'Rent Roll'!$I$4:$I$24,"&gt;"&amp;AL$11)),0)</f>
        <v>0</v>
      </c>
      <c r="AM35" s="62">
        <f>IFERROR(IF(AND($A35='Rent Roll'!#REF!,'Rent Roll'!#REF!="Current",'Rent Roll'!#REF!&gt;AM$11),'Rent Roll'!#REF!,SUMIFS('Rent Roll'!$M$4:$M$24,'Rent Roll'!$J$4:$J$24,$A35,'Rent Roll'!$H$4:$H$24,"&lt;="&amp;AM$11,'Rent Roll'!$I$4:$I$24,"&gt;"&amp;AM$11)),0)</f>
        <v>0</v>
      </c>
      <c r="AN35" s="559">
        <f>IFERROR(IF(AND($A35='Rent Roll'!#REF!,'Rent Roll'!#REF!="Current",'Rent Roll'!#REF!&gt;AN$11),'Rent Roll'!#REF!,SUMIFS('Rent Roll'!$M$4:$M$24,'Rent Roll'!$J$4:$J$24,$A35,'Rent Roll'!$H$4:$H$24,"&lt;="&amp;AN$11,'Rent Roll'!$I$4:$I$24,"&gt;"&amp;AN$11)),0)</f>
        <v>0</v>
      </c>
      <c r="AO35" s="62">
        <f>IFERROR(IF(AND($A35='Rent Roll'!#REF!,'Rent Roll'!#REF!="Current",'Rent Roll'!#REF!&gt;AO$11),'Rent Roll'!#REF!,SUMIFS('Rent Roll'!$M$4:$M$24,'Rent Roll'!$J$4:$J$24,$A35,'Rent Roll'!$H$4:$H$24,"&lt;="&amp;AO$11,'Rent Roll'!$I$4:$I$24,"&gt;"&amp;AO$11)),0)</f>
        <v>0</v>
      </c>
      <c r="AP35" s="62">
        <f>IFERROR(IF(AND($A35='Rent Roll'!#REF!,'Rent Roll'!#REF!="Current",'Rent Roll'!#REF!&gt;AP$11),'Rent Roll'!#REF!,SUMIFS('Rent Roll'!$M$4:$M$24,'Rent Roll'!$J$4:$J$24,$A35,'Rent Roll'!$H$4:$H$24,"&lt;="&amp;AP$11,'Rent Roll'!$I$4:$I$24,"&gt;"&amp;AP$11)),0)</f>
        <v>0</v>
      </c>
      <c r="AQ35" s="62">
        <f>IFERROR(IF(AND($A35='Rent Roll'!#REF!,'Rent Roll'!#REF!="Current",'Rent Roll'!#REF!&gt;AQ$11),'Rent Roll'!#REF!,SUMIFS('Rent Roll'!$M$4:$M$24,'Rent Roll'!$J$4:$J$24,$A35,'Rent Roll'!$H$4:$H$24,"&lt;="&amp;AQ$11,'Rent Roll'!$I$4:$I$24,"&gt;"&amp;AQ$11)),0)</f>
        <v>0</v>
      </c>
      <c r="AR35" s="62">
        <f>IFERROR(IF(AND($A35='Rent Roll'!#REF!,'Rent Roll'!#REF!="Current",'Rent Roll'!#REF!&gt;AR$11),'Rent Roll'!#REF!,SUMIFS('Rent Roll'!$M$4:$M$24,'Rent Roll'!$J$4:$J$24,$A35,'Rent Roll'!$H$4:$H$24,"&lt;="&amp;AR$11,'Rent Roll'!$I$4:$I$24,"&gt;"&amp;AR$11)),0)</f>
        <v>0</v>
      </c>
      <c r="AS35" s="62">
        <f>IFERROR(IF(AND($A35='Rent Roll'!#REF!,'Rent Roll'!#REF!="Current",'Rent Roll'!#REF!&gt;AS$11),'Rent Roll'!#REF!,SUMIFS('Rent Roll'!$M$4:$M$24,'Rent Roll'!$J$4:$J$24,$A35,'Rent Roll'!$H$4:$H$24,"&lt;="&amp;AS$11,'Rent Roll'!$I$4:$I$24,"&gt;"&amp;AS$11)),0)</f>
        <v>0</v>
      </c>
      <c r="AT35" s="62">
        <f>IFERROR(IF(AND($A35='Rent Roll'!#REF!,'Rent Roll'!#REF!="Current",'Rent Roll'!#REF!&gt;AT$11),'Rent Roll'!#REF!,SUMIFS('Rent Roll'!$M$4:$M$24,'Rent Roll'!$J$4:$J$24,$A35,'Rent Roll'!$H$4:$H$24,"&lt;="&amp;AT$11,'Rent Roll'!$I$4:$I$24,"&gt;"&amp;AT$11)),0)</f>
        <v>0</v>
      </c>
      <c r="AU35" s="62">
        <f>IFERROR(IF(AND($A35='Rent Roll'!#REF!,'Rent Roll'!#REF!="Current",'Rent Roll'!#REF!&gt;AU$11),'Rent Roll'!#REF!,SUMIFS('Rent Roll'!$M$4:$M$24,'Rent Roll'!$J$4:$J$24,$A35,'Rent Roll'!$H$4:$H$24,"&lt;="&amp;AU$11,'Rent Roll'!$I$4:$I$24,"&gt;"&amp;AU$11)),0)</f>
        <v>0</v>
      </c>
      <c r="AV35" s="62">
        <f>IFERROR(IF(AND($A35='Rent Roll'!#REF!,'Rent Roll'!#REF!="Current",'Rent Roll'!#REF!&gt;AV$11),'Rent Roll'!#REF!,SUMIFS('Rent Roll'!$M$4:$M$24,'Rent Roll'!$J$4:$J$24,$A35,'Rent Roll'!$H$4:$H$24,"&lt;="&amp;AV$11,'Rent Roll'!$I$4:$I$24,"&gt;"&amp;AV$11)),0)</f>
        <v>0</v>
      </c>
      <c r="AW35" s="62">
        <f>IFERROR(IF(AND($A35='Rent Roll'!#REF!,'Rent Roll'!#REF!="Current",'Rent Roll'!#REF!&gt;AW$11),'Rent Roll'!#REF!,SUMIFS('Rent Roll'!$M$4:$M$24,'Rent Roll'!$J$4:$J$24,$A35,'Rent Roll'!$H$4:$H$24,"&lt;="&amp;AW$11,'Rent Roll'!$I$4:$I$24,"&gt;"&amp;AW$11)),0)</f>
        <v>0</v>
      </c>
      <c r="AX35" s="62">
        <f>IFERROR(IF(AND($A35='Rent Roll'!#REF!,'Rent Roll'!#REF!="Current",'Rent Roll'!#REF!&gt;AX$11),'Rent Roll'!#REF!,SUMIFS('Rent Roll'!$M$4:$M$24,'Rent Roll'!$J$4:$J$24,$A35,'Rent Roll'!$H$4:$H$24,"&lt;="&amp;AX$11,'Rent Roll'!$I$4:$I$24,"&gt;"&amp;AX$11)),0)</f>
        <v>0</v>
      </c>
      <c r="AY35" s="62">
        <f>IFERROR(IF(AND($A35='Rent Roll'!#REF!,'Rent Roll'!#REF!="Current",'Rent Roll'!#REF!&gt;AY$11),'Rent Roll'!#REF!,SUMIFS('Rent Roll'!$M$4:$M$24,'Rent Roll'!$J$4:$J$24,$A35,'Rent Roll'!$H$4:$H$24,"&lt;="&amp;AY$11,'Rent Roll'!$I$4:$I$24,"&gt;"&amp;AY$11)),0)</f>
        <v>0</v>
      </c>
      <c r="AZ35" s="559">
        <f>IFERROR(IF(AND($A35='Rent Roll'!#REF!,'Rent Roll'!#REF!="Current",'Rent Roll'!#REF!&gt;AZ$11),'Rent Roll'!#REF!,SUMIFS('Rent Roll'!$M$4:$M$24,'Rent Roll'!$J$4:$J$24,$A35,'Rent Roll'!$H$4:$H$24,"&lt;="&amp;AZ$11,'Rent Roll'!$I$4:$I$24,"&gt;"&amp;AZ$11)),0)</f>
        <v>0</v>
      </c>
      <c r="BA35" s="62">
        <f>IFERROR(IF(AND($A35='Rent Roll'!#REF!,'Rent Roll'!#REF!="Current",'Rent Roll'!#REF!&gt;BA$11),'Rent Roll'!#REF!,SUMIFS('Rent Roll'!$M$4:$M$24,'Rent Roll'!$J$4:$J$24,$A35,'Rent Roll'!$H$4:$H$24,"&lt;="&amp;BA$11,'Rent Roll'!$I$4:$I$24,"&gt;"&amp;BA$11)),0)</f>
        <v>0</v>
      </c>
      <c r="BB35" s="62">
        <f>IFERROR(IF(AND($A35='Rent Roll'!#REF!,'Rent Roll'!#REF!="Current",'Rent Roll'!#REF!&gt;BB$11),'Rent Roll'!#REF!,SUMIFS('Rent Roll'!$M$4:$M$24,'Rent Roll'!$J$4:$J$24,$A35,'Rent Roll'!$H$4:$H$24,"&lt;="&amp;BB$11,'Rent Roll'!$I$4:$I$24,"&gt;"&amp;BB$11)),0)</f>
        <v>0</v>
      </c>
      <c r="BC35" s="62">
        <f>IFERROR(IF(AND($A35='Rent Roll'!#REF!,'Rent Roll'!#REF!="Current",'Rent Roll'!#REF!&gt;BC$11),'Rent Roll'!#REF!,SUMIFS('Rent Roll'!$M$4:$M$24,'Rent Roll'!$J$4:$J$24,$A35,'Rent Roll'!$H$4:$H$24,"&lt;="&amp;BC$11,'Rent Roll'!$I$4:$I$24,"&gt;"&amp;BC$11)),0)</f>
        <v>0</v>
      </c>
      <c r="BD35" s="62">
        <f>IFERROR(IF(AND($A35='Rent Roll'!#REF!,'Rent Roll'!#REF!="Current",'Rent Roll'!#REF!&gt;BD$11),'Rent Roll'!#REF!,SUMIFS('Rent Roll'!$M$4:$M$24,'Rent Roll'!$J$4:$J$24,$A35,'Rent Roll'!$H$4:$H$24,"&lt;="&amp;BD$11,'Rent Roll'!$I$4:$I$24,"&gt;"&amp;BD$11)),0)</f>
        <v>0</v>
      </c>
      <c r="BE35" s="62">
        <f>IFERROR(IF(AND($A35='Rent Roll'!#REF!,'Rent Roll'!#REF!="Current",'Rent Roll'!#REF!&gt;BE$11),'Rent Roll'!#REF!,SUMIFS('Rent Roll'!$M$4:$M$24,'Rent Roll'!$J$4:$J$24,$A35,'Rent Roll'!$H$4:$H$24,"&lt;="&amp;BE$11,'Rent Roll'!$I$4:$I$24,"&gt;"&amp;BE$11)),0)</f>
        <v>0</v>
      </c>
      <c r="BF35" s="62">
        <f>IFERROR(IF(AND($A35='Rent Roll'!#REF!,'Rent Roll'!#REF!="Current",'Rent Roll'!#REF!&gt;BF$11),'Rent Roll'!#REF!,SUMIFS('Rent Roll'!$M$4:$M$24,'Rent Roll'!$J$4:$J$24,$A35,'Rent Roll'!$H$4:$H$24,"&lt;="&amp;BF$11,'Rent Roll'!$I$4:$I$24,"&gt;"&amp;BF$11)),0)</f>
        <v>0</v>
      </c>
      <c r="BG35" s="62">
        <f>IFERROR(IF(AND($A35='Rent Roll'!#REF!,'Rent Roll'!#REF!="Current",'Rent Roll'!#REF!&gt;BG$11),'Rent Roll'!#REF!,SUMIFS('Rent Roll'!$M$4:$M$24,'Rent Roll'!$J$4:$J$24,$A35,'Rent Roll'!$H$4:$H$24,"&lt;="&amp;BG$11,'Rent Roll'!$I$4:$I$24,"&gt;"&amp;BG$11)),0)</f>
        <v>0</v>
      </c>
      <c r="BH35" s="62">
        <f>IFERROR(IF(AND($A35='Rent Roll'!#REF!,'Rent Roll'!#REF!="Current",'Rent Roll'!#REF!&gt;BH$11),'Rent Roll'!#REF!,SUMIFS('Rent Roll'!$M$4:$M$24,'Rent Roll'!$J$4:$J$24,$A35,'Rent Roll'!$H$4:$H$24,"&lt;="&amp;BH$11,'Rent Roll'!$I$4:$I$24,"&gt;"&amp;BH$11)),0)</f>
        <v>0</v>
      </c>
      <c r="BI35" s="62">
        <f>IFERROR(IF(AND($A35='Rent Roll'!#REF!,'Rent Roll'!#REF!="Current",'Rent Roll'!#REF!&gt;BI$11),'Rent Roll'!#REF!,SUMIFS('Rent Roll'!$M$4:$M$24,'Rent Roll'!$J$4:$J$24,$A35,'Rent Roll'!$H$4:$H$24,"&lt;="&amp;BI$11,'Rent Roll'!$I$4:$I$24,"&gt;"&amp;BI$11)),0)</f>
        <v>0</v>
      </c>
      <c r="BJ35" s="62">
        <f>IFERROR(IF(AND($A35='Rent Roll'!#REF!,'Rent Roll'!#REF!="Current",'Rent Roll'!#REF!&gt;BJ$11),'Rent Roll'!#REF!,SUMIFS('Rent Roll'!$M$4:$M$24,'Rent Roll'!$J$4:$J$24,$A35,'Rent Roll'!$H$4:$H$24,"&lt;="&amp;BJ$11,'Rent Roll'!$I$4:$I$24,"&gt;"&amp;BJ$11)),0)</f>
        <v>0</v>
      </c>
      <c r="BK35" s="62">
        <f>IFERROR(IF(AND($A35='Rent Roll'!#REF!,'Rent Roll'!#REF!="Current",'Rent Roll'!#REF!&gt;BK$11),'Rent Roll'!#REF!,SUMIFS('Rent Roll'!$M$4:$M$24,'Rent Roll'!$J$4:$J$24,$A35,'Rent Roll'!$H$4:$H$24,"&lt;="&amp;BK$11,'Rent Roll'!$I$4:$I$24,"&gt;"&amp;BK$11)),0)</f>
        <v>0</v>
      </c>
      <c r="BL35" s="559">
        <f>IFERROR(IF(AND($A35='Rent Roll'!#REF!,'Rent Roll'!#REF!="Current",'Rent Roll'!#REF!&gt;BL$11),'Rent Roll'!#REF!,SUMIFS('Rent Roll'!$M$4:$M$24,'Rent Roll'!$J$4:$J$24,$A35,'Rent Roll'!$H$4:$H$24,"&lt;="&amp;BL$11,'Rent Roll'!$I$4:$I$24,"&gt;"&amp;BL$11)),0)</f>
        <v>0</v>
      </c>
      <c r="BM35" s="62">
        <f>IFERROR(IF(AND($A35='Rent Roll'!#REF!,'Rent Roll'!#REF!="Current",'Rent Roll'!#REF!&gt;BM$11),'Rent Roll'!#REF!,SUMIFS('Rent Roll'!$M$4:$M$24,'Rent Roll'!$J$4:$J$24,$A35,'Rent Roll'!$H$4:$H$24,"&lt;="&amp;BM$11,'Rent Roll'!$I$4:$I$24,"&gt;"&amp;BM$11)),0)</f>
        <v>0</v>
      </c>
      <c r="BN35" s="62">
        <f>IFERROR(IF(AND($A35='Rent Roll'!#REF!,'Rent Roll'!#REF!="Current",'Rent Roll'!#REF!&gt;BN$11),'Rent Roll'!#REF!,SUMIFS('Rent Roll'!$M$4:$M$24,'Rent Roll'!$J$4:$J$24,$A35,'Rent Roll'!$H$4:$H$24,"&lt;="&amp;BN$11,'Rent Roll'!$I$4:$I$24,"&gt;"&amp;BN$11)),0)</f>
        <v>0</v>
      </c>
      <c r="BO35" s="62">
        <f>IFERROR(IF(AND($A35='Rent Roll'!#REF!,'Rent Roll'!#REF!="Current",'Rent Roll'!#REF!&gt;BO$11),'Rent Roll'!#REF!,SUMIFS('Rent Roll'!$M$4:$M$24,'Rent Roll'!$J$4:$J$24,$A35,'Rent Roll'!$H$4:$H$24,"&lt;="&amp;BO$11,'Rent Roll'!$I$4:$I$24,"&gt;"&amp;BO$11)),0)</f>
        <v>0</v>
      </c>
      <c r="BP35" s="62">
        <f>IFERROR(IF(AND($A35='Rent Roll'!#REF!,'Rent Roll'!#REF!="Current",'Rent Roll'!#REF!&gt;BP$11),'Rent Roll'!#REF!,SUMIFS('Rent Roll'!$M$4:$M$24,'Rent Roll'!$J$4:$J$24,$A35,'Rent Roll'!$H$4:$H$24,"&lt;="&amp;BP$11,'Rent Roll'!$I$4:$I$24,"&gt;"&amp;BP$11)),0)</f>
        <v>0</v>
      </c>
      <c r="BQ35" s="62">
        <f>IFERROR(IF(AND($A35='Rent Roll'!#REF!,'Rent Roll'!#REF!="Current",'Rent Roll'!#REF!&gt;BQ$11),'Rent Roll'!#REF!,SUMIFS('Rent Roll'!$M$4:$M$24,'Rent Roll'!$J$4:$J$24,$A35,'Rent Roll'!$H$4:$H$24,"&lt;="&amp;BQ$11,'Rent Roll'!$I$4:$I$24,"&gt;"&amp;BQ$11)),0)</f>
        <v>0</v>
      </c>
      <c r="BR35" s="62">
        <f>IFERROR(IF(AND($A35='Rent Roll'!#REF!,'Rent Roll'!#REF!="Current",'Rent Roll'!#REF!&gt;BR$11),'Rent Roll'!#REF!,SUMIFS('Rent Roll'!$M$4:$M$24,'Rent Roll'!$J$4:$J$24,$A35,'Rent Roll'!$H$4:$H$24,"&lt;="&amp;BR$11,'Rent Roll'!$I$4:$I$24,"&gt;"&amp;BR$11)),0)</f>
        <v>0</v>
      </c>
      <c r="BS35" s="62">
        <f>IFERROR(IF(AND($A35='Rent Roll'!#REF!,'Rent Roll'!#REF!="Current",'Rent Roll'!#REF!&gt;BS$11),'Rent Roll'!#REF!,SUMIFS('Rent Roll'!$M$4:$M$24,'Rent Roll'!$J$4:$J$24,$A35,'Rent Roll'!$H$4:$H$24,"&lt;="&amp;BS$11,'Rent Roll'!$I$4:$I$24,"&gt;"&amp;BS$11)),0)</f>
        <v>0</v>
      </c>
      <c r="BT35" s="62">
        <f>IFERROR(IF(AND($A35='Rent Roll'!#REF!,'Rent Roll'!#REF!="Current",'Rent Roll'!#REF!&gt;BT$11),'Rent Roll'!#REF!,SUMIFS('Rent Roll'!$M$4:$M$24,'Rent Roll'!$J$4:$J$24,$A35,'Rent Roll'!$H$4:$H$24,"&lt;="&amp;BT$11,'Rent Roll'!$I$4:$I$24,"&gt;"&amp;BT$11)),0)</f>
        <v>0</v>
      </c>
      <c r="BU35" s="62">
        <f>IFERROR(IF(AND($A35='Rent Roll'!#REF!,'Rent Roll'!#REF!="Current",'Rent Roll'!#REF!&gt;BU$11),'Rent Roll'!#REF!,SUMIFS('Rent Roll'!$M$4:$M$24,'Rent Roll'!$J$4:$J$24,$A35,'Rent Roll'!$H$4:$H$24,"&lt;="&amp;BU$11,'Rent Roll'!$I$4:$I$24,"&gt;"&amp;BU$11)),0)</f>
        <v>0</v>
      </c>
      <c r="BV35" s="62">
        <f>IFERROR(IF(AND($A35='Rent Roll'!#REF!,'Rent Roll'!#REF!="Current",'Rent Roll'!#REF!&gt;BV$11),'Rent Roll'!#REF!,SUMIFS('Rent Roll'!$M$4:$M$24,'Rent Roll'!$J$4:$J$24,$A35,'Rent Roll'!$H$4:$H$24,"&lt;="&amp;BV$11,'Rent Roll'!$I$4:$I$24,"&gt;"&amp;BV$11)),0)</f>
        <v>0</v>
      </c>
      <c r="BW35" s="62">
        <f>IFERROR(IF(AND($A35='Rent Roll'!#REF!,'Rent Roll'!#REF!="Current",'Rent Roll'!#REF!&gt;BW$11),'Rent Roll'!#REF!,SUMIFS('Rent Roll'!$M$4:$M$24,'Rent Roll'!$J$4:$J$24,$A35,'Rent Roll'!$H$4:$H$24,"&lt;="&amp;BW$11,'Rent Roll'!$I$4:$I$24,"&gt;"&amp;BW$11)),0)</f>
        <v>0</v>
      </c>
      <c r="BX35" s="559">
        <f>IFERROR(IF(AND($A35='Rent Roll'!#REF!,'Rent Roll'!#REF!="Current",'Rent Roll'!#REF!&gt;BX$11),'Rent Roll'!#REF!,SUMIFS('Rent Roll'!$M$4:$M$24,'Rent Roll'!$J$4:$J$24,$A35,'Rent Roll'!$H$4:$H$24,"&lt;="&amp;BX$11,'Rent Roll'!$I$4:$I$24,"&gt;"&amp;BX$11)),0)</f>
        <v>0</v>
      </c>
      <c r="BY35" s="62">
        <f>IFERROR(IF(AND($A35='Rent Roll'!#REF!,'Rent Roll'!#REF!="Current",'Rent Roll'!#REF!&gt;BY$11),'Rent Roll'!#REF!,SUMIFS('Rent Roll'!$M$4:$M$24,'Rent Roll'!$J$4:$J$24,$A35,'Rent Roll'!$H$4:$H$24,"&lt;="&amp;BY$11,'Rent Roll'!$I$4:$I$24,"&gt;"&amp;BY$11)),0)</f>
        <v>0</v>
      </c>
      <c r="BZ35" s="62">
        <f>IFERROR(IF(AND($A35='Rent Roll'!#REF!,'Rent Roll'!#REF!="Current",'Rent Roll'!#REF!&gt;BZ$11),'Rent Roll'!#REF!,SUMIFS('Rent Roll'!$M$4:$M$24,'Rent Roll'!$J$4:$J$24,$A35,'Rent Roll'!$H$4:$H$24,"&lt;="&amp;BZ$11,'Rent Roll'!$I$4:$I$24,"&gt;"&amp;BZ$11)),0)</f>
        <v>0</v>
      </c>
      <c r="CA35" s="62">
        <f>IFERROR(IF(AND($A35='Rent Roll'!#REF!,'Rent Roll'!#REF!="Current",'Rent Roll'!#REF!&gt;CA$11),'Rent Roll'!#REF!,SUMIFS('Rent Roll'!$M$4:$M$24,'Rent Roll'!$J$4:$J$24,$A35,'Rent Roll'!$H$4:$H$24,"&lt;="&amp;CA$11,'Rent Roll'!$I$4:$I$24,"&gt;"&amp;CA$11)),0)</f>
        <v>0</v>
      </c>
      <c r="CB35" s="62">
        <f>IFERROR(IF(AND($A35='Rent Roll'!#REF!,'Rent Roll'!#REF!="Current",'Rent Roll'!#REF!&gt;CB$11),'Rent Roll'!#REF!,SUMIFS('Rent Roll'!$M$4:$M$24,'Rent Roll'!$J$4:$J$24,$A35,'Rent Roll'!$H$4:$H$24,"&lt;="&amp;CB$11,'Rent Roll'!$I$4:$I$24,"&gt;"&amp;CB$11)),0)</f>
        <v>0</v>
      </c>
      <c r="CC35" s="62">
        <f>IFERROR(IF(AND($A35='Rent Roll'!#REF!,'Rent Roll'!#REF!="Current",'Rent Roll'!#REF!&gt;CC$11),'Rent Roll'!#REF!,SUMIFS('Rent Roll'!$M$4:$M$24,'Rent Roll'!$J$4:$J$24,$A35,'Rent Roll'!$H$4:$H$24,"&lt;="&amp;CC$11,'Rent Roll'!$I$4:$I$24,"&gt;"&amp;CC$11)),0)</f>
        <v>0</v>
      </c>
      <c r="CD35" s="62">
        <f>IFERROR(IF(AND($A35='Rent Roll'!#REF!,'Rent Roll'!#REF!="Current",'Rent Roll'!#REF!&gt;CD$11),'Rent Roll'!#REF!,SUMIFS('Rent Roll'!$M$4:$M$24,'Rent Roll'!$J$4:$J$24,$A35,'Rent Roll'!$H$4:$H$24,"&lt;="&amp;CD$11,'Rent Roll'!$I$4:$I$24,"&gt;"&amp;CD$11)),0)</f>
        <v>0</v>
      </c>
      <c r="CE35" s="62">
        <f>IFERROR(IF(AND($A35='Rent Roll'!#REF!,'Rent Roll'!#REF!="Current",'Rent Roll'!#REF!&gt;CE$11),'Rent Roll'!#REF!,SUMIFS('Rent Roll'!$M$4:$M$24,'Rent Roll'!$J$4:$J$24,$A35,'Rent Roll'!$H$4:$H$24,"&lt;="&amp;CE$11,'Rent Roll'!$I$4:$I$24,"&gt;"&amp;CE$11)),0)</f>
        <v>0</v>
      </c>
      <c r="CF35" s="62">
        <f>IFERROR(IF(AND($A35='Rent Roll'!#REF!,'Rent Roll'!#REF!="Current",'Rent Roll'!#REF!&gt;CF$11),'Rent Roll'!#REF!,SUMIFS('Rent Roll'!$M$4:$M$24,'Rent Roll'!$J$4:$J$24,$A35,'Rent Roll'!$H$4:$H$24,"&lt;="&amp;CF$11,'Rent Roll'!$I$4:$I$24,"&gt;"&amp;CF$11)),0)</f>
        <v>0</v>
      </c>
      <c r="CG35" s="62">
        <f>IFERROR(IF(AND($A35='Rent Roll'!#REF!,'Rent Roll'!#REF!="Current",'Rent Roll'!#REF!&gt;CG$11),'Rent Roll'!#REF!,SUMIFS('Rent Roll'!$M$4:$M$24,'Rent Roll'!$J$4:$J$24,$A35,'Rent Roll'!$H$4:$H$24,"&lt;="&amp;CG$11,'Rent Roll'!$I$4:$I$24,"&gt;"&amp;CG$11)),0)</f>
        <v>0</v>
      </c>
      <c r="CH35" s="62">
        <f>IFERROR(IF(AND($A35='Rent Roll'!#REF!,'Rent Roll'!#REF!="Current",'Rent Roll'!#REF!&gt;CH$11),'Rent Roll'!#REF!,SUMIFS('Rent Roll'!$M$4:$M$24,'Rent Roll'!$J$4:$J$24,$A35,'Rent Roll'!$H$4:$H$24,"&lt;="&amp;CH$11,'Rent Roll'!$I$4:$I$24,"&gt;"&amp;CH$11)),0)</f>
        <v>0</v>
      </c>
      <c r="CI35" s="62">
        <f>IFERROR(IF(AND($A35='Rent Roll'!#REF!,'Rent Roll'!#REF!="Current",'Rent Roll'!#REF!&gt;CI$11),'Rent Roll'!#REF!,SUMIFS('Rent Roll'!$M$4:$M$24,'Rent Roll'!$J$4:$J$24,$A35,'Rent Roll'!$H$4:$H$24,"&lt;="&amp;CI$11,'Rent Roll'!$I$4:$I$24,"&gt;"&amp;CI$11)),0)</f>
        <v>0</v>
      </c>
      <c r="CJ35" s="559">
        <f>IFERROR(IF(AND($A35='Rent Roll'!#REF!,'Rent Roll'!#REF!="Current",'Rent Roll'!#REF!&gt;CJ$11),'Rent Roll'!#REF!,SUMIFS('Rent Roll'!$M$4:$M$24,'Rent Roll'!$J$4:$J$24,$A35,'Rent Roll'!$H$4:$H$24,"&lt;="&amp;CJ$11,'Rent Roll'!$I$4:$I$24,"&gt;"&amp;CJ$11)),0)</f>
        <v>0</v>
      </c>
      <c r="CK35" s="62">
        <f>IFERROR(IF(AND($A35='Rent Roll'!#REF!,'Rent Roll'!#REF!="Current",'Rent Roll'!#REF!&gt;CK$11),'Rent Roll'!#REF!,SUMIFS('Rent Roll'!$M$4:$M$24,'Rent Roll'!$J$4:$J$24,$A35,'Rent Roll'!$H$4:$H$24,"&lt;="&amp;CK$11,'Rent Roll'!$I$4:$I$24,"&gt;"&amp;CK$11)),0)</f>
        <v>0</v>
      </c>
      <c r="CL35" s="62">
        <f>IFERROR(IF(AND($A35='Rent Roll'!#REF!,'Rent Roll'!#REF!="Current",'Rent Roll'!#REF!&gt;CL$11),'Rent Roll'!#REF!,SUMIFS('Rent Roll'!$M$4:$M$24,'Rent Roll'!$J$4:$J$24,$A35,'Rent Roll'!$H$4:$H$24,"&lt;="&amp;CL$11,'Rent Roll'!$I$4:$I$24,"&gt;"&amp;CL$11)),0)</f>
        <v>0</v>
      </c>
      <c r="CM35" s="62">
        <f>IFERROR(IF(AND($A35='Rent Roll'!#REF!,'Rent Roll'!#REF!="Current",'Rent Roll'!#REF!&gt;CM$11),'Rent Roll'!#REF!,SUMIFS('Rent Roll'!$M$4:$M$24,'Rent Roll'!$J$4:$J$24,$A35,'Rent Roll'!$H$4:$H$24,"&lt;="&amp;CM$11,'Rent Roll'!$I$4:$I$24,"&gt;"&amp;CM$11)),0)</f>
        <v>0</v>
      </c>
      <c r="CN35" s="62">
        <f>IFERROR(IF(AND($A35='Rent Roll'!#REF!,'Rent Roll'!#REF!="Current",'Rent Roll'!#REF!&gt;CN$11),'Rent Roll'!#REF!,SUMIFS('Rent Roll'!$M$4:$M$24,'Rent Roll'!$J$4:$J$24,$A35,'Rent Roll'!$H$4:$H$24,"&lt;="&amp;CN$11,'Rent Roll'!$I$4:$I$24,"&gt;"&amp;CN$11)),0)</f>
        <v>0</v>
      </c>
      <c r="CO35" s="62">
        <f>IFERROR(IF(AND($A35='Rent Roll'!#REF!,'Rent Roll'!#REF!="Current",'Rent Roll'!#REF!&gt;CO$11),'Rent Roll'!#REF!,SUMIFS('Rent Roll'!$M$4:$M$24,'Rent Roll'!$J$4:$J$24,$A35,'Rent Roll'!$H$4:$H$24,"&lt;="&amp;CO$11,'Rent Roll'!$I$4:$I$24,"&gt;"&amp;CO$11)),0)</f>
        <v>0</v>
      </c>
      <c r="CP35" s="62">
        <f>IFERROR(IF(AND($A35='Rent Roll'!#REF!,'Rent Roll'!#REF!="Current",'Rent Roll'!#REF!&gt;CP$11),'Rent Roll'!#REF!,SUMIFS('Rent Roll'!$M$4:$M$24,'Rent Roll'!$J$4:$J$24,$A35,'Rent Roll'!$H$4:$H$24,"&lt;="&amp;CP$11,'Rent Roll'!$I$4:$I$24,"&gt;"&amp;CP$11)),0)</f>
        <v>0</v>
      </c>
      <c r="CQ35" s="62">
        <f>IFERROR(IF(AND($A35='Rent Roll'!#REF!,'Rent Roll'!#REF!="Current",'Rent Roll'!#REF!&gt;CQ$11),'Rent Roll'!#REF!,SUMIFS('Rent Roll'!$M$4:$M$24,'Rent Roll'!$J$4:$J$24,$A35,'Rent Roll'!$H$4:$H$24,"&lt;="&amp;CQ$11,'Rent Roll'!$I$4:$I$24,"&gt;"&amp;CQ$11)),0)</f>
        <v>0</v>
      </c>
      <c r="CR35" s="62">
        <f>IFERROR(IF(AND($A35='Rent Roll'!#REF!,'Rent Roll'!#REF!="Current",'Rent Roll'!#REF!&gt;CR$11),'Rent Roll'!#REF!,SUMIFS('Rent Roll'!$M$4:$M$24,'Rent Roll'!$J$4:$J$24,$A35,'Rent Roll'!$H$4:$H$24,"&lt;="&amp;CR$11,'Rent Roll'!$I$4:$I$24,"&gt;"&amp;CR$11)),0)</f>
        <v>0</v>
      </c>
      <c r="CS35" s="62">
        <f>IFERROR(IF(AND($A35='Rent Roll'!#REF!,'Rent Roll'!#REF!="Current",'Rent Roll'!#REF!&gt;CS$11),'Rent Roll'!#REF!,SUMIFS('Rent Roll'!$M$4:$M$24,'Rent Roll'!$J$4:$J$24,$A35,'Rent Roll'!$H$4:$H$24,"&lt;="&amp;CS$11,'Rent Roll'!$I$4:$I$24,"&gt;"&amp;CS$11)),0)</f>
        <v>0</v>
      </c>
      <c r="CT35" s="62">
        <f>IFERROR(IF(AND($A35='Rent Roll'!#REF!,'Rent Roll'!#REF!="Current",'Rent Roll'!#REF!&gt;CT$11),'Rent Roll'!#REF!,SUMIFS('Rent Roll'!$M$4:$M$24,'Rent Roll'!$J$4:$J$24,$A35,'Rent Roll'!$H$4:$H$24,"&lt;="&amp;CT$11,'Rent Roll'!$I$4:$I$24,"&gt;"&amp;CT$11)),0)</f>
        <v>0</v>
      </c>
      <c r="CU35" s="62">
        <f>IFERROR(IF(AND($A35='Rent Roll'!#REF!,'Rent Roll'!#REF!="Current",'Rent Roll'!#REF!&gt;CU$11),'Rent Roll'!#REF!,SUMIFS('Rent Roll'!$M$4:$M$24,'Rent Roll'!$J$4:$J$24,$A35,'Rent Roll'!$H$4:$H$24,"&lt;="&amp;CU$11,'Rent Roll'!$I$4:$I$24,"&gt;"&amp;CU$11)),0)</f>
        <v>0</v>
      </c>
      <c r="CV35" s="559">
        <f>IFERROR(IF(AND($A35='Rent Roll'!#REF!,'Rent Roll'!#REF!="Current",'Rent Roll'!#REF!&gt;CV$11),'Rent Roll'!#REF!,SUMIFS('Rent Roll'!$M$4:$M$24,'Rent Roll'!$J$4:$J$24,$A35,'Rent Roll'!$H$4:$H$24,"&lt;="&amp;CV$11,'Rent Roll'!$I$4:$I$24,"&gt;"&amp;CV$11)),0)</f>
        <v>0</v>
      </c>
      <c r="CW35" s="62">
        <f>IFERROR(IF(AND($A35='Rent Roll'!#REF!,'Rent Roll'!#REF!="Current",'Rent Roll'!#REF!&gt;CW$11),'Rent Roll'!#REF!,SUMIFS('Rent Roll'!$M$4:$M$24,'Rent Roll'!$J$4:$J$24,$A35,'Rent Roll'!$H$4:$H$24,"&lt;="&amp;CW$11,'Rent Roll'!$I$4:$I$24,"&gt;"&amp;CW$11)),0)</f>
        <v>0</v>
      </c>
      <c r="CX35" s="62">
        <f>IFERROR(IF(AND($A35='Rent Roll'!#REF!,'Rent Roll'!#REF!="Current",'Rent Roll'!#REF!&gt;CX$11),'Rent Roll'!#REF!,SUMIFS('Rent Roll'!$M$4:$M$24,'Rent Roll'!$J$4:$J$24,$A35,'Rent Roll'!$H$4:$H$24,"&lt;="&amp;CX$11,'Rent Roll'!$I$4:$I$24,"&gt;"&amp;CX$11)),0)</f>
        <v>0</v>
      </c>
      <c r="CY35" s="62">
        <f>IFERROR(IF(AND($A35='Rent Roll'!#REF!,'Rent Roll'!#REF!="Current",'Rent Roll'!#REF!&gt;CY$11),'Rent Roll'!#REF!,SUMIFS('Rent Roll'!$M$4:$M$24,'Rent Roll'!$J$4:$J$24,$A35,'Rent Roll'!$H$4:$H$24,"&lt;="&amp;CY$11,'Rent Roll'!$I$4:$I$24,"&gt;"&amp;CY$11)),0)</f>
        <v>0</v>
      </c>
      <c r="CZ35" s="62">
        <f>IFERROR(IF(AND($A35='Rent Roll'!#REF!,'Rent Roll'!#REF!="Current",'Rent Roll'!#REF!&gt;CZ$11),'Rent Roll'!#REF!,SUMIFS('Rent Roll'!$M$4:$M$24,'Rent Roll'!$J$4:$J$24,$A35,'Rent Roll'!$H$4:$H$24,"&lt;="&amp;CZ$11,'Rent Roll'!$I$4:$I$24,"&gt;"&amp;CZ$11)),0)</f>
        <v>0</v>
      </c>
      <c r="DA35" s="62">
        <f>IFERROR(IF(AND($A35='Rent Roll'!#REF!,'Rent Roll'!#REF!="Current",'Rent Roll'!#REF!&gt;DA$11),'Rent Roll'!#REF!,SUMIFS('Rent Roll'!$M$4:$M$24,'Rent Roll'!$J$4:$J$24,$A35,'Rent Roll'!$H$4:$H$24,"&lt;="&amp;DA$11,'Rent Roll'!$I$4:$I$24,"&gt;"&amp;DA$11)),0)</f>
        <v>0</v>
      </c>
      <c r="DB35" s="62">
        <f>IFERROR(IF(AND($A35='Rent Roll'!#REF!,'Rent Roll'!#REF!="Current",'Rent Roll'!#REF!&gt;DB$11),'Rent Roll'!#REF!,SUMIFS('Rent Roll'!$M$4:$M$24,'Rent Roll'!$J$4:$J$24,$A35,'Rent Roll'!$H$4:$H$24,"&lt;="&amp;DB$11,'Rent Roll'!$I$4:$I$24,"&gt;"&amp;DB$11)),0)</f>
        <v>0</v>
      </c>
      <c r="DC35" s="62">
        <f>IFERROR(IF(AND($A35='Rent Roll'!#REF!,'Rent Roll'!#REF!="Current",'Rent Roll'!#REF!&gt;DC$11),'Rent Roll'!#REF!,SUMIFS('Rent Roll'!$M$4:$M$24,'Rent Roll'!$J$4:$J$24,$A35,'Rent Roll'!$H$4:$H$24,"&lt;="&amp;DC$11,'Rent Roll'!$I$4:$I$24,"&gt;"&amp;DC$11)),0)</f>
        <v>0</v>
      </c>
      <c r="DD35" s="62">
        <f>IFERROR(IF(AND($A35='Rent Roll'!#REF!,'Rent Roll'!#REF!="Current",'Rent Roll'!#REF!&gt;DD$11),'Rent Roll'!#REF!,SUMIFS('Rent Roll'!$M$4:$M$24,'Rent Roll'!$J$4:$J$24,$A35,'Rent Roll'!$H$4:$H$24,"&lt;="&amp;DD$11,'Rent Roll'!$I$4:$I$24,"&gt;"&amp;DD$11)),0)</f>
        <v>0</v>
      </c>
      <c r="DE35" s="62">
        <f>IFERROR(IF(AND($A35='Rent Roll'!#REF!,'Rent Roll'!#REF!="Current",'Rent Roll'!#REF!&gt;DE$11),'Rent Roll'!#REF!,SUMIFS('Rent Roll'!$M$4:$M$24,'Rent Roll'!$J$4:$J$24,$A35,'Rent Roll'!$H$4:$H$24,"&lt;="&amp;DE$11,'Rent Roll'!$I$4:$I$24,"&gt;"&amp;DE$11)),0)</f>
        <v>0</v>
      </c>
      <c r="DF35" s="62">
        <f>IFERROR(IF(AND($A35='Rent Roll'!#REF!,'Rent Roll'!#REF!="Current",'Rent Roll'!#REF!&gt;DF$11),'Rent Roll'!#REF!,SUMIFS('Rent Roll'!$M$4:$M$24,'Rent Roll'!$J$4:$J$24,$A35,'Rent Roll'!$H$4:$H$24,"&lt;="&amp;DF$11,'Rent Roll'!$I$4:$I$24,"&gt;"&amp;DF$11)),0)</f>
        <v>0</v>
      </c>
      <c r="DG35" s="62">
        <f>IFERROR(IF(AND($A35='Rent Roll'!#REF!,'Rent Roll'!#REF!="Current",'Rent Roll'!#REF!&gt;DG$11),'Rent Roll'!#REF!,SUMIFS('Rent Roll'!$M$4:$M$24,'Rent Roll'!$J$4:$J$24,$A35,'Rent Roll'!$H$4:$H$24,"&lt;="&amp;DG$11,'Rent Roll'!$I$4:$I$24,"&gt;"&amp;DG$11)),0)</f>
        <v>0</v>
      </c>
      <c r="DH35" s="559">
        <f>IFERROR(IF(AND($A35='Rent Roll'!#REF!,'Rent Roll'!#REF!="Current",'Rent Roll'!#REF!&gt;DH$11),'Rent Roll'!#REF!,SUMIFS('Rent Roll'!$M$4:$M$24,'Rent Roll'!$J$4:$J$24,$A35,'Rent Roll'!$H$4:$H$24,"&lt;="&amp;DH$11,'Rent Roll'!$I$4:$I$24,"&gt;"&amp;DH$11)),0)</f>
        <v>0</v>
      </c>
      <c r="DI35" s="62">
        <f>IFERROR(IF(AND($A35='Rent Roll'!#REF!,'Rent Roll'!#REF!="Current",'Rent Roll'!#REF!&gt;DI$11),'Rent Roll'!#REF!,SUMIFS('Rent Roll'!$M$4:$M$24,'Rent Roll'!$J$4:$J$24,$A35,'Rent Roll'!$H$4:$H$24,"&lt;="&amp;DI$11,'Rent Roll'!$I$4:$I$24,"&gt;"&amp;DI$11)),0)</f>
        <v>0</v>
      </c>
      <c r="DJ35" s="62">
        <f>IFERROR(IF(AND($A35='Rent Roll'!#REF!,'Rent Roll'!#REF!="Current",'Rent Roll'!#REF!&gt;DJ$11),'Rent Roll'!#REF!,SUMIFS('Rent Roll'!$M$4:$M$24,'Rent Roll'!$J$4:$J$24,$A35,'Rent Roll'!$H$4:$H$24,"&lt;="&amp;DJ$11,'Rent Roll'!$I$4:$I$24,"&gt;"&amp;DJ$11)),0)</f>
        <v>0</v>
      </c>
      <c r="DK35" s="62">
        <f>IFERROR(IF(AND($A35='Rent Roll'!#REF!,'Rent Roll'!#REF!="Current",'Rent Roll'!#REF!&gt;DK$11),'Rent Roll'!#REF!,SUMIFS('Rent Roll'!$M$4:$M$24,'Rent Roll'!$J$4:$J$24,$A35,'Rent Roll'!$H$4:$H$24,"&lt;="&amp;DK$11,'Rent Roll'!$I$4:$I$24,"&gt;"&amp;DK$11)),0)</f>
        <v>0</v>
      </c>
      <c r="DL35" s="62">
        <f>IFERROR(IF(AND($A35='Rent Roll'!#REF!,'Rent Roll'!#REF!="Current",'Rent Roll'!#REF!&gt;DL$11),'Rent Roll'!#REF!,SUMIFS('Rent Roll'!$M$4:$M$24,'Rent Roll'!$J$4:$J$24,$A35,'Rent Roll'!$H$4:$H$24,"&lt;="&amp;DL$11,'Rent Roll'!$I$4:$I$24,"&gt;"&amp;DL$11)),0)</f>
        <v>0</v>
      </c>
      <c r="DM35" s="62">
        <f>IFERROR(IF(AND($A35='Rent Roll'!#REF!,'Rent Roll'!#REF!="Current",'Rent Roll'!#REF!&gt;DM$11),'Rent Roll'!#REF!,SUMIFS('Rent Roll'!$M$4:$M$24,'Rent Roll'!$J$4:$J$24,$A35,'Rent Roll'!$H$4:$H$24,"&lt;="&amp;DM$11,'Rent Roll'!$I$4:$I$24,"&gt;"&amp;DM$11)),0)</f>
        <v>0</v>
      </c>
      <c r="DN35" s="62">
        <f>IFERROR(IF(AND($A35='Rent Roll'!#REF!,'Rent Roll'!#REF!="Current",'Rent Roll'!#REF!&gt;DN$11),'Rent Roll'!#REF!,SUMIFS('Rent Roll'!$M$4:$M$24,'Rent Roll'!$J$4:$J$24,$A35,'Rent Roll'!$H$4:$H$24,"&lt;="&amp;DN$11,'Rent Roll'!$I$4:$I$24,"&gt;"&amp;DN$11)),0)</f>
        <v>0</v>
      </c>
      <c r="DO35" s="62">
        <f>IFERROR(IF(AND($A35='Rent Roll'!#REF!,'Rent Roll'!#REF!="Current",'Rent Roll'!#REF!&gt;DO$11),'Rent Roll'!#REF!,SUMIFS('Rent Roll'!$M$4:$M$24,'Rent Roll'!$J$4:$J$24,$A35,'Rent Roll'!$H$4:$H$24,"&lt;="&amp;DO$11,'Rent Roll'!$I$4:$I$24,"&gt;"&amp;DO$11)),0)</f>
        <v>0</v>
      </c>
      <c r="DP35" s="62">
        <f>IFERROR(IF(AND($A35='Rent Roll'!#REF!,'Rent Roll'!#REF!="Current",'Rent Roll'!#REF!&gt;DP$11),'Rent Roll'!#REF!,SUMIFS('Rent Roll'!$M$4:$M$24,'Rent Roll'!$J$4:$J$24,$A35,'Rent Roll'!$H$4:$H$24,"&lt;="&amp;DP$11,'Rent Roll'!$I$4:$I$24,"&gt;"&amp;DP$11)),0)</f>
        <v>0</v>
      </c>
      <c r="DQ35" s="62">
        <f>IFERROR(IF(AND($A35='Rent Roll'!#REF!,'Rent Roll'!#REF!="Current",'Rent Roll'!#REF!&gt;DQ$11),'Rent Roll'!#REF!,SUMIFS('Rent Roll'!$M$4:$M$24,'Rent Roll'!$J$4:$J$24,$A35,'Rent Roll'!$H$4:$H$24,"&lt;="&amp;DQ$11,'Rent Roll'!$I$4:$I$24,"&gt;"&amp;DQ$11)),0)</f>
        <v>0</v>
      </c>
      <c r="DR35" s="62">
        <f>IFERROR(IF(AND($A35='Rent Roll'!#REF!,'Rent Roll'!#REF!="Current",'Rent Roll'!#REF!&gt;DR$11),'Rent Roll'!#REF!,SUMIFS('Rent Roll'!$M$4:$M$24,'Rent Roll'!$J$4:$J$24,$A35,'Rent Roll'!$H$4:$H$24,"&lt;="&amp;DR$11,'Rent Roll'!$I$4:$I$24,"&gt;"&amp;DR$11)),0)</f>
        <v>0</v>
      </c>
      <c r="DS35" s="62">
        <f>IFERROR(IF(AND($A35='Rent Roll'!#REF!,'Rent Roll'!#REF!="Current",'Rent Roll'!#REF!&gt;DS$11),'Rent Roll'!#REF!,SUMIFS('Rent Roll'!$M$4:$M$24,'Rent Roll'!$J$4:$J$24,$A35,'Rent Roll'!$H$4:$H$24,"&lt;="&amp;DS$11,'Rent Roll'!$I$4:$I$24,"&gt;"&amp;DS$11)),0)</f>
        <v>0</v>
      </c>
      <c r="DT35" s="559">
        <f>IFERROR(IF(AND($A35='Rent Roll'!#REF!,'Rent Roll'!#REF!="Current",'Rent Roll'!#REF!&gt;DT$11),'Rent Roll'!#REF!,SUMIFS('Rent Roll'!$M$4:$M$24,'Rent Roll'!$J$4:$J$24,$A35,'Rent Roll'!$H$4:$H$24,"&lt;="&amp;DT$11,'Rent Roll'!$I$4:$I$24,"&gt;"&amp;DT$11)),0)</f>
        <v>0</v>
      </c>
      <c r="DU35" s="62">
        <f>IFERROR(IF(AND($A35='Rent Roll'!#REF!,'Rent Roll'!#REF!="Current",'Rent Roll'!#REF!&gt;DU$11),'Rent Roll'!#REF!,SUMIFS('Rent Roll'!$M$4:$M$24,'Rent Roll'!$J$4:$J$24,$A35,'Rent Roll'!$H$4:$H$24,"&lt;="&amp;DU$11,'Rent Roll'!$I$4:$I$24,"&gt;"&amp;DU$11)),0)</f>
        <v>0</v>
      </c>
      <c r="DV35" s="62">
        <f>IFERROR(IF(AND($A35='Rent Roll'!#REF!,'Rent Roll'!#REF!="Current",'Rent Roll'!#REF!&gt;DV$11),'Rent Roll'!#REF!,SUMIFS('Rent Roll'!$M$4:$M$24,'Rent Roll'!$J$4:$J$24,$A35,'Rent Roll'!$H$4:$H$24,"&lt;="&amp;DV$11,'Rent Roll'!$I$4:$I$24,"&gt;"&amp;DV$11)),0)</f>
        <v>0</v>
      </c>
      <c r="DW35" s="62">
        <f>IFERROR(IF(AND($A35='Rent Roll'!#REF!,'Rent Roll'!#REF!="Current",'Rent Roll'!#REF!&gt;DW$11),'Rent Roll'!#REF!,SUMIFS('Rent Roll'!$M$4:$M$24,'Rent Roll'!$J$4:$J$24,$A35,'Rent Roll'!$H$4:$H$24,"&lt;="&amp;DW$11,'Rent Roll'!$I$4:$I$24,"&gt;"&amp;DW$11)),0)</f>
        <v>0</v>
      </c>
      <c r="DX35" s="62">
        <f>IFERROR(IF(AND($A35='Rent Roll'!#REF!,'Rent Roll'!#REF!="Current",'Rent Roll'!#REF!&gt;DX$11),'Rent Roll'!#REF!,SUMIFS('Rent Roll'!$M$4:$M$24,'Rent Roll'!$J$4:$J$24,$A35,'Rent Roll'!$H$4:$H$24,"&lt;="&amp;DX$11,'Rent Roll'!$I$4:$I$24,"&gt;"&amp;DX$11)),0)</f>
        <v>0</v>
      </c>
      <c r="DY35" s="62">
        <f>IFERROR(IF(AND($A35='Rent Roll'!#REF!,'Rent Roll'!#REF!="Current",'Rent Roll'!#REF!&gt;DY$11),'Rent Roll'!#REF!,SUMIFS('Rent Roll'!$M$4:$M$24,'Rent Roll'!$J$4:$J$24,$A35,'Rent Roll'!$H$4:$H$24,"&lt;="&amp;DY$11,'Rent Roll'!$I$4:$I$24,"&gt;"&amp;DY$11)),0)</f>
        <v>0</v>
      </c>
      <c r="DZ35" s="62">
        <f>IFERROR(IF(AND($A35='Rent Roll'!#REF!,'Rent Roll'!#REF!="Current",'Rent Roll'!#REF!&gt;DZ$11),'Rent Roll'!#REF!,SUMIFS('Rent Roll'!$M$4:$M$24,'Rent Roll'!$J$4:$J$24,$A35,'Rent Roll'!$H$4:$H$24,"&lt;="&amp;DZ$11,'Rent Roll'!$I$4:$I$24,"&gt;"&amp;DZ$11)),0)</f>
        <v>0</v>
      </c>
      <c r="EA35" s="62">
        <f>IFERROR(IF(AND($A35='Rent Roll'!#REF!,'Rent Roll'!#REF!="Current",'Rent Roll'!#REF!&gt;EA$11),'Rent Roll'!#REF!,SUMIFS('Rent Roll'!$M$4:$M$24,'Rent Roll'!$J$4:$J$24,$A35,'Rent Roll'!$H$4:$H$24,"&lt;="&amp;EA$11,'Rent Roll'!$I$4:$I$24,"&gt;"&amp;EA$11)),0)</f>
        <v>0</v>
      </c>
      <c r="EB35" s="62">
        <f>IFERROR(IF(AND($A35='Rent Roll'!#REF!,'Rent Roll'!#REF!="Current",'Rent Roll'!#REF!&gt;EB$11),'Rent Roll'!#REF!,SUMIFS('Rent Roll'!$M$4:$M$24,'Rent Roll'!$J$4:$J$24,$A35,'Rent Roll'!$H$4:$H$24,"&lt;="&amp;EB$11,'Rent Roll'!$I$4:$I$24,"&gt;"&amp;EB$11)),0)</f>
        <v>0</v>
      </c>
      <c r="EC35" s="62">
        <f>IFERROR(IF(AND($A35='Rent Roll'!#REF!,'Rent Roll'!#REF!="Current",'Rent Roll'!#REF!&gt;EC$11),'Rent Roll'!#REF!,SUMIFS('Rent Roll'!$M$4:$M$24,'Rent Roll'!$J$4:$J$24,$A35,'Rent Roll'!$H$4:$H$24,"&lt;="&amp;EC$11,'Rent Roll'!$I$4:$I$24,"&gt;"&amp;EC$11)),0)</f>
        <v>0</v>
      </c>
      <c r="ED35" s="62">
        <f>IFERROR(IF(AND($A35='Rent Roll'!#REF!,'Rent Roll'!#REF!="Current",'Rent Roll'!#REF!&gt;ED$11),'Rent Roll'!#REF!,SUMIFS('Rent Roll'!$M$4:$M$24,'Rent Roll'!$J$4:$J$24,$A35,'Rent Roll'!$H$4:$H$24,"&lt;="&amp;ED$11,'Rent Roll'!$I$4:$I$24,"&gt;"&amp;ED$11)),0)</f>
        <v>0</v>
      </c>
      <c r="EE35" s="62">
        <f>IFERROR(IF(AND($A35='Rent Roll'!#REF!,'Rent Roll'!#REF!="Current",'Rent Roll'!#REF!&gt;EE$11),'Rent Roll'!#REF!,SUMIFS('Rent Roll'!$M$4:$M$24,'Rent Roll'!$J$4:$J$24,$A35,'Rent Roll'!$H$4:$H$24,"&lt;="&amp;EE$11,'Rent Roll'!$I$4:$I$24,"&gt;"&amp;EE$11)),0)</f>
        <v>0</v>
      </c>
    </row>
    <row r="36" spans="1:135" x14ac:dyDescent="0.25">
      <c r="A36" s="395" t="s">
        <v>427</v>
      </c>
      <c r="B36" s="395"/>
      <c r="C36" s="395"/>
      <c r="D36" s="396">
        <f>SUM(D12:D35)</f>
        <v>0</v>
      </c>
      <c r="E36" s="396">
        <f t="shared" ref="E36:BP36" si="122">SUM(E12:E35)</f>
        <v>0</v>
      </c>
      <c r="F36" s="396">
        <f t="shared" si="122"/>
        <v>0</v>
      </c>
      <c r="G36" s="396">
        <f t="shared" si="122"/>
        <v>0</v>
      </c>
      <c r="H36" s="396">
        <f t="shared" si="122"/>
        <v>0</v>
      </c>
      <c r="I36" s="396">
        <f t="shared" si="122"/>
        <v>0</v>
      </c>
      <c r="J36" s="396">
        <f t="shared" si="122"/>
        <v>0</v>
      </c>
      <c r="K36" s="396">
        <f t="shared" si="122"/>
        <v>0</v>
      </c>
      <c r="L36" s="396">
        <f t="shared" si="122"/>
        <v>0</v>
      </c>
      <c r="M36" s="396">
        <f t="shared" si="122"/>
        <v>0</v>
      </c>
      <c r="N36" s="396">
        <f t="shared" si="122"/>
        <v>0</v>
      </c>
      <c r="O36" s="396">
        <f t="shared" si="122"/>
        <v>0</v>
      </c>
      <c r="P36" s="560">
        <f t="shared" si="122"/>
        <v>0</v>
      </c>
      <c r="Q36" s="396">
        <f t="shared" si="122"/>
        <v>0</v>
      </c>
      <c r="R36" s="396">
        <f t="shared" si="122"/>
        <v>0</v>
      </c>
      <c r="S36" s="396">
        <f t="shared" si="122"/>
        <v>0</v>
      </c>
      <c r="T36" s="396">
        <f t="shared" si="122"/>
        <v>0</v>
      </c>
      <c r="U36" s="396">
        <f t="shared" si="122"/>
        <v>0</v>
      </c>
      <c r="V36" s="396">
        <f t="shared" si="122"/>
        <v>0</v>
      </c>
      <c r="W36" s="396">
        <f t="shared" si="122"/>
        <v>0</v>
      </c>
      <c r="X36" s="396">
        <f t="shared" si="122"/>
        <v>0</v>
      </c>
      <c r="Y36" s="396">
        <f t="shared" si="122"/>
        <v>0</v>
      </c>
      <c r="Z36" s="396">
        <f t="shared" si="122"/>
        <v>0</v>
      </c>
      <c r="AA36" s="396">
        <f t="shared" si="122"/>
        <v>0</v>
      </c>
      <c r="AB36" s="560">
        <f t="shared" si="122"/>
        <v>0</v>
      </c>
      <c r="AC36" s="396">
        <f t="shared" si="122"/>
        <v>0</v>
      </c>
      <c r="AD36" s="396">
        <f t="shared" si="122"/>
        <v>0</v>
      </c>
      <c r="AE36" s="396">
        <f t="shared" si="122"/>
        <v>0</v>
      </c>
      <c r="AF36" s="396">
        <f t="shared" si="122"/>
        <v>0</v>
      </c>
      <c r="AG36" s="396">
        <f t="shared" si="122"/>
        <v>0</v>
      </c>
      <c r="AH36" s="396">
        <f t="shared" si="122"/>
        <v>0</v>
      </c>
      <c r="AI36" s="396">
        <f t="shared" si="122"/>
        <v>0</v>
      </c>
      <c r="AJ36" s="396">
        <f t="shared" si="122"/>
        <v>0</v>
      </c>
      <c r="AK36" s="396">
        <f t="shared" si="122"/>
        <v>0</v>
      </c>
      <c r="AL36" s="396">
        <f t="shared" si="122"/>
        <v>0</v>
      </c>
      <c r="AM36" s="396">
        <f t="shared" si="122"/>
        <v>0</v>
      </c>
      <c r="AN36" s="560">
        <f t="shared" si="122"/>
        <v>0</v>
      </c>
      <c r="AO36" s="396">
        <f t="shared" si="122"/>
        <v>0</v>
      </c>
      <c r="AP36" s="396">
        <f t="shared" si="122"/>
        <v>0</v>
      </c>
      <c r="AQ36" s="396">
        <f t="shared" si="122"/>
        <v>0</v>
      </c>
      <c r="AR36" s="396">
        <f t="shared" si="122"/>
        <v>0</v>
      </c>
      <c r="AS36" s="396">
        <f t="shared" si="122"/>
        <v>0</v>
      </c>
      <c r="AT36" s="396">
        <f t="shared" si="122"/>
        <v>0</v>
      </c>
      <c r="AU36" s="396">
        <f t="shared" si="122"/>
        <v>0</v>
      </c>
      <c r="AV36" s="396">
        <f t="shared" si="122"/>
        <v>0</v>
      </c>
      <c r="AW36" s="396">
        <f t="shared" si="122"/>
        <v>0</v>
      </c>
      <c r="AX36" s="396">
        <f t="shared" si="122"/>
        <v>0</v>
      </c>
      <c r="AY36" s="396">
        <f t="shared" si="122"/>
        <v>0</v>
      </c>
      <c r="AZ36" s="560">
        <f t="shared" si="122"/>
        <v>0</v>
      </c>
      <c r="BA36" s="396">
        <f t="shared" si="122"/>
        <v>0</v>
      </c>
      <c r="BB36" s="396">
        <f t="shared" si="122"/>
        <v>0</v>
      </c>
      <c r="BC36" s="396">
        <f t="shared" si="122"/>
        <v>0</v>
      </c>
      <c r="BD36" s="396">
        <f t="shared" si="122"/>
        <v>0</v>
      </c>
      <c r="BE36" s="396">
        <f t="shared" si="122"/>
        <v>0</v>
      </c>
      <c r="BF36" s="396">
        <f t="shared" si="122"/>
        <v>0</v>
      </c>
      <c r="BG36" s="396">
        <f t="shared" si="122"/>
        <v>0</v>
      </c>
      <c r="BH36" s="396">
        <f t="shared" si="122"/>
        <v>0</v>
      </c>
      <c r="BI36" s="396">
        <f t="shared" si="122"/>
        <v>0</v>
      </c>
      <c r="BJ36" s="396">
        <f t="shared" si="122"/>
        <v>0</v>
      </c>
      <c r="BK36" s="396">
        <f t="shared" si="122"/>
        <v>0</v>
      </c>
      <c r="BL36" s="560">
        <f t="shared" si="122"/>
        <v>0</v>
      </c>
      <c r="BM36" s="396">
        <f t="shared" si="122"/>
        <v>0</v>
      </c>
      <c r="BN36" s="396">
        <f t="shared" si="122"/>
        <v>0</v>
      </c>
      <c r="BO36" s="396">
        <f t="shared" si="122"/>
        <v>0</v>
      </c>
      <c r="BP36" s="396">
        <f t="shared" si="122"/>
        <v>0</v>
      </c>
      <c r="BQ36" s="396">
        <f t="shared" ref="BQ36:EB36" si="123">SUM(BQ12:BQ35)</f>
        <v>0</v>
      </c>
      <c r="BR36" s="396">
        <f t="shared" si="123"/>
        <v>0</v>
      </c>
      <c r="BS36" s="396">
        <f t="shared" si="123"/>
        <v>0</v>
      </c>
      <c r="BT36" s="396">
        <f t="shared" si="123"/>
        <v>0</v>
      </c>
      <c r="BU36" s="396">
        <f t="shared" si="123"/>
        <v>0</v>
      </c>
      <c r="BV36" s="396">
        <f t="shared" si="123"/>
        <v>0</v>
      </c>
      <c r="BW36" s="396">
        <f t="shared" si="123"/>
        <v>0</v>
      </c>
      <c r="BX36" s="560">
        <f t="shared" si="123"/>
        <v>0</v>
      </c>
      <c r="BY36" s="396">
        <f t="shared" si="123"/>
        <v>0</v>
      </c>
      <c r="BZ36" s="396">
        <f t="shared" si="123"/>
        <v>0</v>
      </c>
      <c r="CA36" s="396">
        <f t="shared" si="123"/>
        <v>0</v>
      </c>
      <c r="CB36" s="396">
        <f t="shared" si="123"/>
        <v>0</v>
      </c>
      <c r="CC36" s="396">
        <f t="shared" si="123"/>
        <v>0</v>
      </c>
      <c r="CD36" s="396">
        <f t="shared" si="123"/>
        <v>0</v>
      </c>
      <c r="CE36" s="396">
        <f t="shared" si="123"/>
        <v>0</v>
      </c>
      <c r="CF36" s="396">
        <f t="shared" si="123"/>
        <v>0</v>
      </c>
      <c r="CG36" s="396">
        <f t="shared" si="123"/>
        <v>0</v>
      </c>
      <c r="CH36" s="396">
        <f t="shared" si="123"/>
        <v>0</v>
      </c>
      <c r="CI36" s="396">
        <f t="shared" si="123"/>
        <v>0</v>
      </c>
      <c r="CJ36" s="560">
        <f t="shared" si="123"/>
        <v>0</v>
      </c>
      <c r="CK36" s="396">
        <f t="shared" si="123"/>
        <v>0</v>
      </c>
      <c r="CL36" s="396">
        <f t="shared" si="123"/>
        <v>0</v>
      </c>
      <c r="CM36" s="396">
        <f t="shared" si="123"/>
        <v>0</v>
      </c>
      <c r="CN36" s="396">
        <f t="shared" si="123"/>
        <v>0</v>
      </c>
      <c r="CO36" s="396">
        <f t="shared" si="123"/>
        <v>0</v>
      </c>
      <c r="CP36" s="396">
        <f t="shared" si="123"/>
        <v>0</v>
      </c>
      <c r="CQ36" s="396">
        <f t="shared" si="123"/>
        <v>0</v>
      </c>
      <c r="CR36" s="396">
        <f t="shared" si="123"/>
        <v>0</v>
      </c>
      <c r="CS36" s="396">
        <f t="shared" si="123"/>
        <v>0</v>
      </c>
      <c r="CT36" s="396">
        <f t="shared" si="123"/>
        <v>0</v>
      </c>
      <c r="CU36" s="396">
        <f t="shared" si="123"/>
        <v>0</v>
      </c>
      <c r="CV36" s="560">
        <f t="shared" si="123"/>
        <v>0</v>
      </c>
      <c r="CW36" s="396">
        <f t="shared" si="123"/>
        <v>0</v>
      </c>
      <c r="CX36" s="396">
        <f t="shared" si="123"/>
        <v>0</v>
      </c>
      <c r="CY36" s="396">
        <f t="shared" si="123"/>
        <v>0</v>
      </c>
      <c r="CZ36" s="396">
        <f t="shared" si="123"/>
        <v>0</v>
      </c>
      <c r="DA36" s="396">
        <f t="shared" si="123"/>
        <v>0</v>
      </c>
      <c r="DB36" s="396">
        <f t="shared" si="123"/>
        <v>0</v>
      </c>
      <c r="DC36" s="396">
        <f t="shared" si="123"/>
        <v>0</v>
      </c>
      <c r="DD36" s="396">
        <f t="shared" si="123"/>
        <v>0</v>
      </c>
      <c r="DE36" s="396">
        <f t="shared" si="123"/>
        <v>0</v>
      </c>
      <c r="DF36" s="396">
        <f t="shared" si="123"/>
        <v>0</v>
      </c>
      <c r="DG36" s="396">
        <f t="shared" si="123"/>
        <v>0</v>
      </c>
      <c r="DH36" s="560">
        <f t="shared" si="123"/>
        <v>0</v>
      </c>
      <c r="DI36" s="396">
        <f t="shared" si="123"/>
        <v>0</v>
      </c>
      <c r="DJ36" s="396">
        <f t="shared" si="123"/>
        <v>0</v>
      </c>
      <c r="DK36" s="396">
        <f t="shared" si="123"/>
        <v>0</v>
      </c>
      <c r="DL36" s="396">
        <f t="shared" si="123"/>
        <v>0</v>
      </c>
      <c r="DM36" s="396">
        <f t="shared" si="123"/>
        <v>0</v>
      </c>
      <c r="DN36" s="396">
        <f t="shared" si="123"/>
        <v>0</v>
      </c>
      <c r="DO36" s="396">
        <f t="shared" si="123"/>
        <v>0</v>
      </c>
      <c r="DP36" s="396">
        <f t="shared" si="123"/>
        <v>0</v>
      </c>
      <c r="DQ36" s="396">
        <f t="shared" si="123"/>
        <v>0</v>
      </c>
      <c r="DR36" s="396">
        <f t="shared" si="123"/>
        <v>0</v>
      </c>
      <c r="DS36" s="396">
        <f t="shared" si="123"/>
        <v>0</v>
      </c>
      <c r="DT36" s="560">
        <f t="shared" si="123"/>
        <v>0</v>
      </c>
      <c r="DU36" s="396">
        <f t="shared" si="123"/>
        <v>0</v>
      </c>
      <c r="DV36" s="396">
        <f t="shared" si="123"/>
        <v>0</v>
      </c>
      <c r="DW36" s="396">
        <f t="shared" si="123"/>
        <v>0</v>
      </c>
      <c r="DX36" s="396">
        <f t="shared" si="123"/>
        <v>0</v>
      </c>
      <c r="DY36" s="396">
        <f t="shared" si="123"/>
        <v>0</v>
      </c>
      <c r="DZ36" s="396">
        <f t="shared" si="123"/>
        <v>0</v>
      </c>
      <c r="EA36" s="396">
        <f t="shared" si="123"/>
        <v>0</v>
      </c>
      <c r="EB36" s="396">
        <f t="shared" si="123"/>
        <v>0</v>
      </c>
      <c r="EC36" s="396">
        <f t="shared" ref="EC36:EE36" si="124">SUM(EC12:EC35)</f>
        <v>0</v>
      </c>
      <c r="ED36" s="396">
        <f t="shared" si="124"/>
        <v>0</v>
      </c>
      <c r="EE36" s="396">
        <f t="shared" si="124"/>
        <v>0</v>
      </c>
    </row>
    <row r="38" spans="1:135" x14ac:dyDescent="0.25">
      <c r="A38" s="161" t="s">
        <v>9</v>
      </c>
    </row>
    <row r="39" spans="1:135" x14ac:dyDescent="0.25">
      <c r="A39" s="161" t="s">
        <v>428</v>
      </c>
    </row>
    <row r="40" spans="1:135" x14ac:dyDescent="0.25">
      <c r="A40" s="161" t="s">
        <v>311</v>
      </c>
      <c r="B40" s="5"/>
      <c r="C40" s="5"/>
    </row>
    <row r="41" spans="1:135" x14ac:dyDescent="0.25">
      <c r="A41" s="161"/>
    </row>
    <row r="42" spans="1:135" x14ac:dyDescent="0.25">
      <c r="A42" s="161"/>
    </row>
    <row r="43" spans="1:135" x14ac:dyDescent="0.25">
      <c r="A43" s="161"/>
    </row>
    <row r="44" spans="1:135" x14ac:dyDescent="0.25">
      <c r="A44" s="161"/>
    </row>
    <row r="45" spans="1:135" x14ac:dyDescent="0.25">
      <c r="A45" s="161"/>
    </row>
    <row r="46" spans="1:135" x14ac:dyDescent="0.25">
      <c r="A46" s="161"/>
    </row>
    <row r="47" spans="1:135" x14ac:dyDescent="0.25">
      <c r="A47" s="161"/>
    </row>
    <row r="48" spans="1:135" x14ac:dyDescent="0.25">
      <c r="A48" s="161"/>
    </row>
    <row r="49" spans="1:1" x14ac:dyDescent="0.25">
      <c r="A49" s="161"/>
    </row>
    <row r="50" spans="1:1" x14ac:dyDescent="0.25">
      <c r="A50" s="161"/>
    </row>
    <row r="51" spans="1:1" x14ac:dyDescent="0.25">
      <c r="A51" s="161"/>
    </row>
    <row r="52" spans="1:1" x14ac:dyDescent="0.25">
      <c r="A52" s="161"/>
    </row>
    <row r="53" spans="1:1" x14ac:dyDescent="0.25">
      <c r="A53" s="161"/>
    </row>
    <row r="54" spans="1:1" x14ac:dyDescent="0.25">
      <c r="A54" s="161"/>
    </row>
    <row r="55" spans="1:1" x14ac:dyDescent="0.25">
      <c r="A55" s="161"/>
    </row>
    <row r="56" spans="1:1" x14ac:dyDescent="0.25">
      <c r="A56" s="161"/>
    </row>
    <row r="57" spans="1:1" x14ac:dyDescent="0.25">
      <c r="A57" s="161"/>
    </row>
    <row r="58" spans="1:1" x14ac:dyDescent="0.25">
      <c r="A58" s="161"/>
    </row>
    <row r="59" spans="1:1" x14ac:dyDescent="0.25">
      <c r="A59" s="161"/>
    </row>
    <row r="60" spans="1:1" x14ac:dyDescent="0.25">
      <c r="A60" s="161"/>
    </row>
    <row r="61" spans="1:1" x14ac:dyDescent="0.25">
      <c r="A61" s="161"/>
    </row>
    <row r="62" spans="1:1" x14ac:dyDescent="0.25">
      <c r="A62" s="161"/>
    </row>
    <row r="63" spans="1:1" x14ac:dyDescent="0.25">
      <c r="A63" s="161"/>
    </row>
    <row r="64" spans="1:1" x14ac:dyDescent="0.25">
      <c r="A64" s="161"/>
    </row>
    <row r="65" spans="1:1" x14ac:dyDescent="0.25">
      <c r="A65" s="161"/>
    </row>
  </sheetData>
  <conditionalFormatting sqref="E12:EE35">
    <cfRule type="expression" dxfId="0" priority="4">
      <formula>E12&gt;D12</formula>
    </cfRule>
  </conditionalFormatting>
  <pageMargins left="0.7" right="0.7" top="0.75" bottom="0.75" header="0.3" footer="0.3"/>
  <pageSetup paperSize="5" scale="82"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90619-FE45-4442-BBDA-E510411F4F32}">
  <sheetPr>
    <tabColor theme="9" tint="0.39997558519241921"/>
  </sheetPr>
  <dimension ref="A1:M42"/>
  <sheetViews>
    <sheetView workbookViewId="0">
      <selection activeCell="A24" sqref="A24"/>
    </sheetView>
  </sheetViews>
  <sheetFormatPr defaultColWidth="8.85546875" defaultRowHeight="15" x14ac:dyDescent="0.25"/>
  <cols>
    <col min="1" max="1" width="4.140625" customWidth="1"/>
    <col min="2" max="2" width="35" customWidth="1"/>
    <col min="3" max="13" width="11.42578125" customWidth="1"/>
  </cols>
  <sheetData>
    <row r="1" spans="1:13" s="109" customFormat="1" ht="25.5" x14ac:dyDescent="0.2">
      <c r="A1" s="114" t="s">
        <v>0</v>
      </c>
      <c r="B1" s="108"/>
    </row>
    <row r="2" spans="1:13" s="109" customFormat="1" ht="24" customHeight="1" x14ac:dyDescent="0.2">
      <c r="A2" s="110" t="s">
        <v>1</v>
      </c>
      <c r="B2" s="108"/>
    </row>
    <row r="3" spans="1:13" s="112" customFormat="1" ht="3" customHeight="1" x14ac:dyDescent="0.2">
      <c r="A3" s="111"/>
      <c r="B3" s="111"/>
    </row>
    <row r="4" spans="1:13" s="116" customFormat="1" ht="3" customHeight="1" x14ac:dyDescent="0.2">
      <c r="A4" s="115"/>
      <c r="B4" s="115"/>
    </row>
    <row r="5" spans="1:13" s="109" customFormat="1" ht="3" customHeight="1" x14ac:dyDescent="0.2">
      <c r="A5" s="108"/>
      <c r="B5" s="108"/>
    </row>
    <row r="6" spans="1:13" s="113" customFormat="1" ht="18" x14ac:dyDescent="0.25">
      <c r="A6" s="113" t="s">
        <v>410</v>
      </c>
    </row>
    <row r="8" spans="1:13" s="383" customFormat="1" ht="15.75" x14ac:dyDescent="0.25">
      <c r="A8" s="385"/>
      <c r="B8" s="385"/>
      <c r="C8" s="385" t="s">
        <v>411</v>
      </c>
      <c r="D8" s="385" t="s">
        <v>412</v>
      </c>
      <c r="E8" s="385" t="s">
        <v>413</v>
      </c>
      <c r="F8" s="385" t="s">
        <v>414</v>
      </c>
      <c r="G8" s="385" t="s">
        <v>415</v>
      </c>
      <c r="H8" s="385" t="s">
        <v>416</v>
      </c>
      <c r="I8" s="385" t="s">
        <v>417</v>
      </c>
      <c r="J8" s="385" t="s">
        <v>418</v>
      </c>
      <c r="K8" s="385" t="s">
        <v>419</v>
      </c>
      <c r="L8" s="385" t="s">
        <v>420</v>
      </c>
      <c r="M8" s="385" t="s">
        <v>421</v>
      </c>
    </row>
    <row r="9" spans="1:13" s="383" customFormat="1" ht="15.75" x14ac:dyDescent="0.25">
      <c r="A9" s="385"/>
      <c r="B9" s="385"/>
      <c r="C9" s="385"/>
      <c r="D9" s="385"/>
      <c r="E9" s="385"/>
      <c r="F9" s="385"/>
      <c r="G9" s="385"/>
      <c r="H9" s="385"/>
      <c r="I9" s="385"/>
      <c r="J9" s="385"/>
      <c r="K9" s="385"/>
      <c r="L9" s="385"/>
      <c r="M9" s="385"/>
    </row>
    <row r="10" spans="1:13" x14ac:dyDescent="0.25">
      <c r="A10" s="4" t="s">
        <v>395</v>
      </c>
    </row>
    <row r="11" spans="1:13" x14ac:dyDescent="0.25">
      <c r="B11" t="s">
        <v>396</v>
      </c>
    </row>
    <row r="12" spans="1:13" x14ac:dyDescent="0.25">
      <c r="B12" t="s">
        <v>397</v>
      </c>
    </row>
    <row r="13" spans="1:13" x14ac:dyDescent="0.25">
      <c r="A13" s="384" t="s">
        <v>398</v>
      </c>
      <c r="B13" s="384"/>
      <c r="C13" s="384"/>
      <c r="D13" s="384"/>
      <c r="E13" s="384"/>
      <c r="F13" s="384"/>
      <c r="G13" s="384"/>
      <c r="H13" s="384"/>
      <c r="I13" s="384"/>
      <c r="J13" s="384"/>
      <c r="K13" s="384"/>
      <c r="L13" s="384"/>
      <c r="M13" s="384"/>
    </row>
    <row r="15" spans="1:13" x14ac:dyDescent="0.25">
      <c r="A15" s="4" t="s">
        <v>399</v>
      </c>
    </row>
    <row r="16" spans="1:13" x14ac:dyDescent="0.25">
      <c r="B16" t="s">
        <v>205</v>
      </c>
    </row>
    <row r="17" spans="1:13" x14ac:dyDescent="0.25">
      <c r="B17" t="s">
        <v>409</v>
      </c>
    </row>
    <row r="18" spans="1:13" x14ac:dyDescent="0.25">
      <c r="B18" t="s">
        <v>207</v>
      </c>
    </row>
    <row r="19" spans="1:13" x14ac:dyDescent="0.25">
      <c r="B19" t="s">
        <v>168</v>
      </c>
    </row>
    <row r="20" spans="1:13" x14ac:dyDescent="0.25">
      <c r="A20" s="384" t="s">
        <v>400</v>
      </c>
      <c r="B20" s="384"/>
      <c r="C20" s="384"/>
      <c r="D20" s="384"/>
      <c r="E20" s="384"/>
      <c r="F20" s="384"/>
      <c r="G20" s="384"/>
      <c r="H20" s="384"/>
      <c r="I20" s="384"/>
      <c r="J20" s="384"/>
      <c r="K20" s="384"/>
      <c r="L20" s="384"/>
      <c r="M20" s="384"/>
    </row>
    <row r="22" spans="1:13" x14ac:dyDescent="0.25">
      <c r="A22" s="384" t="s">
        <v>401</v>
      </c>
      <c r="B22" s="384"/>
      <c r="C22" s="384"/>
      <c r="D22" s="384"/>
      <c r="E22" s="384"/>
      <c r="F22" s="384"/>
      <c r="G22" s="384"/>
      <c r="H22" s="384"/>
      <c r="I22" s="384"/>
      <c r="J22" s="384"/>
      <c r="K22" s="384"/>
      <c r="L22" s="384"/>
      <c r="M22" s="384"/>
    </row>
    <row r="23" spans="1:13" x14ac:dyDescent="0.25">
      <c r="B23" t="s">
        <v>311</v>
      </c>
    </row>
    <row r="24" spans="1:13" x14ac:dyDescent="0.25">
      <c r="A24" s="384" t="s">
        <v>402</v>
      </c>
      <c r="B24" s="384"/>
      <c r="C24" s="384"/>
      <c r="D24" s="384"/>
      <c r="E24" s="384"/>
      <c r="F24" s="384"/>
      <c r="G24" s="384"/>
      <c r="H24" s="384"/>
      <c r="I24" s="384"/>
      <c r="J24" s="384"/>
      <c r="K24" s="384"/>
      <c r="L24" s="384"/>
      <c r="M24" s="384"/>
    </row>
    <row r="26" spans="1:13" x14ac:dyDescent="0.25">
      <c r="A26" s="4" t="s">
        <v>202</v>
      </c>
    </row>
    <row r="27" spans="1:13" x14ac:dyDescent="0.25">
      <c r="B27" t="s">
        <v>205</v>
      </c>
    </row>
    <row r="28" spans="1:13" x14ac:dyDescent="0.25">
      <c r="B28" t="s">
        <v>409</v>
      </c>
    </row>
    <row r="29" spans="1:13" x14ac:dyDescent="0.25">
      <c r="B29" t="s">
        <v>207</v>
      </c>
    </row>
    <row r="30" spans="1:13" x14ac:dyDescent="0.25">
      <c r="B30" t="s">
        <v>168</v>
      </c>
    </row>
    <row r="31" spans="1:13" x14ac:dyDescent="0.25">
      <c r="B31" t="s">
        <v>403</v>
      </c>
    </row>
    <row r="32" spans="1:13" x14ac:dyDescent="0.25">
      <c r="A32" s="384" t="s">
        <v>404</v>
      </c>
      <c r="B32" s="384"/>
      <c r="C32" s="384"/>
      <c r="D32" s="384"/>
      <c r="E32" s="384"/>
      <c r="F32" s="384"/>
      <c r="G32" s="384"/>
      <c r="H32" s="384"/>
      <c r="I32" s="384"/>
      <c r="J32" s="384"/>
      <c r="K32" s="384"/>
      <c r="L32" s="384"/>
      <c r="M32" s="384"/>
    </row>
    <row r="34" spans="1:13" x14ac:dyDescent="0.25">
      <c r="A34" s="386" t="s">
        <v>51</v>
      </c>
      <c r="B34" s="386"/>
      <c r="C34" s="386"/>
      <c r="D34" s="386"/>
      <c r="E34" s="386"/>
      <c r="F34" s="386"/>
      <c r="G34" s="386"/>
      <c r="H34" s="386"/>
      <c r="I34" s="386"/>
      <c r="J34" s="386"/>
      <c r="K34" s="386"/>
      <c r="L34" s="386"/>
      <c r="M34" s="386"/>
    </row>
    <row r="36" spans="1:13" x14ac:dyDescent="0.25">
      <c r="A36" s="4" t="s">
        <v>422</v>
      </c>
    </row>
    <row r="37" spans="1:13" x14ac:dyDescent="0.25">
      <c r="B37" t="s">
        <v>405</v>
      </c>
    </row>
    <row r="38" spans="1:13" x14ac:dyDescent="0.25">
      <c r="B38" t="s">
        <v>406</v>
      </c>
    </row>
    <row r="39" spans="1:13" x14ac:dyDescent="0.25">
      <c r="B39" t="s">
        <v>407</v>
      </c>
    </row>
    <row r="40" spans="1:13" x14ac:dyDescent="0.25">
      <c r="A40" s="384" t="s">
        <v>423</v>
      </c>
      <c r="B40" s="384"/>
      <c r="C40" s="384"/>
      <c r="D40" s="384"/>
      <c r="E40" s="384"/>
      <c r="F40" s="384"/>
      <c r="G40" s="384"/>
      <c r="H40" s="384"/>
      <c r="I40" s="384"/>
      <c r="J40" s="384"/>
      <c r="K40" s="384"/>
      <c r="L40" s="384"/>
      <c r="M40" s="384"/>
    </row>
    <row r="42" spans="1:13" x14ac:dyDescent="0.25">
      <c r="A42" s="386" t="s">
        <v>408</v>
      </c>
      <c r="B42" s="386"/>
      <c r="C42" s="386"/>
      <c r="D42" s="386"/>
      <c r="E42" s="386"/>
      <c r="F42" s="386"/>
      <c r="G42" s="386"/>
      <c r="H42" s="386"/>
      <c r="I42" s="386"/>
      <c r="J42" s="386"/>
      <c r="K42" s="386"/>
      <c r="L42" s="386"/>
      <c r="M42" s="386"/>
    </row>
  </sheetData>
  <phoneticPr fontId="57"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3C953-D143-45E3-A8B9-F9D73542151E}">
  <sheetPr>
    <tabColor theme="2" tint="-9.9978637043366805E-2"/>
  </sheetPr>
  <dimension ref="A1:B35"/>
  <sheetViews>
    <sheetView workbookViewId="0"/>
  </sheetViews>
  <sheetFormatPr defaultColWidth="9.28515625" defaultRowHeight="15" x14ac:dyDescent="0.25"/>
  <cols>
    <col min="1" max="1" width="31.42578125" style="240" customWidth="1"/>
    <col min="2" max="2" width="120.7109375" style="240" customWidth="1"/>
  </cols>
  <sheetData>
    <row r="1" spans="1:2" s="109" customFormat="1" ht="25.5" x14ac:dyDescent="0.2">
      <c r="A1" s="114" t="s">
        <v>0</v>
      </c>
      <c r="B1" s="108"/>
    </row>
    <row r="2" spans="1:2" s="109" customFormat="1" ht="24" customHeight="1" x14ac:dyDescent="0.2">
      <c r="A2" s="110" t="s">
        <v>1</v>
      </c>
      <c r="B2" s="108"/>
    </row>
    <row r="3" spans="1:2" s="112" customFormat="1" ht="3" customHeight="1" x14ac:dyDescent="0.2">
      <c r="A3" s="111"/>
      <c r="B3" s="111"/>
    </row>
    <row r="4" spans="1:2" s="116" customFormat="1" ht="3" customHeight="1" x14ac:dyDescent="0.2">
      <c r="A4" s="115"/>
      <c r="B4" s="115"/>
    </row>
    <row r="5" spans="1:2" s="109" customFormat="1" ht="3" customHeight="1" x14ac:dyDescent="0.2">
      <c r="A5" s="108"/>
      <c r="B5" s="108"/>
    </row>
    <row r="6" spans="1:2" s="113" customFormat="1" ht="18" x14ac:dyDescent="0.25">
      <c r="A6" s="113" t="s">
        <v>331</v>
      </c>
    </row>
    <row r="7" spans="1:2" x14ac:dyDescent="0.25">
      <c r="A7"/>
      <c r="B7"/>
    </row>
    <row r="8" spans="1:2" ht="15.75" thickBot="1" x14ac:dyDescent="0.3">
      <c r="A8" s="251" t="s">
        <v>300</v>
      </c>
      <c r="B8" s="250"/>
    </row>
    <row r="9" spans="1:2" x14ac:dyDescent="0.25">
      <c r="A9" s="252" t="s">
        <v>282</v>
      </c>
      <c r="B9" s="253" t="s">
        <v>37</v>
      </c>
    </row>
    <row r="10" spans="1:2" x14ac:dyDescent="0.25">
      <c r="A10" s="252" t="s">
        <v>283</v>
      </c>
      <c r="B10" s="254" t="s">
        <v>37</v>
      </c>
    </row>
    <row r="11" spans="1:2" x14ac:dyDescent="0.25">
      <c r="A11" s="252" t="s">
        <v>284</v>
      </c>
      <c r="B11" s="254" t="s">
        <v>37</v>
      </c>
    </row>
    <row r="12" spans="1:2" x14ac:dyDescent="0.25">
      <c r="A12"/>
      <c r="B12"/>
    </row>
    <row r="13" spans="1:2" ht="15.75" thickBot="1" x14ac:dyDescent="0.3">
      <c r="A13" s="251" t="s">
        <v>289</v>
      </c>
      <c r="B13" s="250"/>
    </row>
    <row r="14" spans="1:2" x14ac:dyDescent="0.25">
      <c r="A14" s="252" t="s">
        <v>286</v>
      </c>
      <c r="B14" s="255" t="s">
        <v>37</v>
      </c>
    </row>
    <row r="15" spans="1:2" x14ac:dyDescent="0.25">
      <c r="A15" s="252" t="s">
        <v>287</v>
      </c>
      <c r="B15" s="224" t="s">
        <v>37</v>
      </c>
    </row>
    <row r="16" spans="1:2" x14ac:dyDescent="0.25">
      <c r="A16" s="252" t="s">
        <v>288</v>
      </c>
      <c r="B16" s="224" t="s">
        <v>37</v>
      </c>
    </row>
    <row r="17" spans="1:2" x14ac:dyDescent="0.25">
      <c r="A17" s="252" t="s">
        <v>291</v>
      </c>
      <c r="B17" s="224" t="s">
        <v>37</v>
      </c>
    </row>
    <row r="18" spans="1:2" x14ac:dyDescent="0.25">
      <c r="A18" s="252" t="s">
        <v>290</v>
      </c>
      <c r="B18" s="224" t="s">
        <v>37</v>
      </c>
    </row>
    <row r="19" spans="1:2" x14ac:dyDescent="0.25">
      <c r="A19" s="1"/>
      <c r="B19" s="1"/>
    </row>
    <row r="20" spans="1:2" ht="15.75" thickBot="1" x14ac:dyDescent="0.3">
      <c r="A20" s="251" t="s">
        <v>295</v>
      </c>
      <c r="B20" s="250"/>
    </row>
    <row r="21" spans="1:2" x14ac:dyDescent="0.25">
      <c r="A21" s="252" t="s">
        <v>296</v>
      </c>
      <c r="B21" s="255" t="s">
        <v>37</v>
      </c>
    </row>
    <row r="22" spans="1:2" x14ac:dyDescent="0.25">
      <c r="A22" s="252" t="s">
        <v>297</v>
      </c>
      <c r="B22" s="224" t="s">
        <v>37</v>
      </c>
    </row>
    <row r="23" spans="1:2" x14ac:dyDescent="0.25">
      <c r="A23" s="252" t="s">
        <v>298</v>
      </c>
      <c r="B23" s="224" t="s">
        <v>37</v>
      </c>
    </row>
    <row r="24" spans="1:2" x14ac:dyDescent="0.25">
      <c r="A24" s="252" t="s">
        <v>299</v>
      </c>
      <c r="B24" s="224" t="s">
        <v>37</v>
      </c>
    </row>
    <row r="25" spans="1:2" x14ac:dyDescent="0.25">
      <c r="A25"/>
      <c r="B25"/>
    </row>
    <row r="26" spans="1:2" ht="15.75" thickBot="1" x14ac:dyDescent="0.3">
      <c r="A26" s="251" t="s">
        <v>301</v>
      </c>
      <c r="B26" s="250"/>
    </row>
    <row r="27" spans="1:2" x14ac:dyDescent="0.25">
      <c r="A27" s="252" t="s">
        <v>302</v>
      </c>
      <c r="B27" s="255" t="s">
        <v>303</v>
      </c>
    </row>
    <row r="28" spans="1:2" x14ac:dyDescent="0.25">
      <c r="A28" s="252" t="s">
        <v>37</v>
      </c>
      <c r="B28" s="224" t="s">
        <v>37</v>
      </c>
    </row>
    <row r="29" spans="1:2" x14ac:dyDescent="0.25">
      <c r="A29" s="252" t="s">
        <v>37</v>
      </c>
      <c r="B29" s="224" t="s">
        <v>37</v>
      </c>
    </row>
    <row r="30" spans="1:2" x14ac:dyDescent="0.25">
      <c r="A30" s="252" t="s">
        <v>37</v>
      </c>
      <c r="B30" s="224" t="s">
        <v>37</v>
      </c>
    </row>
    <row r="31" spans="1:2" x14ac:dyDescent="0.25">
      <c r="A31"/>
      <c r="B31"/>
    </row>
    <row r="32" spans="1:2" ht="15.75" thickBot="1" x14ac:dyDescent="0.3">
      <c r="A32" s="251" t="s">
        <v>292</v>
      </c>
      <c r="B32" s="250"/>
    </row>
    <row r="33" spans="1:2" x14ac:dyDescent="0.25">
      <c r="A33" s="252" t="s">
        <v>37</v>
      </c>
      <c r="B33"/>
    </row>
    <row r="34" spans="1:2" x14ac:dyDescent="0.25">
      <c r="A34" s="252" t="s">
        <v>37</v>
      </c>
      <c r="B34"/>
    </row>
    <row r="35" spans="1:2" x14ac:dyDescent="0.25">
      <c r="A35" s="252" t="s">
        <v>37</v>
      </c>
      <c r="B35"/>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CFD59-92B0-48CD-9C0A-10A442CADD11}">
  <sheetPr>
    <tabColor theme="5"/>
  </sheetPr>
  <dimension ref="A1:O29"/>
  <sheetViews>
    <sheetView zoomScale="85" zoomScaleNormal="90" workbookViewId="0">
      <selection activeCell="I21" sqref="I21"/>
    </sheetView>
  </sheetViews>
  <sheetFormatPr defaultColWidth="8.85546875" defaultRowHeight="15" x14ac:dyDescent="0.25"/>
  <cols>
    <col min="1" max="1" width="3.7109375" customWidth="1"/>
    <col min="2" max="2" width="25.7109375" customWidth="1"/>
    <col min="3" max="3" width="30" customWidth="1"/>
    <col min="4" max="9" width="14.140625" customWidth="1"/>
    <col min="10" max="10" width="14" customWidth="1"/>
    <col min="11" max="11" width="47.28515625" bestFit="1" customWidth="1"/>
    <col min="12" max="12" width="12.42578125" bestFit="1" customWidth="1"/>
    <col min="13" max="13" width="16" customWidth="1"/>
    <col min="14" max="15" width="19.42578125" customWidth="1"/>
  </cols>
  <sheetData>
    <row r="1" spans="1:14" s="109" customFormat="1" ht="25.5" x14ac:dyDescent="0.2">
      <c r="A1" s="114"/>
      <c r="B1" s="108"/>
    </row>
    <row r="2" spans="1:14" s="109" customFormat="1" ht="24" customHeight="1" x14ac:dyDescent="0.2">
      <c r="A2" s="110"/>
      <c r="B2" s="108"/>
    </row>
    <row r="3" spans="1:14" s="112" customFormat="1" ht="3" customHeight="1" x14ac:dyDescent="0.2">
      <c r="A3" s="111"/>
      <c r="B3" s="111"/>
    </row>
    <row r="4" spans="1:14" s="116" customFormat="1" ht="3" customHeight="1" x14ac:dyDescent="0.2">
      <c r="A4" s="115"/>
      <c r="B4" s="115"/>
    </row>
    <row r="5" spans="1:14" s="109" customFormat="1" ht="3" customHeight="1" x14ac:dyDescent="0.2">
      <c r="A5" s="108"/>
      <c r="B5" s="108"/>
    </row>
    <row r="6" spans="1:14" s="113" customFormat="1" ht="18" x14ac:dyDescent="0.25">
      <c r="A6" s="113" t="s">
        <v>229</v>
      </c>
    </row>
    <row r="8" spans="1:14" x14ac:dyDescent="0.25">
      <c r="B8" t="s">
        <v>230</v>
      </c>
    </row>
    <row r="9" spans="1:14" x14ac:dyDescent="0.25">
      <c r="B9" s="22" t="s">
        <v>231</v>
      </c>
    </row>
    <row r="10" spans="1:14" x14ac:dyDescent="0.25">
      <c r="B10" s="33" t="s">
        <v>224</v>
      </c>
      <c r="C10" s="34" t="s">
        <v>225</v>
      </c>
      <c r="D10" s="34" t="s">
        <v>47</v>
      </c>
      <c r="E10" s="34" t="s">
        <v>383</v>
      </c>
      <c r="F10" s="34" t="s">
        <v>384</v>
      </c>
      <c r="G10" s="34" t="s">
        <v>9</v>
      </c>
      <c r="H10" s="34" t="s">
        <v>26</v>
      </c>
      <c r="I10" s="699" t="s">
        <v>232</v>
      </c>
      <c r="J10" s="699"/>
      <c r="K10" s="34" t="s">
        <v>226</v>
      </c>
      <c r="L10" s="34" t="s">
        <v>233</v>
      </c>
      <c r="M10" s="34" t="s">
        <v>452</v>
      </c>
      <c r="N10" s="35" t="s">
        <v>227</v>
      </c>
    </row>
    <row r="11" spans="1:14" x14ac:dyDescent="0.25">
      <c r="B11" s="33" t="e">
        <f>#REF!</f>
        <v>#REF!</v>
      </c>
      <c r="C11" s="34" t="e">
        <f>#REF!</f>
        <v>#REF!</v>
      </c>
      <c r="D11" s="34" t="e">
        <f>#REF!</f>
        <v>#REF!</v>
      </c>
      <c r="E11" s="95">
        <f>'Rent Roll'!C28</f>
        <v>36062</v>
      </c>
      <c r="F11" s="95">
        <f>'Rent Roll'!C29</f>
        <v>0</v>
      </c>
      <c r="G11" s="97" t="e">
        <f>#REF!</f>
        <v>#REF!</v>
      </c>
      <c r="H11" s="651" t="s">
        <v>37</v>
      </c>
      <c r="I11" s="96" t="s">
        <v>37</v>
      </c>
      <c r="J11" s="96" t="s">
        <v>37</v>
      </c>
      <c r="K11" s="34" t="s">
        <v>37</v>
      </c>
      <c r="L11" s="96" t="s">
        <v>37</v>
      </c>
      <c r="M11" s="652" t="s">
        <v>37</v>
      </c>
      <c r="N11" s="35" t="s">
        <v>37</v>
      </c>
    </row>
    <row r="12" spans="1:14" x14ac:dyDescent="0.25">
      <c r="B12" s="30"/>
      <c r="C12" s="30"/>
      <c r="D12" s="30"/>
      <c r="E12" s="94"/>
      <c r="F12" s="94"/>
      <c r="G12" s="244"/>
      <c r="H12" s="442"/>
      <c r="I12" s="31"/>
      <c r="J12" s="31"/>
      <c r="K12" s="30"/>
      <c r="L12" s="31"/>
      <c r="M12" s="378"/>
      <c r="N12" s="30"/>
    </row>
    <row r="13" spans="1:14" x14ac:dyDescent="0.25">
      <c r="B13" s="620"/>
      <c r="C13" s="621"/>
      <c r="D13" s="621"/>
      <c r="E13" s="622"/>
      <c r="F13" s="622"/>
      <c r="G13" s="624"/>
      <c r="H13" s="646"/>
      <c r="I13" s="696"/>
      <c r="J13" s="696"/>
      <c r="K13" s="621"/>
      <c r="L13" s="623"/>
      <c r="M13" s="647"/>
      <c r="N13" s="625"/>
    </row>
    <row r="14" spans="1:14" x14ac:dyDescent="0.25">
      <c r="B14" s="626"/>
      <c r="C14" s="26"/>
      <c r="D14" s="26"/>
      <c r="E14" s="39"/>
      <c r="F14" s="39"/>
      <c r="G14" s="98"/>
      <c r="H14" s="648"/>
      <c r="I14" s="700"/>
      <c r="J14" s="700"/>
      <c r="K14" s="29"/>
      <c r="L14" s="246"/>
      <c r="M14" s="26"/>
      <c r="N14" s="627"/>
    </row>
    <row r="15" spans="1:14" x14ac:dyDescent="0.25">
      <c r="B15" s="626"/>
      <c r="C15" s="26"/>
      <c r="D15" s="26"/>
      <c r="E15" s="39"/>
      <c r="F15" s="39"/>
      <c r="G15" s="98"/>
      <c r="H15" s="648"/>
      <c r="I15" s="700"/>
      <c r="J15" s="700"/>
      <c r="K15" s="29"/>
      <c r="L15" s="246"/>
      <c r="M15" s="26"/>
      <c r="N15" s="627"/>
    </row>
    <row r="16" spans="1:14" x14ac:dyDescent="0.25">
      <c r="B16" s="626"/>
      <c r="C16" s="26"/>
      <c r="D16" s="26"/>
      <c r="E16" s="39"/>
      <c r="F16" s="39"/>
      <c r="G16" s="98"/>
      <c r="H16" s="648"/>
      <c r="I16" s="700"/>
      <c r="J16" s="700"/>
      <c r="K16" s="26"/>
      <c r="L16" s="29"/>
      <c r="M16" s="246"/>
      <c r="N16" s="627"/>
    </row>
    <row r="17" spans="2:15" x14ac:dyDescent="0.25">
      <c r="B17" s="628"/>
      <c r="C17" s="629"/>
      <c r="D17" s="629"/>
      <c r="E17" s="630"/>
      <c r="F17" s="630"/>
      <c r="G17" s="632"/>
      <c r="H17" s="649"/>
      <c r="I17" s="695"/>
      <c r="J17" s="695"/>
      <c r="K17" s="629"/>
      <c r="L17" s="631"/>
      <c r="M17" s="650"/>
      <c r="N17" s="633"/>
    </row>
    <row r="18" spans="2:15" x14ac:dyDescent="0.25">
      <c r="B18" s="26"/>
      <c r="C18" s="26"/>
      <c r="D18" s="26"/>
      <c r="E18" s="39"/>
      <c r="F18" s="39"/>
      <c r="G18" s="28"/>
      <c r="H18" s="441"/>
      <c r="I18" s="29"/>
      <c r="J18" s="29"/>
      <c r="K18" s="26"/>
      <c r="L18" s="29"/>
      <c r="M18" s="246"/>
      <c r="N18" s="26"/>
    </row>
    <row r="19" spans="2:15" ht="15.75" thickBot="1" x14ac:dyDescent="0.3">
      <c r="B19" s="26"/>
      <c r="C19" s="26"/>
      <c r="D19" s="26"/>
      <c r="E19" s="39"/>
      <c r="F19" s="39"/>
      <c r="G19" s="28"/>
      <c r="H19" s="441"/>
      <c r="I19" s="29"/>
      <c r="J19" s="29"/>
      <c r="K19" s="26"/>
      <c r="L19" s="29"/>
      <c r="M19" s="246"/>
      <c r="N19" s="26"/>
    </row>
    <row r="20" spans="2:15" ht="15.75" thickBot="1" x14ac:dyDescent="0.3">
      <c r="B20" s="26"/>
      <c r="C20" s="52" t="s">
        <v>228</v>
      </c>
      <c r="D20" s="496">
        <f>AVERAGE(1995,2025,2020,1962,1960)</f>
        <v>1992.4</v>
      </c>
      <c r="E20" s="93" t="e">
        <f>AVERAGE(E13:E17)</f>
        <v>#DIV/0!</v>
      </c>
      <c r="F20" s="93" t="e">
        <f t="shared" ref="F20" si="0">AVERAGE(F13:F17)</f>
        <v>#DIV/0!</v>
      </c>
      <c r="G20" s="379" t="e">
        <f>AVERAGE(G13:G17)</f>
        <v>#DIV/0!</v>
      </c>
      <c r="H20" s="379" t="s">
        <v>37</v>
      </c>
      <c r="I20" s="697"/>
      <c r="J20" s="698"/>
      <c r="L20" s="26"/>
      <c r="M20" s="29"/>
      <c r="N20" s="246"/>
      <c r="O20" s="57"/>
    </row>
    <row r="21" spans="2:15" x14ac:dyDescent="0.25">
      <c r="B21" s="26"/>
      <c r="C21" s="26"/>
      <c r="D21" s="26"/>
      <c r="E21" s="497"/>
      <c r="F21" s="39"/>
      <c r="G21" s="39"/>
      <c r="H21" s="28"/>
      <c r="I21" s="441"/>
      <c r="J21" s="29"/>
      <c r="K21" s="29"/>
      <c r="L21" s="26"/>
      <c r="M21" s="29"/>
      <c r="N21" s="246"/>
      <c r="O21" s="57"/>
    </row>
    <row r="22" spans="2:15" x14ac:dyDescent="0.25">
      <c r="B22" s="26"/>
      <c r="C22" s="26"/>
      <c r="D22" s="26"/>
      <c r="E22" s="39"/>
      <c r="F22" s="39"/>
      <c r="G22" s="28"/>
      <c r="H22" s="441"/>
      <c r="I22" s="441"/>
      <c r="J22" s="29"/>
      <c r="K22" s="29"/>
      <c r="L22" s="26"/>
      <c r="M22" s="29"/>
      <c r="N22" s="246"/>
      <c r="O22" s="57"/>
    </row>
    <row r="23" spans="2:15" x14ac:dyDescent="0.25">
      <c r="B23" s="26"/>
      <c r="C23" s="26"/>
      <c r="D23" s="26"/>
      <c r="E23" s="497"/>
      <c r="F23" s="39"/>
      <c r="G23" s="39"/>
      <c r="H23" s="28"/>
      <c r="I23" s="441"/>
      <c r="J23" s="29"/>
      <c r="K23" s="29"/>
      <c r="L23" s="26"/>
      <c r="M23" s="29"/>
      <c r="N23" s="246"/>
      <c r="O23" s="57"/>
    </row>
    <row r="24" spans="2:15" x14ac:dyDescent="0.25">
      <c r="B24" s="26"/>
      <c r="C24" s="26"/>
      <c r="D24" s="26"/>
      <c r="E24" s="497"/>
      <c r="F24" s="39"/>
      <c r="G24" s="39"/>
      <c r="H24" s="28"/>
      <c r="I24" s="441"/>
      <c r="J24" s="29"/>
      <c r="K24" s="29"/>
      <c r="L24" s="26"/>
      <c r="M24" s="29"/>
      <c r="N24" s="246"/>
      <c r="O24" s="57"/>
    </row>
    <row r="25" spans="2:15" x14ac:dyDescent="0.25">
      <c r="B25" s="26"/>
      <c r="C25" s="26"/>
      <c r="D25" s="26"/>
      <c r="E25" s="497"/>
      <c r="F25" s="39"/>
      <c r="G25" s="39"/>
      <c r="H25" s="28"/>
      <c r="I25" s="441"/>
      <c r="J25" s="29"/>
      <c r="K25" s="29"/>
      <c r="L25" s="26"/>
      <c r="M25" s="29"/>
      <c r="N25" s="246"/>
      <c r="O25" s="57"/>
    </row>
    <row r="26" spans="2:15" x14ac:dyDescent="0.25">
      <c r="B26" s="26"/>
      <c r="C26" s="26"/>
      <c r="D26" s="26"/>
      <c r="E26" s="497"/>
      <c r="F26" s="39"/>
      <c r="G26" s="39"/>
      <c r="H26" s="28"/>
      <c r="I26" s="441"/>
      <c r="J26" s="29"/>
      <c r="K26" s="29"/>
      <c r="L26" s="26"/>
      <c r="M26" s="29"/>
      <c r="N26" s="246"/>
      <c r="O26" s="57"/>
    </row>
    <row r="27" spans="2:15" x14ac:dyDescent="0.25">
      <c r="B27" s="26"/>
      <c r="C27" s="26"/>
      <c r="D27" s="26"/>
      <c r="E27" s="497"/>
      <c r="F27" s="39"/>
      <c r="G27" s="39"/>
      <c r="H27" s="28"/>
      <c r="I27" s="441"/>
      <c r="J27" s="29"/>
      <c r="K27" s="29"/>
      <c r="L27" s="26"/>
      <c r="M27" s="29"/>
      <c r="N27" s="246"/>
      <c r="O27" s="57"/>
    </row>
    <row r="28" spans="2:15" x14ac:dyDescent="0.25">
      <c r="B28" s="26"/>
      <c r="L28" s="53"/>
      <c r="M28" s="99"/>
      <c r="N28" s="246"/>
      <c r="O28" s="26"/>
    </row>
    <row r="29" spans="2:15" x14ac:dyDescent="0.25">
      <c r="B29" s="26"/>
      <c r="C29" s="26"/>
      <c r="D29" s="26"/>
      <c r="E29" s="26"/>
      <c r="F29" s="26"/>
      <c r="G29" s="26"/>
      <c r="H29" s="26"/>
      <c r="I29" s="26"/>
      <c r="J29" s="26"/>
      <c r="K29" s="26"/>
    </row>
  </sheetData>
  <mergeCells count="7">
    <mergeCell ref="I17:J17"/>
    <mergeCell ref="I13:J13"/>
    <mergeCell ref="I20:J20"/>
    <mergeCell ref="I10:J10"/>
    <mergeCell ref="I14:J14"/>
    <mergeCell ref="I15:J15"/>
    <mergeCell ref="I16:J16"/>
  </mergeCells>
  <pageMargins left="0.7" right="0.7" top="0.75" bottom="0.75" header="0.3" footer="0.3"/>
  <pageSetup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0E7A7-8637-4A20-BBE1-31AE7BBD1B31}">
  <sheetPr>
    <tabColor theme="2" tint="-9.9978637043366805E-2"/>
  </sheetPr>
  <dimension ref="A1:C10"/>
  <sheetViews>
    <sheetView zoomScale="130" zoomScaleNormal="130" workbookViewId="0"/>
  </sheetViews>
  <sheetFormatPr defaultColWidth="9.28515625" defaultRowHeight="15" x14ac:dyDescent="0.25"/>
  <cols>
    <col min="1" max="1" width="92.140625" style="240" customWidth="1"/>
    <col min="2" max="2" width="80.7109375" style="240" customWidth="1"/>
    <col min="3" max="3" width="20.42578125" style="241" bestFit="1" customWidth="1"/>
  </cols>
  <sheetData>
    <row r="1" spans="1:3" s="109" customFormat="1" ht="25.5" x14ac:dyDescent="0.2">
      <c r="A1" s="114"/>
      <c r="B1" s="108"/>
    </row>
    <row r="2" spans="1:3" s="109" customFormat="1" ht="24" customHeight="1" x14ac:dyDescent="0.2">
      <c r="A2" s="110"/>
      <c r="B2" s="108"/>
    </row>
    <row r="3" spans="1:3" s="112" customFormat="1" ht="3" customHeight="1" x14ac:dyDescent="0.2">
      <c r="A3" s="111"/>
      <c r="B3" s="111"/>
    </row>
    <row r="4" spans="1:3" s="116" customFormat="1" ht="3" customHeight="1" x14ac:dyDescent="0.2">
      <c r="A4" s="115"/>
      <c r="B4" s="115"/>
    </row>
    <row r="5" spans="1:3" s="109" customFormat="1" ht="3" customHeight="1" x14ac:dyDescent="0.2">
      <c r="A5" s="108"/>
      <c r="B5" s="108"/>
    </row>
    <row r="6" spans="1:3" s="113" customFormat="1" ht="18" x14ac:dyDescent="0.25">
      <c r="A6" s="113" t="s">
        <v>582</v>
      </c>
    </row>
    <row r="7" spans="1:3" x14ac:dyDescent="0.25">
      <c r="A7"/>
      <c r="B7"/>
      <c r="C7"/>
    </row>
    <row r="8" spans="1:3" x14ac:dyDescent="0.25">
      <c r="A8" s="239" t="s">
        <v>77</v>
      </c>
      <c r="B8" s="239" t="s">
        <v>78</v>
      </c>
      <c r="C8" s="239" t="s">
        <v>79</v>
      </c>
    </row>
    <row r="9" spans="1:3" ht="30" x14ac:dyDescent="0.25">
      <c r="A9" s="240" t="s">
        <v>585</v>
      </c>
    </row>
    <row r="10" spans="1:3" x14ac:dyDescent="0.25">
      <c r="A10" s="240" t="s">
        <v>586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4B9C5-E06F-4DCD-8E18-0232C8FF9E2A}">
  <sheetPr>
    <tabColor theme="2" tint="-9.9978637043366805E-2"/>
  </sheetPr>
  <dimension ref="A1:H19"/>
  <sheetViews>
    <sheetView zoomScaleNormal="100" workbookViewId="0"/>
  </sheetViews>
  <sheetFormatPr defaultColWidth="8.7109375" defaultRowHeight="15" x14ac:dyDescent="0.25"/>
  <cols>
    <col min="1" max="1" width="18.42578125" bestFit="1" customWidth="1"/>
    <col min="2" max="2" width="13.28515625" bestFit="1" customWidth="1"/>
    <col min="3" max="3" width="15.28515625" bestFit="1" customWidth="1"/>
    <col min="4" max="4" width="13.28515625" bestFit="1" customWidth="1"/>
    <col min="5" max="5" width="11.42578125" customWidth="1"/>
    <col min="6" max="7" width="13.28515625" customWidth="1"/>
    <col min="8" max="8" width="19.28515625" customWidth="1"/>
  </cols>
  <sheetData>
    <row r="1" spans="1:8" s="109" customFormat="1" ht="25.5" x14ac:dyDescent="0.2">
      <c r="A1" s="114"/>
      <c r="B1" s="108"/>
    </row>
    <row r="2" spans="1:8" s="109" customFormat="1" ht="24" customHeight="1" x14ac:dyDescent="0.2">
      <c r="A2" s="110"/>
      <c r="B2" s="108"/>
    </row>
    <row r="3" spans="1:8" s="112" customFormat="1" ht="3" customHeight="1" x14ac:dyDescent="0.2">
      <c r="A3" s="111"/>
      <c r="B3" s="111"/>
    </row>
    <row r="4" spans="1:8" s="116" customFormat="1" ht="3" customHeight="1" x14ac:dyDescent="0.2">
      <c r="A4" s="115"/>
      <c r="B4" s="115"/>
    </row>
    <row r="5" spans="1:8" s="109" customFormat="1" ht="3" customHeight="1" x14ac:dyDescent="0.2">
      <c r="A5" s="108"/>
      <c r="B5" s="108"/>
    </row>
    <row r="6" spans="1:8" s="113" customFormat="1" ht="18" x14ac:dyDescent="0.25">
      <c r="A6" s="113" t="s">
        <v>234</v>
      </c>
    </row>
    <row r="7" spans="1:8" x14ac:dyDescent="0.25">
      <c r="A7" s="12"/>
    </row>
    <row r="8" spans="1:8" x14ac:dyDescent="0.25">
      <c r="A8" t="s">
        <v>235</v>
      </c>
      <c r="B8" t="s">
        <v>584</v>
      </c>
    </row>
    <row r="9" spans="1:8" x14ac:dyDescent="0.25">
      <c r="B9" s="654" t="s">
        <v>588</v>
      </c>
    </row>
    <row r="11" spans="1:8" x14ac:dyDescent="0.25">
      <c r="A11" t="s">
        <v>236</v>
      </c>
    </row>
    <row r="12" spans="1:8" x14ac:dyDescent="0.25">
      <c r="B12" s="701" t="s">
        <v>587</v>
      </c>
      <c r="C12" s="702"/>
      <c r="D12" s="702"/>
      <c r="E12" s="702"/>
      <c r="F12" s="702"/>
      <c r="G12" s="702"/>
      <c r="H12" s="702"/>
    </row>
    <row r="13" spans="1:8" x14ac:dyDescent="0.25">
      <c r="B13" s="702"/>
      <c r="C13" s="702"/>
      <c r="D13" s="702"/>
      <c r="E13" s="702"/>
      <c r="F13" s="702"/>
      <c r="G13" s="702"/>
      <c r="H13" s="702"/>
    </row>
    <row r="14" spans="1:8" x14ac:dyDescent="0.25">
      <c r="B14" s="702"/>
      <c r="C14" s="702"/>
      <c r="D14" s="702"/>
      <c r="E14" s="702"/>
      <c r="F14" s="702"/>
      <c r="G14" s="702"/>
      <c r="H14" s="702"/>
    </row>
    <row r="15" spans="1:8" x14ac:dyDescent="0.25">
      <c r="B15" s="702"/>
      <c r="C15" s="702"/>
      <c r="D15" s="702"/>
      <c r="E15" s="702"/>
      <c r="F15" s="702"/>
      <c r="G15" s="702"/>
      <c r="H15" s="702"/>
    </row>
    <row r="16" spans="1:8" x14ac:dyDescent="0.25">
      <c r="B16" s="702"/>
      <c r="C16" s="702"/>
      <c r="D16" s="702"/>
      <c r="E16" s="702"/>
      <c r="F16" s="702"/>
      <c r="G16" s="702"/>
      <c r="H16" s="702"/>
    </row>
    <row r="17" spans="2:8" x14ac:dyDescent="0.25">
      <c r="B17" s="702"/>
      <c r="C17" s="702"/>
      <c r="D17" s="702"/>
      <c r="E17" s="702"/>
      <c r="F17" s="702"/>
      <c r="G17" s="702"/>
      <c r="H17" s="702"/>
    </row>
    <row r="18" spans="2:8" x14ac:dyDescent="0.25">
      <c r="B18" s="702"/>
      <c r="C18" s="702"/>
      <c r="D18" s="702"/>
      <c r="E18" s="702"/>
      <c r="F18" s="702"/>
      <c r="G18" s="702"/>
      <c r="H18" s="702"/>
    </row>
    <row r="19" spans="2:8" x14ac:dyDescent="0.25">
      <c r="B19" s="702"/>
      <c r="C19" s="702"/>
      <c r="D19" s="702"/>
      <c r="E19" s="702"/>
      <c r="F19" s="702"/>
      <c r="G19" s="702"/>
      <c r="H19" s="702"/>
    </row>
  </sheetData>
  <mergeCells count="1">
    <mergeCell ref="B12:H19"/>
  </mergeCells>
  <hyperlinks>
    <hyperlink ref="B9" r:id="rId1" xr:uid="{DBB90C8A-6EAB-2C42-BE30-46C9331E1855}"/>
  </hyperlinks>
  <pageMargins left="0.7" right="0.7" top="0.75" bottom="0.75" header="0.3" footer="0.3"/>
  <pageSetup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88AF5-1631-414B-82A0-0B51297E1C2C}">
  <sheetPr>
    <tabColor theme="2" tint="-9.9978637043366805E-2"/>
  </sheetPr>
  <dimension ref="A1:F32"/>
  <sheetViews>
    <sheetView workbookViewId="0"/>
  </sheetViews>
  <sheetFormatPr defaultColWidth="8.85546875" defaultRowHeight="15" x14ac:dyDescent="0.25"/>
  <cols>
    <col min="2" max="2" width="28" style="26" customWidth="1"/>
    <col min="3" max="3" width="69.28515625" style="26" customWidth="1"/>
    <col min="4" max="4" width="14.85546875" style="26" customWidth="1"/>
    <col min="5" max="5" width="13.7109375" style="26" customWidth="1"/>
    <col min="6" max="6" width="14.7109375" style="26" customWidth="1"/>
  </cols>
  <sheetData>
    <row r="1" spans="1:6" s="109" customFormat="1" ht="25.5" x14ac:dyDescent="0.2">
      <c r="A1" s="114" t="s">
        <v>0</v>
      </c>
      <c r="B1" s="437"/>
      <c r="C1" s="498"/>
      <c r="D1" s="498"/>
      <c r="E1" s="498"/>
      <c r="F1" s="498"/>
    </row>
    <row r="2" spans="1:6" s="109" customFormat="1" ht="24" customHeight="1" x14ac:dyDescent="0.2">
      <c r="A2" s="110" t="s">
        <v>1</v>
      </c>
      <c r="B2" s="437"/>
      <c r="C2" s="498"/>
      <c r="D2" s="498"/>
      <c r="E2" s="498"/>
      <c r="F2" s="498"/>
    </row>
    <row r="3" spans="1:6" s="112" customFormat="1" ht="3" customHeight="1" x14ac:dyDescent="0.2">
      <c r="A3" s="111"/>
      <c r="B3" s="438"/>
      <c r="C3" s="499"/>
      <c r="D3" s="499"/>
      <c r="E3" s="499"/>
      <c r="F3" s="499"/>
    </row>
    <row r="4" spans="1:6" s="116" customFormat="1" ht="3" customHeight="1" x14ac:dyDescent="0.2">
      <c r="A4" s="115"/>
      <c r="B4" s="439"/>
      <c r="C4" s="500"/>
      <c r="D4" s="500"/>
      <c r="E4" s="500"/>
      <c r="F4" s="500"/>
    </row>
    <row r="5" spans="1:6" s="109" customFormat="1" ht="3" customHeight="1" x14ac:dyDescent="0.2">
      <c r="A5" s="108"/>
      <c r="B5" s="437"/>
      <c r="C5" s="498"/>
      <c r="D5" s="498"/>
      <c r="E5" s="498"/>
      <c r="F5" s="498"/>
    </row>
    <row r="6" spans="1:6" s="113" customFormat="1" ht="18" x14ac:dyDescent="0.25">
      <c r="A6" s="113" t="s">
        <v>237</v>
      </c>
      <c r="B6" s="440"/>
      <c r="C6" s="440"/>
      <c r="D6" s="440"/>
      <c r="E6" s="440"/>
      <c r="F6" s="440"/>
    </row>
    <row r="7" spans="1:6" ht="15.75" thickBot="1" x14ac:dyDescent="0.3"/>
    <row r="8" spans="1:6" ht="15.75" thickBot="1" x14ac:dyDescent="0.3">
      <c r="B8" s="501" t="s">
        <v>186</v>
      </c>
      <c r="C8" s="443" t="s">
        <v>238</v>
      </c>
      <c r="D8" s="443" t="s">
        <v>239</v>
      </c>
      <c r="E8" s="443" t="s">
        <v>240</v>
      </c>
      <c r="F8" s="502" t="s">
        <v>241</v>
      </c>
    </row>
    <row r="9" spans="1:6" x14ac:dyDescent="0.25">
      <c r="B9" s="503" t="str">
        <f>'Rent Roll'!B5</f>
        <v>Integrity Operations</v>
      </c>
      <c r="C9" s="503"/>
      <c r="D9" s="503"/>
      <c r="E9" s="503"/>
      <c r="F9" s="503"/>
    </row>
    <row r="10" spans="1:6" x14ac:dyDescent="0.25">
      <c r="B10" s="34" t="e">
        <f>'Rent Roll'!#REF!</f>
        <v>#REF!</v>
      </c>
      <c r="C10" s="34"/>
      <c r="D10" s="34"/>
      <c r="E10" s="34"/>
      <c r="F10" s="34"/>
    </row>
    <row r="11" spans="1:6" x14ac:dyDescent="0.25">
      <c r="B11" s="34" t="e">
        <f>'Rent Roll'!#REF!</f>
        <v>#REF!</v>
      </c>
      <c r="C11" s="34"/>
      <c r="D11" s="34"/>
      <c r="E11" s="34"/>
      <c r="F11" s="34"/>
    </row>
    <row r="12" spans="1:6" x14ac:dyDescent="0.25">
      <c r="B12" s="34" t="e">
        <f>'Rent Roll'!#REF!</f>
        <v>#REF!</v>
      </c>
      <c r="C12" s="34"/>
      <c r="D12" s="34"/>
      <c r="E12" s="34"/>
      <c r="F12" s="34"/>
    </row>
    <row r="13" spans="1:6" x14ac:dyDescent="0.25">
      <c r="B13" s="34" t="e">
        <f>'Rent Roll'!#REF!</f>
        <v>#REF!</v>
      </c>
      <c r="C13" s="34"/>
      <c r="D13" s="34"/>
      <c r="E13" s="34"/>
      <c r="F13" s="34"/>
    </row>
    <row r="14" spans="1:6" x14ac:dyDescent="0.25">
      <c r="B14" s="34" t="e">
        <f>'Rent Roll'!#REF!</f>
        <v>#REF!</v>
      </c>
      <c r="C14" s="34"/>
      <c r="D14" s="34"/>
      <c r="E14" s="34"/>
      <c r="F14" s="34"/>
    </row>
    <row r="15" spans="1:6" x14ac:dyDescent="0.25">
      <c r="B15" s="34" t="e">
        <f>'Rent Roll'!#REF!</f>
        <v>#REF!</v>
      </c>
      <c r="C15" s="34"/>
      <c r="D15" s="34"/>
      <c r="E15" s="34"/>
      <c r="F15" s="34"/>
    </row>
    <row r="16" spans="1:6" x14ac:dyDescent="0.25">
      <c r="B16" s="34" t="e">
        <f>'Rent Roll'!#REF!</f>
        <v>#REF!</v>
      </c>
      <c r="C16" s="34"/>
      <c r="D16" s="34"/>
      <c r="E16" s="34"/>
      <c r="F16" s="34"/>
    </row>
    <row r="17" spans="2:6" x14ac:dyDescent="0.25">
      <c r="B17" s="34" t="e">
        <f>'Rent Roll'!#REF!</f>
        <v>#REF!</v>
      </c>
      <c r="C17" s="34"/>
      <c r="D17" s="34"/>
      <c r="E17" s="34"/>
      <c r="F17" s="34"/>
    </row>
    <row r="18" spans="2:6" x14ac:dyDescent="0.25">
      <c r="B18" s="34" t="e">
        <f>'Rent Roll'!#REF!</f>
        <v>#REF!</v>
      </c>
      <c r="C18" s="34"/>
      <c r="D18" s="34"/>
      <c r="E18" s="34"/>
      <c r="F18" s="34"/>
    </row>
    <row r="19" spans="2:6" x14ac:dyDescent="0.25">
      <c r="B19" s="34" t="e">
        <f>'Rent Roll'!#REF!</f>
        <v>#REF!</v>
      </c>
      <c r="C19" s="34"/>
      <c r="D19" s="34"/>
      <c r="E19" s="34"/>
      <c r="F19" s="34"/>
    </row>
    <row r="20" spans="2:6" x14ac:dyDescent="0.25">
      <c r="B20" s="34" t="e">
        <f>'Rent Roll'!#REF!</f>
        <v>#REF!</v>
      </c>
      <c r="C20" s="34"/>
      <c r="D20" s="34"/>
      <c r="E20" s="34"/>
      <c r="F20" s="34"/>
    </row>
    <row r="21" spans="2:6" x14ac:dyDescent="0.25">
      <c r="B21" s="34" t="e">
        <f>'Rent Roll'!#REF!</f>
        <v>#REF!</v>
      </c>
      <c r="C21" s="34"/>
      <c r="D21" s="34"/>
      <c r="E21" s="34"/>
      <c r="F21" s="34"/>
    </row>
    <row r="22" spans="2:6" x14ac:dyDescent="0.25">
      <c r="B22" s="34" t="e">
        <f>'Rent Roll'!#REF!</f>
        <v>#REF!</v>
      </c>
      <c r="C22" s="34"/>
      <c r="D22" s="34"/>
      <c r="E22" s="34"/>
      <c r="F22" s="34"/>
    </row>
    <row r="23" spans="2:6" x14ac:dyDescent="0.25">
      <c r="B23" s="34" t="e">
        <f>'Rent Roll'!#REF!</f>
        <v>#REF!</v>
      </c>
      <c r="C23" s="34"/>
      <c r="D23" s="34"/>
      <c r="E23" s="34"/>
      <c r="F23" s="34"/>
    </row>
    <row r="24" spans="2:6" x14ac:dyDescent="0.25">
      <c r="B24" s="34" t="e">
        <f>'Rent Roll'!#REF!</f>
        <v>#REF!</v>
      </c>
      <c r="C24" s="34"/>
      <c r="D24" s="34"/>
      <c r="E24" s="34"/>
      <c r="F24" s="34"/>
    </row>
    <row r="25" spans="2:6" x14ac:dyDescent="0.25">
      <c r="B25" s="34" t="e">
        <f>'Rent Roll'!#REF!</f>
        <v>#REF!</v>
      </c>
      <c r="C25" s="34"/>
      <c r="D25" s="34"/>
      <c r="E25" s="34"/>
      <c r="F25" s="34"/>
    </row>
    <row r="26" spans="2:6" x14ac:dyDescent="0.25">
      <c r="B26" s="34" t="e">
        <f>'Rent Roll'!#REF!</f>
        <v>#REF!</v>
      </c>
      <c r="C26" s="34"/>
      <c r="D26" s="34"/>
      <c r="E26" s="34"/>
      <c r="F26" s="34"/>
    </row>
    <row r="27" spans="2:6" x14ac:dyDescent="0.25">
      <c r="B27" s="34" t="e">
        <f>'Rent Roll'!#REF!</f>
        <v>#REF!</v>
      </c>
      <c r="C27" s="34"/>
      <c r="D27" s="34"/>
      <c r="E27" s="34"/>
      <c r="F27" s="34"/>
    </row>
    <row r="28" spans="2:6" x14ac:dyDescent="0.25">
      <c r="B28" s="34" t="e">
        <f>'Rent Roll'!#REF!</f>
        <v>#REF!</v>
      </c>
      <c r="C28" s="34"/>
      <c r="D28" s="34"/>
      <c r="E28" s="34"/>
      <c r="F28" s="34"/>
    </row>
    <row r="29" spans="2:6" x14ac:dyDescent="0.25">
      <c r="B29" s="34" t="e">
        <f>'Rent Roll'!#REF!</f>
        <v>#REF!</v>
      </c>
      <c r="C29" s="34"/>
      <c r="D29" s="34"/>
      <c r="E29" s="34"/>
      <c r="F29" s="34"/>
    </row>
    <row r="30" spans="2:6" x14ac:dyDescent="0.25">
      <c r="B30" s="34" t="e">
        <f>'Rent Roll'!#REF!</f>
        <v>#REF!</v>
      </c>
      <c r="C30" s="34"/>
      <c r="D30" s="34"/>
      <c r="E30" s="34"/>
      <c r="F30" s="34"/>
    </row>
    <row r="31" spans="2:6" x14ac:dyDescent="0.25">
      <c r="B31" s="34" t="e">
        <f>'Rent Roll'!#REF!</f>
        <v>#REF!</v>
      </c>
      <c r="C31" s="34"/>
      <c r="D31" s="34"/>
      <c r="E31" s="34"/>
      <c r="F31" s="34"/>
    </row>
    <row r="32" spans="2:6" x14ac:dyDescent="0.25">
      <c r="B32" s="34" t="e">
        <f>'Rent Roll'!#REF!</f>
        <v>#REF!</v>
      </c>
      <c r="C32" s="34"/>
      <c r="D32" s="34"/>
      <c r="E32" s="34"/>
      <c r="F32" s="34"/>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8E771-7570-4454-A809-9B08798D152A}">
  <sheetPr>
    <tabColor theme="2" tint="-9.9978637043366805E-2"/>
  </sheetPr>
  <dimension ref="A1:N35"/>
  <sheetViews>
    <sheetView workbookViewId="0"/>
  </sheetViews>
  <sheetFormatPr defaultColWidth="8.7109375" defaultRowHeight="15" x14ac:dyDescent="0.25"/>
  <cols>
    <col min="1" max="1" width="22.28515625" customWidth="1"/>
    <col min="2" max="2" width="3.7109375" style="56" customWidth="1"/>
    <col min="3" max="3" width="25.28515625" customWidth="1"/>
    <col min="4" max="4" width="17.28515625" bestFit="1" customWidth="1"/>
    <col min="9" max="9" width="18.28515625" bestFit="1" customWidth="1"/>
    <col min="10" max="10" width="3.7109375" style="56" customWidth="1"/>
    <col min="11" max="11" width="22" customWidth="1"/>
  </cols>
  <sheetData>
    <row r="1" spans="1:14" s="109" customFormat="1" ht="25.5" x14ac:dyDescent="0.2">
      <c r="A1" s="114" t="s">
        <v>0</v>
      </c>
      <c r="B1" s="129"/>
      <c r="C1" s="108"/>
      <c r="J1" s="136"/>
    </row>
    <row r="2" spans="1:14" s="109" customFormat="1" ht="24" customHeight="1" x14ac:dyDescent="0.2">
      <c r="A2" s="110" t="s">
        <v>1</v>
      </c>
      <c r="B2" s="130"/>
      <c r="C2" s="108"/>
      <c r="J2" s="136"/>
    </row>
    <row r="3" spans="1:14" s="112" customFormat="1" ht="3" customHeight="1" x14ac:dyDescent="0.2">
      <c r="A3" s="111"/>
      <c r="B3" s="131"/>
      <c r="C3" s="111"/>
      <c r="J3" s="137"/>
    </row>
    <row r="4" spans="1:14" s="116" customFormat="1" ht="3" customHeight="1" x14ac:dyDescent="0.2">
      <c r="A4" s="115"/>
      <c r="B4" s="132"/>
      <c r="C4" s="115"/>
      <c r="J4" s="138"/>
    </row>
    <row r="5" spans="1:14" s="109" customFormat="1" ht="3" customHeight="1" x14ac:dyDescent="0.2">
      <c r="A5" s="108"/>
      <c r="B5" s="133"/>
      <c r="C5" s="108"/>
      <c r="J5" s="136"/>
    </row>
    <row r="6" spans="1:14" s="113" customFormat="1" ht="18" x14ac:dyDescent="0.25">
      <c r="A6" s="113" t="s">
        <v>242</v>
      </c>
      <c r="B6" s="134"/>
      <c r="J6" s="134"/>
    </row>
    <row r="7" spans="1:14" ht="9" customHeight="1" x14ac:dyDescent="0.25">
      <c r="A7" s="12"/>
      <c r="B7" s="11"/>
    </row>
    <row r="8" spans="1:14" x14ac:dyDescent="0.25">
      <c r="A8" s="105" t="s">
        <v>243</v>
      </c>
      <c r="B8" s="105"/>
      <c r="C8" s="106"/>
    </row>
    <row r="9" spans="1:14" s="19" customFormat="1" x14ac:dyDescent="0.25">
      <c r="A9" s="19" t="s">
        <v>244</v>
      </c>
      <c r="B9" s="63"/>
      <c r="J9" s="63"/>
    </row>
    <row r="10" spans="1:14" x14ac:dyDescent="0.25">
      <c r="A10" t="s">
        <v>245</v>
      </c>
    </row>
    <row r="11" spans="1:14" x14ac:dyDescent="0.25">
      <c r="C11" t="s">
        <v>246</v>
      </c>
      <c r="D11" t="s">
        <v>247</v>
      </c>
      <c r="I11" s="36" t="s">
        <v>248</v>
      </c>
      <c r="J11" s="139"/>
      <c r="K11" s="44"/>
      <c r="L11" s="44"/>
      <c r="M11" s="44"/>
      <c r="N11" s="45"/>
    </row>
    <row r="12" spans="1:14" x14ac:dyDescent="0.25">
      <c r="B12" s="56" t="s">
        <v>249</v>
      </c>
      <c r="C12" s="57"/>
      <c r="D12" s="100"/>
      <c r="I12" s="32"/>
      <c r="J12" s="56" t="s">
        <v>249</v>
      </c>
      <c r="N12" s="135"/>
    </row>
    <row r="13" spans="1:14" x14ac:dyDescent="0.25">
      <c r="B13" s="56" t="s">
        <v>250</v>
      </c>
      <c r="C13" s="57"/>
      <c r="D13" s="100"/>
      <c r="I13" s="32"/>
      <c r="J13" s="56" t="s">
        <v>250</v>
      </c>
      <c r="N13" s="135"/>
    </row>
    <row r="14" spans="1:14" x14ac:dyDescent="0.25">
      <c r="B14" s="56" t="s">
        <v>251</v>
      </c>
      <c r="C14" s="57"/>
      <c r="D14" s="100"/>
      <c r="I14" s="37"/>
      <c r="J14" s="140"/>
      <c r="K14" s="48"/>
      <c r="L14" s="48"/>
      <c r="M14" s="48"/>
      <c r="N14" s="49"/>
    </row>
    <row r="15" spans="1:14" x14ac:dyDescent="0.25">
      <c r="B15" s="56" t="s">
        <v>252</v>
      </c>
      <c r="C15" s="57"/>
      <c r="D15" s="100"/>
    </row>
    <row r="16" spans="1:14" x14ac:dyDescent="0.25">
      <c r="C16" s="57"/>
    </row>
    <row r="17" spans="1:3" x14ac:dyDescent="0.25">
      <c r="A17" t="s">
        <v>253</v>
      </c>
    </row>
    <row r="18" spans="1:3" x14ac:dyDescent="0.25">
      <c r="B18" s="56" t="s">
        <v>249</v>
      </c>
      <c r="C18" s="57"/>
    </row>
    <row r="19" spans="1:3" x14ac:dyDescent="0.25">
      <c r="B19" s="56" t="s">
        <v>250</v>
      </c>
      <c r="C19" s="57"/>
    </row>
    <row r="20" spans="1:3" x14ac:dyDescent="0.25">
      <c r="B20" s="56" t="s">
        <v>251</v>
      </c>
      <c r="C20" s="57"/>
    </row>
    <row r="21" spans="1:3" x14ac:dyDescent="0.25">
      <c r="B21" s="56" t="s">
        <v>252</v>
      </c>
      <c r="C21" s="57"/>
    </row>
    <row r="22" spans="1:3" x14ac:dyDescent="0.25">
      <c r="B22" s="56" t="s">
        <v>254</v>
      </c>
      <c r="C22" s="57"/>
    </row>
    <row r="23" spans="1:3" x14ac:dyDescent="0.25">
      <c r="B23" s="56" t="s">
        <v>255</v>
      </c>
      <c r="C23" s="57"/>
    </row>
    <row r="24" spans="1:3" x14ac:dyDescent="0.25">
      <c r="B24" s="56" t="s">
        <v>256</v>
      </c>
      <c r="C24" s="57"/>
    </row>
    <row r="25" spans="1:3" x14ac:dyDescent="0.25">
      <c r="B25" s="56" t="s">
        <v>257</v>
      </c>
      <c r="C25" s="57"/>
    </row>
    <row r="26" spans="1:3" x14ac:dyDescent="0.25">
      <c r="B26" s="56" t="s">
        <v>258</v>
      </c>
      <c r="C26" s="57"/>
    </row>
    <row r="27" spans="1:3" x14ac:dyDescent="0.25">
      <c r="B27" s="56" t="s">
        <v>259</v>
      </c>
      <c r="C27" s="57"/>
    </row>
    <row r="29" spans="1:3" x14ac:dyDescent="0.25">
      <c r="A29" t="s">
        <v>260</v>
      </c>
    </row>
    <row r="30" spans="1:3" x14ac:dyDescent="0.25">
      <c r="B30" s="56" t="s">
        <v>249</v>
      </c>
      <c r="C30" s="57"/>
    </row>
    <row r="31" spans="1:3" x14ac:dyDescent="0.25">
      <c r="B31" s="56" t="s">
        <v>250</v>
      </c>
      <c r="C31" s="57"/>
    </row>
    <row r="32" spans="1:3" x14ac:dyDescent="0.25">
      <c r="B32" s="56" t="s">
        <v>251</v>
      </c>
      <c r="C32" s="57"/>
    </row>
    <row r="33" spans="1:3" x14ac:dyDescent="0.25">
      <c r="B33" s="56" t="s">
        <v>252</v>
      </c>
      <c r="C33" s="57"/>
    </row>
    <row r="35" spans="1:3" x14ac:dyDescent="0.25">
      <c r="A35" t="s">
        <v>261</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C37CB-9AF0-44A6-99D5-F02B96F0FE18}">
  <sheetPr>
    <tabColor theme="2" tint="-9.9978637043366805E-2"/>
  </sheetPr>
  <dimension ref="A1:I22"/>
  <sheetViews>
    <sheetView zoomScaleNormal="100" workbookViewId="0"/>
  </sheetViews>
  <sheetFormatPr defaultColWidth="8.85546875" defaultRowHeight="15" x14ac:dyDescent="0.25"/>
  <cols>
    <col min="1" max="1" width="48.28515625" customWidth="1"/>
    <col min="2" max="2" width="22" customWidth="1"/>
    <col min="3" max="9" width="22.140625" customWidth="1"/>
  </cols>
  <sheetData>
    <row r="1" spans="1:9" s="109" customFormat="1" ht="25.5" x14ac:dyDescent="0.2">
      <c r="A1" s="114" t="s">
        <v>0</v>
      </c>
      <c r="B1" s="108"/>
    </row>
    <row r="2" spans="1:9" s="109" customFormat="1" ht="24" customHeight="1" x14ac:dyDescent="0.2">
      <c r="A2" s="110" t="s">
        <v>1</v>
      </c>
      <c r="B2" s="108"/>
    </row>
    <row r="3" spans="1:9" s="112" customFormat="1" ht="3" customHeight="1" x14ac:dyDescent="0.2">
      <c r="A3" s="111"/>
      <c r="B3" s="111"/>
    </row>
    <row r="4" spans="1:9" s="116" customFormat="1" ht="3" customHeight="1" x14ac:dyDescent="0.2">
      <c r="A4" s="115"/>
      <c r="B4" s="115"/>
    </row>
    <row r="5" spans="1:9" s="109" customFormat="1" ht="3" customHeight="1" x14ac:dyDescent="0.2">
      <c r="A5" s="108"/>
      <c r="B5" s="108"/>
    </row>
    <row r="6" spans="1:9" s="113" customFormat="1" ht="18" x14ac:dyDescent="0.25">
      <c r="A6" s="113" t="s">
        <v>262</v>
      </c>
    </row>
    <row r="7" spans="1:9" x14ac:dyDescent="0.25">
      <c r="A7" s="12"/>
    </row>
    <row r="8" spans="1:9" x14ac:dyDescent="0.25">
      <c r="A8" s="40" t="s">
        <v>263</v>
      </c>
    </row>
    <row r="10" spans="1:9" s="26" customFormat="1" ht="15.75" thickBot="1" x14ac:dyDescent="0.3">
      <c r="A10" s="170"/>
      <c r="B10" s="306" t="s">
        <v>330</v>
      </c>
      <c r="C10" s="306" t="s">
        <v>329</v>
      </c>
      <c r="D10" s="306" t="s">
        <v>329</v>
      </c>
      <c r="E10" s="306" t="s">
        <v>329</v>
      </c>
      <c r="F10" s="306" t="s">
        <v>329</v>
      </c>
      <c r="G10" s="306" t="s">
        <v>329</v>
      </c>
      <c r="H10" s="306" t="s">
        <v>329</v>
      </c>
      <c r="I10" s="306" t="s">
        <v>329</v>
      </c>
    </row>
    <row r="11" spans="1:9" s="296" customFormat="1" x14ac:dyDescent="0.25">
      <c r="A11" s="304" t="s">
        <v>225</v>
      </c>
      <c r="B11" s="305" t="s">
        <v>37</v>
      </c>
      <c r="C11" s="305"/>
      <c r="D11" s="305"/>
      <c r="E11" s="305"/>
      <c r="F11" s="305"/>
      <c r="G11" s="305"/>
      <c r="H11" s="305"/>
      <c r="I11" s="305"/>
    </row>
    <row r="12" spans="1:9" x14ac:dyDescent="0.25">
      <c r="A12" s="297" t="s">
        <v>264</v>
      </c>
      <c r="B12" s="101"/>
      <c r="C12" s="101"/>
      <c r="D12" s="101"/>
      <c r="E12" s="101"/>
      <c r="F12" s="101"/>
      <c r="G12" s="101"/>
      <c r="H12" s="101"/>
      <c r="I12" s="101"/>
    </row>
    <row r="13" spans="1:9" x14ac:dyDescent="0.25">
      <c r="A13" s="46" t="s">
        <v>265</v>
      </c>
      <c r="B13" s="300"/>
      <c r="C13" s="300"/>
      <c r="D13" s="300"/>
      <c r="E13" s="300"/>
      <c r="F13" s="300"/>
      <c r="G13" s="300"/>
      <c r="H13" s="300"/>
      <c r="I13" s="300"/>
    </row>
    <row r="14" spans="1:9" s="41" customFormat="1" x14ac:dyDescent="0.25">
      <c r="A14" s="299" t="s">
        <v>266</v>
      </c>
      <c r="B14" s="103"/>
      <c r="C14" s="103"/>
      <c r="D14" s="103"/>
      <c r="E14" s="103"/>
      <c r="F14" s="103"/>
      <c r="G14" s="103"/>
      <c r="H14" s="103"/>
      <c r="I14" s="103"/>
    </row>
    <row r="15" spans="1:9" s="41" customFormat="1" x14ac:dyDescent="0.25">
      <c r="A15" s="43" t="s">
        <v>267</v>
      </c>
      <c r="B15" s="301"/>
      <c r="C15" s="301"/>
      <c r="D15" s="301"/>
      <c r="E15" s="301"/>
      <c r="F15" s="301"/>
      <c r="G15" s="301"/>
      <c r="H15" s="301"/>
      <c r="I15" s="301"/>
    </row>
    <row r="16" spans="1:9" x14ac:dyDescent="0.25">
      <c r="A16" s="298" t="s">
        <v>268</v>
      </c>
      <c r="B16" s="102"/>
      <c r="C16" s="102"/>
      <c r="D16" s="102"/>
      <c r="E16" s="102"/>
      <c r="F16" s="102"/>
      <c r="G16" s="102"/>
      <c r="H16" s="102"/>
      <c r="I16" s="102"/>
    </row>
    <row r="17" spans="1:9" x14ac:dyDescent="0.25">
      <c r="A17" s="46" t="s">
        <v>269</v>
      </c>
      <c r="B17" s="302"/>
      <c r="C17" s="302"/>
      <c r="D17" s="302"/>
      <c r="E17" s="302"/>
      <c r="F17" s="302"/>
      <c r="G17" s="302"/>
      <c r="H17" s="302"/>
      <c r="I17" s="302"/>
    </row>
    <row r="18" spans="1:9" x14ac:dyDescent="0.25">
      <c r="A18" s="298" t="s">
        <v>270</v>
      </c>
      <c r="B18" s="102"/>
      <c r="C18" s="102"/>
      <c r="D18" s="102"/>
      <c r="E18" s="102"/>
      <c r="F18" s="102"/>
      <c r="G18" s="102"/>
      <c r="H18" s="102"/>
      <c r="I18" s="102"/>
    </row>
    <row r="19" spans="1:9" x14ac:dyDescent="0.25">
      <c r="A19" s="47" t="s">
        <v>271</v>
      </c>
      <c r="B19" s="303"/>
      <c r="C19" s="303"/>
      <c r="D19" s="303"/>
      <c r="E19" s="303"/>
      <c r="F19" s="303"/>
      <c r="G19" s="303"/>
      <c r="H19" s="303"/>
      <c r="I19" s="303"/>
    </row>
    <row r="20" spans="1:9" x14ac:dyDescent="0.25">
      <c r="A20" s="42" t="s">
        <v>272</v>
      </c>
    </row>
    <row r="22" spans="1:9" x14ac:dyDescent="0.25">
      <c r="A22" s="40" t="s">
        <v>328</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6D684-F170-46FC-81F1-F4A1292DDBD8}">
  <sheetPr>
    <tabColor theme="2" tint="-9.9978637043366805E-2"/>
  </sheetPr>
  <dimension ref="A1:D40"/>
  <sheetViews>
    <sheetView workbookViewId="0"/>
  </sheetViews>
  <sheetFormatPr defaultColWidth="8.85546875" defaultRowHeight="15" x14ac:dyDescent="0.25"/>
  <cols>
    <col min="2" max="2" width="58.7109375" bestFit="1" customWidth="1"/>
    <col min="3" max="3" width="16.7109375" bestFit="1" customWidth="1"/>
    <col min="4" max="4" width="10.7109375" bestFit="1" customWidth="1"/>
  </cols>
  <sheetData>
    <row r="1" spans="1:4" s="109" customFormat="1" ht="25.5" x14ac:dyDescent="0.2">
      <c r="A1" s="114" t="s">
        <v>0</v>
      </c>
      <c r="B1" s="108"/>
    </row>
    <row r="2" spans="1:4" s="109" customFormat="1" ht="24" customHeight="1" x14ac:dyDescent="0.2">
      <c r="A2" s="110" t="s">
        <v>1</v>
      </c>
      <c r="B2" s="108"/>
    </row>
    <row r="3" spans="1:4" s="112" customFormat="1" ht="3" customHeight="1" x14ac:dyDescent="0.2">
      <c r="A3" s="111"/>
      <c r="B3" s="111"/>
    </row>
    <row r="4" spans="1:4" s="116" customFormat="1" ht="3" customHeight="1" x14ac:dyDescent="0.2">
      <c r="A4" s="115"/>
      <c r="B4" s="115"/>
    </row>
    <row r="5" spans="1:4" s="109" customFormat="1" ht="3" customHeight="1" x14ac:dyDescent="0.2">
      <c r="A5" s="108"/>
      <c r="B5" s="108"/>
    </row>
    <row r="6" spans="1:4" s="113" customFormat="1" ht="18" x14ac:dyDescent="0.25">
      <c r="A6" s="113" t="s">
        <v>273</v>
      </c>
    </row>
    <row r="7" spans="1:4" x14ac:dyDescent="0.25">
      <c r="B7" s="4"/>
    </row>
    <row r="10" spans="1:4" ht="15.75" x14ac:dyDescent="0.25">
      <c r="B10" s="703" t="s">
        <v>274</v>
      </c>
      <c r="C10" s="703"/>
      <c r="D10" s="703"/>
    </row>
    <row r="11" spans="1:4" x14ac:dyDescent="0.25">
      <c r="B11" s="64" t="s">
        <v>70</v>
      </c>
      <c r="C11" s="64" t="s">
        <v>275</v>
      </c>
      <c r="D11" s="64" t="s">
        <v>276</v>
      </c>
    </row>
    <row r="12" spans="1:4" x14ac:dyDescent="0.25">
      <c r="B12" s="65">
        <v>2021</v>
      </c>
      <c r="C12" s="66" t="s">
        <v>277</v>
      </c>
      <c r="D12" s="67" t="str">
        <f>IFERROR((C12-C13)/C13,"-")</f>
        <v>-</v>
      </c>
    </row>
    <row r="13" spans="1:4" x14ac:dyDescent="0.25">
      <c r="B13" s="68">
        <v>2020</v>
      </c>
      <c r="C13" s="69"/>
      <c r="D13" s="70" t="str">
        <f t="shared" ref="D13:D15" si="0">IFERROR((C13-C14)/C14,"-")</f>
        <v>-</v>
      </c>
    </row>
    <row r="14" spans="1:4" x14ac:dyDescent="0.25">
      <c r="B14" s="68">
        <v>2019</v>
      </c>
      <c r="C14" s="69"/>
      <c r="D14" s="70" t="str">
        <f t="shared" si="0"/>
        <v>-</v>
      </c>
    </row>
    <row r="15" spans="1:4" x14ac:dyDescent="0.25">
      <c r="B15" s="68">
        <v>2018</v>
      </c>
      <c r="C15" s="69"/>
      <c r="D15" s="70" t="str">
        <f t="shared" si="0"/>
        <v>-</v>
      </c>
    </row>
    <row r="16" spans="1:4" x14ac:dyDescent="0.25">
      <c r="B16" s="71">
        <v>2017</v>
      </c>
      <c r="C16" s="72"/>
      <c r="D16" s="73" t="s">
        <v>37</v>
      </c>
    </row>
    <row r="17" spans="2:3" x14ac:dyDescent="0.25">
      <c r="B17" s="74"/>
      <c r="C17" s="69"/>
    </row>
    <row r="18" spans="2:3" x14ac:dyDescent="0.25">
      <c r="B18" s="75"/>
      <c r="C18" s="75"/>
    </row>
    <row r="19" spans="2:3" x14ac:dyDescent="0.25">
      <c r="B19" s="75"/>
      <c r="C19" s="75"/>
    </row>
    <row r="20" spans="2:3" ht="15.75" x14ac:dyDescent="0.25">
      <c r="B20" s="703" t="s">
        <v>278</v>
      </c>
      <c r="C20" s="703"/>
    </row>
    <row r="21" spans="2:3" x14ac:dyDescent="0.25">
      <c r="B21" s="64" t="s">
        <v>279</v>
      </c>
      <c r="C21" s="64" t="s">
        <v>275</v>
      </c>
    </row>
    <row r="22" spans="2:3" x14ac:dyDescent="0.25">
      <c r="B22" s="76" t="s">
        <v>280</v>
      </c>
      <c r="C22" s="77" t="s">
        <v>277</v>
      </c>
    </row>
    <row r="23" spans="2:3" x14ac:dyDescent="0.25">
      <c r="B23" s="78"/>
      <c r="C23" s="79"/>
    </row>
    <row r="24" spans="2:3" x14ac:dyDescent="0.25">
      <c r="B24" s="78"/>
      <c r="C24" s="79"/>
    </row>
    <row r="25" spans="2:3" x14ac:dyDescent="0.25">
      <c r="B25" s="80"/>
      <c r="C25" s="81"/>
    </row>
    <row r="26" spans="2:3" x14ac:dyDescent="0.25">
      <c r="B26" s="75"/>
      <c r="C26" s="82"/>
    </row>
    <row r="27" spans="2:3" x14ac:dyDescent="0.25">
      <c r="B27" s="75"/>
      <c r="C27" s="83"/>
    </row>
    <row r="28" spans="2:3" ht="15.75" x14ac:dyDescent="0.25">
      <c r="B28" s="703" t="s">
        <v>281</v>
      </c>
      <c r="C28" s="703"/>
    </row>
    <row r="29" spans="2:3" x14ac:dyDescent="0.25">
      <c r="B29" s="64" t="s">
        <v>279</v>
      </c>
      <c r="C29" s="64" t="s">
        <v>275</v>
      </c>
    </row>
    <row r="30" spans="2:3" x14ac:dyDescent="0.25">
      <c r="B30" s="76" t="s">
        <v>280</v>
      </c>
      <c r="C30" s="77" t="s">
        <v>277</v>
      </c>
    </row>
    <row r="31" spans="2:3" x14ac:dyDescent="0.25">
      <c r="B31" s="78"/>
      <c r="C31" s="84"/>
    </row>
    <row r="32" spans="2:3" x14ac:dyDescent="0.25">
      <c r="B32" s="78"/>
      <c r="C32" s="84"/>
    </row>
    <row r="33" spans="2:3" x14ac:dyDescent="0.25">
      <c r="B33" s="78"/>
      <c r="C33" s="84"/>
    </row>
    <row r="34" spans="2:3" x14ac:dyDescent="0.25">
      <c r="B34" s="85"/>
      <c r="C34" s="86"/>
    </row>
    <row r="35" spans="2:3" x14ac:dyDescent="0.25">
      <c r="B35" s="78"/>
      <c r="C35" s="84"/>
    </row>
    <row r="36" spans="2:3" x14ac:dyDescent="0.25">
      <c r="B36" s="87"/>
      <c r="C36" s="88"/>
    </row>
    <row r="37" spans="2:3" x14ac:dyDescent="0.25">
      <c r="B37" s="75"/>
      <c r="C37" s="82"/>
    </row>
    <row r="38" spans="2:3" x14ac:dyDescent="0.25">
      <c r="B38" s="75"/>
      <c r="C38" s="82"/>
    </row>
    <row r="39" spans="2:3" x14ac:dyDescent="0.25">
      <c r="B39" s="75"/>
      <c r="C39" s="83"/>
    </row>
    <row r="40" spans="2:3" x14ac:dyDescent="0.25">
      <c r="C40" s="54"/>
    </row>
  </sheetData>
  <mergeCells count="3">
    <mergeCell ref="B10:D10"/>
    <mergeCell ref="B20:C20"/>
    <mergeCell ref="B28:C2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1853D-2434-420E-8653-B65E550C8316}">
  <sheetPr>
    <tabColor theme="2" tint="-9.9978637043366805E-2"/>
  </sheetPr>
  <dimension ref="A1:D42"/>
  <sheetViews>
    <sheetView topLeftCell="A31" workbookViewId="0">
      <selection activeCell="B34" sqref="B34:B45"/>
    </sheetView>
  </sheetViews>
  <sheetFormatPr defaultColWidth="8.85546875" defaultRowHeight="15" x14ac:dyDescent="0.25"/>
  <cols>
    <col min="1" max="1" width="16.7109375" style="4" customWidth="1"/>
    <col min="2" max="2" width="59.42578125" customWidth="1"/>
    <col min="3" max="3" width="17.7109375" style="20" customWidth="1"/>
    <col min="4" max="4" width="50.7109375" customWidth="1"/>
  </cols>
  <sheetData>
    <row r="1" spans="1:3" s="109" customFormat="1" ht="25.5" x14ac:dyDescent="0.2">
      <c r="A1" s="114" t="s">
        <v>0</v>
      </c>
    </row>
    <row r="2" spans="1:3" s="109" customFormat="1" ht="24" customHeight="1" x14ac:dyDescent="0.2">
      <c r="A2" s="110" t="s">
        <v>1</v>
      </c>
    </row>
    <row r="3" spans="1:3" s="112" customFormat="1" ht="3" customHeight="1" x14ac:dyDescent="0.2">
      <c r="A3" s="401"/>
    </row>
    <row r="4" spans="1:3" s="116" customFormat="1" ht="3" customHeight="1" x14ac:dyDescent="0.2">
      <c r="A4" s="402"/>
    </row>
    <row r="5" spans="1:3" s="109" customFormat="1" ht="3" customHeight="1" x14ac:dyDescent="0.2">
      <c r="A5" s="403"/>
    </row>
    <row r="6" spans="1:3" s="113" customFormat="1" ht="18" x14ac:dyDescent="0.25">
      <c r="A6" s="113" t="s">
        <v>80</v>
      </c>
    </row>
    <row r="7" spans="1:3" x14ac:dyDescent="0.25">
      <c r="C7"/>
    </row>
    <row r="8" spans="1:3" ht="15.75" x14ac:dyDescent="0.25">
      <c r="A8" s="404" t="s">
        <v>429</v>
      </c>
      <c r="B8" s="405"/>
      <c r="C8" s="405"/>
    </row>
    <row r="9" spans="1:3" x14ac:dyDescent="0.25">
      <c r="A9" s="223" t="s">
        <v>430</v>
      </c>
      <c r="B9" s="223" t="s">
        <v>82</v>
      </c>
      <c r="C9" s="223" t="s">
        <v>81</v>
      </c>
    </row>
    <row r="10" spans="1:3" x14ac:dyDescent="0.25">
      <c r="A10" s="4" t="s">
        <v>431</v>
      </c>
    </row>
    <row r="16" spans="1:3" x14ac:dyDescent="0.25">
      <c r="A16" s="4" t="s">
        <v>441</v>
      </c>
    </row>
    <row r="19" spans="1:4" x14ac:dyDescent="0.25">
      <c r="A19" s="4" t="s">
        <v>432</v>
      </c>
    </row>
    <row r="24" spans="1:4" x14ac:dyDescent="0.25">
      <c r="A24" s="4" t="s">
        <v>433</v>
      </c>
    </row>
    <row r="31" spans="1:4" ht="15.75" x14ac:dyDescent="0.25">
      <c r="A31" s="406" t="s">
        <v>434</v>
      </c>
      <c r="B31" s="407"/>
      <c r="C31" s="407"/>
      <c r="D31" s="407"/>
    </row>
    <row r="32" spans="1:4" x14ac:dyDescent="0.25">
      <c r="A32" s="223" t="s">
        <v>430</v>
      </c>
      <c r="B32" s="223" t="s">
        <v>82</v>
      </c>
      <c r="C32" s="223" t="s">
        <v>81</v>
      </c>
      <c r="D32" s="223" t="s">
        <v>435</v>
      </c>
    </row>
    <row r="34" spans="1:1" x14ac:dyDescent="0.25">
      <c r="A34" s="4" t="s">
        <v>431</v>
      </c>
    </row>
    <row r="42" spans="1:1" x14ac:dyDescent="0.25">
      <c r="A42" s="4" t="s">
        <v>432</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766C6-DD8F-3E4D-91DF-3822BB6FAD21}">
  <sheetPr>
    <tabColor theme="2" tint="-9.9978637043366805E-2"/>
    <pageSetUpPr fitToPage="1"/>
  </sheetPr>
  <dimension ref="A1:K43"/>
  <sheetViews>
    <sheetView zoomScale="90" zoomScaleNormal="90" workbookViewId="0"/>
  </sheetViews>
  <sheetFormatPr defaultColWidth="11.42578125" defaultRowHeight="15" x14ac:dyDescent="0.25"/>
  <cols>
    <col min="1" max="1" width="52.28515625" style="57" customWidth="1"/>
    <col min="2" max="2" width="28.85546875" style="56" customWidth="1"/>
    <col min="3" max="3" width="5.28515625" customWidth="1"/>
    <col min="4" max="4" width="52.28515625" style="57" customWidth="1"/>
    <col min="5" max="5" width="28.85546875" style="56" customWidth="1"/>
    <col min="11" max="11" width="51.42578125" hidden="1" customWidth="1"/>
  </cols>
  <sheetData>
    <row r="1" spans="1:11" s="109" customFormat="1" ht="25.5" x14ac:dyDescent="0.2">
      <c r="A1" s="542" t="s">
        <v>0</v>
      </c>
      <c r="B1" s="133"/>
      <c r="D1" s="544"/>
      <c r="E1" s="136"/>
    </row>
    <row r="2" spans="1:11" s="109" customFormat="1" ht="24" customHeight="1" x14ac:dyDescent="0.2">
      <c r="A2" s="543" t="s">
        <v>1</v>
      </c>
      <c r="B2" s="133"/>
      <c r="D2" s="544"/>
      <c r="E2" s="136"/>
    </row>
    <row r="3" spans="1:11" s="112" customFormat="1" ht="3" customHeight="1" x14ac:dyDescent="0.2">
      <c r="A3" s="421"/>
      <c r="B3" s="131"/>
      <c r="D3" s="545"/>
      <c r="E3" s="137"/>
    </row>
    <row r="4" spans="1:11" s="116" customFormat="1" ht="3" customHeight="1" x14ac:dyDescent="0.2">
      <c r="A4" s="422"/>
      <c r="B4" s="132"/>
      <c r="D4" s="546"/>
      <c r="E4" s="138"/>
    </row>
    <row r="5" spans="1:11" s="109" customFormat="1" ht="3" customHeight="1" x14ac:dyDescent="0.2">
      <c r="A5" s="420"/>
      <c r="B5" s="133"/>
      <c r="D5" s="544"/>
      <c r="E5" s="136"/>
    </row>
    <row r="6" spans="1:11" s="113" customFormat="1" ht="18" x14ac:dyDescent="0.25">
      <c r="A6" s="423" t="s">
        <v>83</v>
      </c>
      <c r="B6" s="134"/>
      <c r="D6" s="423"/>
      <c r="E6" s="134"/>
    </row>
    <row r="7" spans="1:11" x14ac:dyDescent="0.25">
      <c r="B7" s="539"/>
      <c r="K7" s="18" t="s">
        <v>84</v>
      </c>
    </row>
    <row r="8" spans="1:11" ht="15.75" thickBot="1" x14ac:dyDescent="0.3">
      <c r="A8" s="168" t="s">
        <v>85</v>
      </c>
      <c r="B8" s="540"/>
      <c r="D8" s="168" t="s">
        <v>86</v>
      </c>
      <c r="E8" s="540"/>
      <c r="K8" s="2" t="s">
        <v>87</v>
      </c>
    </row>
    <row r="9" spans="1:11" x14ac:dyDescent="0.25">
      <c r="A9" s="57" t="s">
        <v>41</v>
      </c>
      <c r="B9" s="307" t="e">
        <f>#REF!</f>
        <v>#REF!</v>
      </c>
      <c r="D9" s="57" t="s">
        <v>88</v>
      </c>
      <c r="K9" s="2" t="s">
        <v>89</v>
      </c>
    </row>
    <row r="10" spans="1:11" x14ac:dyDescent="0.25">
      <c r="A10" s="57" t="e">
        <f>#REF!</f>
        <v>#REF!</v>
      </c>
      <c r="B10" s="56" t="e">
        <f>#REF!</f>
        <v>#REF!</v>
      </c>
      <c r="D10" s="57" t="s">
        <v>90</v>
      </c>
      <c r="K10" s="2" t="s">
        <v>91</v>
      </c>
    </row>
    <row r="11" spans="1:11" x14ac:dyDescent="0.25">
      <c r="A11" s="57" t="e">
        <f>#REF!</f>
        <v>#REF!</v>
      </c>
      <c r="B11" s="56" t="e">
        <f>#REF!</f>
        <v>#REF!</v>
      </c>
      <c r="D11" s="57" t="s">
        <v>92</v>
      </c>
      <c r="K11" s="2" t="s">
        <v>93</v>
      </c>
    </row>
    <row r="12" spans="1:11" x14ac:dyDescent="0.25">
      <c r="A12" s="57" t="s">
        <v>94</v>
      </c>
      <c r="K12" s="2" t="s">
        <v>95</v>
      </c>
    </row>
    <row r="13" spans="1:11" x14ac:dyDescent="0.25">
      <c r="A13" s="57" t="s">
        <v>14</v>
      </c>
      <c r="B13" s="56" t="e">
        <f>IF(#REF!&lt;&gt;0,#REF!,"")</f>
        <v>#REF!</v>
      </c>
      <c r="K13" s="2" t="s">
        <v>96</v>
      </c>
    </row>
    <row r="14" spans="1:11" x14ac:dyDescent="0.25">
      <c r="K14" s="18" t="s">
        <v>97</v>
      </c>
    </row>
    <row r="15" spans="1:11" ht="15.75" thickBot="1" x14ac:dyDescent="0.3">
      <c r="A15" s="168" t="s">
        <v>98</v>
      </c>
      <c r="B15" s="540"/>
      <c r="D15" s="168" t="s">
        <v>97</v>
      </c>
      <c r="E15" s="540"/>
      <c r="K15" s="2" t="s">
        <v>99</v>
      </c>
    </row>
    <row r="16" spans="1:11" x14ac:dyDescent="0.25">
      <c r="A16" s="57" t="s">
        <v>100</v>
      </c>
      <c r="D16" s="57" t="s">
        <v>101</v>
      </c>
      <c r="K16" s="2" t="s">
        <v>102</v>
      </c>
    </row>
    <row r="17" spans="1:11" x14ac:dyDescent="0.25">
      <c r="A17" s="57" t="s">
        <v>103</v>
      </c>
      <c r="D17" s="57" t="s">
        <v>104</v>
      </c>
      <c r="K17" s="2" t="s">
        <v>105</v>
      </c>
    </row>
    <row r="18" spans="1:11" x14ac:dyDescent="0.25">
      <c r="D18" s="57" t="s">
        <v>106</v>
      </c>
      <c r="K18" s="2" t="s">
        <v>106</v>
      </c>
    </row>
    <row r="19" spans="1:11" x14ac:dyDescent="0.25">
      <c r="K19" s="2"/>
    </row>
    <row r="20" spans="1:11" ht="15.75" thickBot="1" x14ac:dyDescent="0.3">
      <c r="A20" s="168" t="s">
        <v>107</v>
      </c>
      <c r="B20" s="540"/>
      <c r="D20" s="168" t="s">
        <v>108</v>
      </c>
      <c r="E20" s="540"/>
      <c r="K20" s="2" t="s">
        <v>96</v>
      </c>
    </row>
    <row r="21" spans="1:11" x14ac:dyDescent="0.25">
      <c r="A21" s="57" t="s">
        <v>109</v>
      </c>
      <c r="D21" s="57" t="s">
        <v>110</v>
      </c>
      <c r="K21" s="18" t="s">
        <v>111</v>
      </c>
    </row>
    <row r="22" spans="1:11" x14ac:dyDescent="0.25">
      <c r="A22" s="57" t="s">
        <v>112</v>
      </c>
      <c r="D22" s="57" t="s">
        <v>113</v>
      </c>
      <c r="K22" s="2" t="s">
        <v>114</v>
      </c>
    </row>
    <row r="23" spans="1:11" x14ac:dyDescent="0.25">
      <c r="A23" s="57" t="s">
        <v>115</v>
      </c>
      <c r="K23" s="2" t="s">
        <v>116</v>
      </c>
    </row>
    <row r="24" spans="1:11" x14ac:dyDescent="0.25">
      <c r="K24" s="2" t="s">
        <v>117</v>
      </c>
    </row>
    <row r="25" spans="1:11" ht="15.75" thickBot="1" x14ac:dyDescent="0.3">
      <c r="A25" s="168" t="s">
        <v>118</v>
      </c>
      <c r="B25" s="540"/>
      <c r="D25" s="168" t="s">
        <v>119</v>
      </c>
      <c r="E25" s="540"/>
      <c r="K25" s="18" t="s">
        <v>120</v>
      </c>
    </row>
    <row r="26" spans="1:11" x14ac:dyDescent="0.25">
      <c r="A26" s="57" t="s">
        <v>121</v>
      </c>
      <c r="K26" s="2" t="s">
        <v>122</v>
      </c>
    </row>
    <row r="27" spans="1:11" x14ac:dyDescent="0.25">
      <c r="A27" s="57" t="s">
        <v>123</v>
      </c>
      <c r="K27" s="2" t="s">
        <v>124</v>
      </c>
    </row>
    <row r="28" spans="1:11" x14ac:dyDescent="0.25">
      <c r="A28" s="57" t="s">
        <v>125</v>
      </c>
      <c r="K28" s="2" t="s">
        <v>126</v>
      </c>
    </row>
    <row r="29" spans="1:11" x14ac:dyDescent="0.25">
      <c r="A29" s="57" t="s">
        <v>127</v>
      </c>
      <c r="K29" s="2" t="s">
        <v>128</v>
      </c>
    </row>
    <row r="30" spans="1:11" x14ac:dyDescent="0.25">
      <c r="A30" s="57" t="s">
        <v>129</v>
      </c>
      <c r="K30" s="18" t="s">
        <v>130</v>
      </c>
    </row>
    <row r="31" spans="1:11" x14ac:dyDescent="0.25">
      <c r="A31" s="57" t="s">
        <v>131</v>
      </c>
      <c r="K31" s="2" t="s">
        <v>121</v>
      </c>
    </row>
    <row r="32" spans="1:11" x14ac:dyDescent="0.25">
      <c r="K32" s="2" t="s">
        <v>132</v>
      </c>
    </row>
    <row r="33" spans="1:11" ht="15.75" thickBot="1" x14ac:dyDescent="0.3">
      <c r="A33" s="168" t="s">
        <v>133</v>
      </c>
      <c r="B33" s="540"/>
      <c r="D33" s="168" t="s">
        <v>134</v>
      </c>
      <c r="E33" s="540"/>
      <c r="K33" s="2" t="s">
        <v>135</v>
      </c>
    </row>
    <row r="34" spans="1:11" x14ac:dyDescent="0.25">
      <c r="A34" s="57" t="s">
        <v>136</v>
      </c>
      <c r="D34" s="57" t="s">
        <v>137</v>
      </c>
      <c r="K34" s="2" t="s">
        <v>138</v>
      </c>
    </row>
    <row r="35" spans="1:11" x14ac:dyDescent="0.25">
      <c r="A35" s="57" t="s">
        <v>139</v>
      </c>
      <c r="K35" s="18" t="s">
        <v>140</v>
      </c>
    </row>
    <row r="36" spans="1:11" x14ac:dyDescent="0.25">
      <c r="A36" s="57" t="s">
        <v>141</v>
      </c>
      <c r="K36" s="2" t="s">
        <v>142</v>
      </c>
    </row>
    <row r="37" spans="1:11" x14ac:dyDescent="0.25">
      <c r="K37" s="18" t="s">
        <v>143</v>
      </c>
    </row>
    <row r="38" spans="1:11" x14ac:dyDescent="0.25">
      <c r="K38" s="18" t="s">
        <v>134</v>
      </c>
    </row>
    <row r="39" spans="1:11" x14ac:dyDescent="0.25">
      <c r="K39" s="18" t="s">
        <v>144</v>
      </c>
    </row>
    <row r="40" spans="1:11" x14ac:dyDescent="0.25">
      <c r="K40" s="18" t="s">
        <v>145</v>
      </c>
    </row>
    <row r="41" spans="1:11" x14ac:dyDescent="0.25">
      <c r="K41" s="1" t="s">
        <v>146</v>
      </c>
    </row>
    <row r="42" spans="1:11" x14ac:dyDescent="0.25">
      <c r="K42" s="1" t="s">
        <v>147</v>
      </c>
    </row>
    <row r="43" spans="1:11" x14ac:dyDescent="0.25">
      <c r="B43" s="541"/>
      <c r="K43" s="1" t="s">
        <v>148</v>
      </c>
    </row>
  </sheetData>
  <pageMargins left="0.7" right="0.7" top="0.75" bottom="0.75" header="0.3" footer="0.3"/>
  <pageSetup paperSize="5" scale="96" orientation="landscape"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2F493-3620-48A5-B271-56CF0185C2CB}">
  <dimension ref="A1:G50"/>
  <sheetViews>
    <sheetView zoomScaleNormal="100" workbookViewId="0">
      <pane xSplit="1" topLeftCell="B1" activePane="topRight" state="frozen"/>
      <selection pane="topRight" activeCell="D49" sqref="D49"/>
    </sheetView>
  </sheetViews>
  <sheetFormatPr defaultColWidth="8.85546875" defaultRowHeight="15" x14ac:dyDescent="0.25"/>
  <cols>
    <col min="1" max="1" width="26.7109375" bestFit="1" customWidth="1"/>
    <col min="2" max="2" width="47.28515625" style="58" bestFit="1" customWidth="1"/>
    <col min="3" max="3" width="9.42578125" bestFit="1" customWidth="1"/>
    <col min="4" max="4" width="47.28515625" style="58" bestFit="1" customWidth="1"/>
    <col min="5" max="5" width="9.42578125" bestFit="1" customWidth="1"/>
    <col min="6" max="6" width="47.28515625" style="58" bestFit="1" customWidth="1"/>
  </cols>
  <sheetData>
    <row r="1" spans="1:7" s="109" customFormat="1" ht="25.5" x14ac:dyDescent="0.2">
      <c r="A1" s="114" t="s">
        <v>0</v>
      </c>
      <c r="B1" s="120"/>
      <c r="D1" s="120"/>
      <c r="F1" s="120"/>
    </row>
    <row r="2" spans="1:7" s="109" customFormat="1" ht="24" customHeight="1" x14ac:dyDescent="0.2">
      <c r="A2" s="110" t="s">
        <v>1</v>
      </c>
      <c r="B2" s="120"/>
      <c r="D2" s="120"/>
      <c r="F2" s="120"/>
    </row>
    <row r="3" spans="1:7" s="112" customFormat="1" ht="3" customHeight="1" x14ac:dyDescent="0.2">
      <c r="A3" s="111"/>
      <c r="B3" s="121"/>
      <c r="D3" s="121"/>
      <c r="F3" s="121"/>
    </row>
    <row r="4" spans="1:7" s="116" customFormat="1" ht="3" customHeight="1" x14ac:dyDescent="0.2">
      <c r="A4" s="115"/>
      <c r="B4" s="122"/>
      <c r="D4" s="122"/>
      <c r="F4" s="122"/>
    </row>
    <row r="5" spans="1:7" s="109" customFormat="1" ht="3" customHeight="1" x14ac:dyDescent="0.2">
      <c r="A5" s="108"/>
      <c r="B5" s="120"/>
      <c r="D5" s="120"/>
      <c r="F5" s="120"/>
    </row>
    <row r="6" spans="1:7" s="113" customFormat="1" ht="18" x14ac:dyDescent="0.25">
      <c r="A6" s="113" t="s">
        <v>149</v>
      </c>
      <c r="B6" s="123"/>
      <c r="D6" s="123"/>
      <c r="F6" s="123"/>
    </row>
    <row r="8" spans="1:7" ht="15.75" x14ac:dyDescent="0.25">
      <c r="B8" s="124" t="s">
        <v>474</v>
      </c>
      <c r="D8" s="124" t="s">
        <v>475</v>
      </c>
      <c r="F8" s="124" t="s">
        <v>476</v>
      </c>
    </row>
    <row r="9" spans="1:7" ht="15.75" thickBot="1" x14ac:dyDescent="0.3">
      <c r="A9" s="107" t="s">
        <v>150</v>
      </c>
      <c r="B9" s="125"/>
      <c r="C9" s="14" t="s">
        <v>151</v>
      </c>
      <c r="D9" s="125"/>
      <c r="E9" s="14" t="s">
        <v>151</v>
      </c>
      <c r="F9" s="125"/>
    </row>
    <row r="10" spans="1:7" x14ac:dyDescent="0.25">
      <c r="A10" s="561" t="s">
        <v>477</v>
      </c>
      <c r="B10" s="562" t="s">
        <v>474</v>
      </c>
      <c r="C10" s="563"/>
      <c r="D10" s="562" t="s">
        <v>478</v>
      </c>
      <c r="E10" s="14"/>
      <c r="F10" s="562" t="s">
        <v>476</v>
      </c>
      <c r="G10" s="14"/>
    </row>
    <row r="11" spans="1:7" x14ac:dyDescent="0.25">
      <c r="A11" s="561" t="s">
        <v>55</v>
      </c>
      <c r="B11" s="564"/>
      <c r="C11" s="14"/>
      <c r="D11" s="564"/>
      <c r="E11" s="14"/>
      <c r="F11" s="564"/>
    </row>
    <row r="12" spans="1:7" x14ac:dyDescent="0.25">
      <c r="A12" s="561" t="s">
        <v>152</v>
      </c>
      <c r="B12" s="565" t="s">
        <v>479</v>
      </c>
      <c r="C12" s="563"/>
      <c r="D12" s="565" t="s">
        <v>480</v>
      </c>
      <c r="E12" s="14" t="s">
        <v>481</v>
      </c>
      <c r="F12" s="565" t="s">
        <v>480</v>
      </c>
      <c r="G12" s="14" t="s">
        <v>481</v>
      </c>
    </row>
    <row r="13" spans="1:7" x14ac:dyDescent="0.25">
      <c r="A13" s="561" t="s">
        <v>153</v>
      </c>
      <c r="B13" s="565" t="s">
        <v>37</v>
      </c>
      <c r="C13" s="563"/>
      <c r="D13" s="565" t="s">
        <v>482</v>
      </c>
      <c r="E13" s="14" t="s">
        <v>483</v>
      </c>
      <c r="F13" s="565" t="s">
        <v>482</v>
      </c>
      <c r="G13" s="14" t="s">
        <v>483</v>
      </c>
    </row>
    <row r="14" spans="1:7" x14ac:dyDescent="0.25">
      <c r="A14" s="561" t="s">
        <v>154</v>
      </c>
      <c r="B14" s="566" t="s">
        <v>37</v>
      </c>
      <c r="C14" s="563"/>
      <c r="D14" s="566" t="s">
        <v>484</v>
      </c>
      <c r="E14" s="14" t="s">
        <v>485</v>
      </c>
      <c r="F14" s="566" t="s">
        <v>37</v>
      </c>
      <c r="G14" s="14"/>
    </row>
    <row r="15" spans="1:7" ht="26.25" x14ac:dyDescent="0.25">
      <c r="A15" s="561" t="s">
        <v>155</v>
      </c>
      <c r="B15" s="567">
        <v>41709</v>
      </c>
      <c r="C15" s="563" t="s">
        <v>486</v>
      </c>
      <c r="D15" s="567" t="s">
        <v>487</v>
      </c>
      <c r="E15" s="14" t="s">
        <v>488</v>
      </c>
      <c r="F15" s="567" t="s">
        <v>489</v>
      </c>
      <c r="G15" s="14" t="s">
        <v>488</v>
      </c>
    </row>
    <row r="16" spans="1:7" x14ac:dyDescent="0.25">
      <c r="A16" s="561" t="s">
        <v>156</v>
      </c>
      <c r="B16" s="567">
        <v>49003</v>
      </c>
      <c r="C16" s="563" t="s">
        <v>486</v>
      </c>
      <c r="D16" s="567" t="s">
        <v>490</v>
      </c>
      <c r="E16" s="14" t="s">
        <v>491</v>
      </c>
      <c r="F16" s="567" t="s">
        <v>492</v>
      </c>
      <c r="G16" s="14" t="s">
        <v>488</v>
      </c>
    </row>
    <row r="17" spans="1:7" x14ac:dyDescent="0.25">
      <c r="A17" s="561" t="s">
        <v>157</v>
      </c>
      <c r="B17" s="566" t="s">
        <v>493</v>
      </c>
      <c r="C17" s="563" t="s">
        <v>486</v>
      </c>
      <c r="D17" s="566" t="s">
        <v>494</v>
      </c>
      <c r="E17" s="14" t="s">
        <v>488</v>
      </c>
      <c r="F17" s="566" t="s">
        <v>495</v>
      </c>
      <c r="G17" s="14" t="s">
        <v>488</v>
      </c>
    </row>
    <row r="18" spans="1:7" x14ac:dyDescent="0.25">
      <c r="A18" s="561" t="s">
        <v>158</v>
      </c>
      <c r="B18" s="564"/>
      <c r="C18" s="14"/>
      <c r="D18" s="564"/>
      <c r="E18" s="14"/>
      <c r="F18" s="564"/>
    </row>
    <row r="19" spans="1:7" ht="26.25" x14ac:dyDescent="0.25">
      <c r="A19" s="561" t="s">
        <v>159</v>
      </c>
      <c r="B19" s="566" t="s">
        <v>496</v>
      </c>
      <c r="C19" s="563" t="s">
        <v>497</v>
      </c>
      <c r="D19" s="566" t="s">
        <v>498</v>
      </c>
      <c r="E19" s="14" t="s">
        <v>488</v>
      </c>
      <c r="F19" s="566" t="s">
        <v>498</v>
      </c>
      <c r="G19" s="14" t="s">
        <v>488</v>
      </c>
    </row>
    <row r="20" spans="1:7" ht="26.25" x14ac:dyDescent="0.25">
      <c r="A20" s="561" t="s">
        <v>160</v>
      </c>
      <c r="B20" s="566" t="s">
        <v>499</v>
      </c>
      <c r="C20" s="563" t="s">
        <v>500</v>
      </c>
      <c r="D20" s="566" t="s">
        <v>501</v>
      </c>
      <c r="E20" s="14" t="s">
        <v>502</v>
      </c>
      <c r="F20" s="566" t="s">
        <v>501</v>
      </c>
      <c r="G20" s="14" t="s">
        <v>502</v>
      </c>
    </row>
    <row r="21" spans="1:7" x14ac:dyDescent="0.25">
      <c r="A21" s="561" t="s">
        <v>161</v>
      </c>
      <c r="B21" s="565" t="s">
        <v>503</v>
      </c>
      <c r="C21" s="563" t="s">
        <v>504</v>
      </c>
      <c r="D21" s="565" t="s">
        <v>505</v>
      </c>
      <c r="E21" s="14" t="s">
        <v>506</v>
      </c>
      <c r="F21" s="565" t="s">
        <v>505</v>
      </c>
      <c r="G21" s="14" t="s">
        <v>506</v>
      </c>
    </row>
    <row r="22" spans="1:7" x14ac:dyDescent="0.25">
      <c r="A22" s="561" t="s">
        <v>162</v>
      </c>
      <c r="B22" s="565" t="s">
        <v>507</v>
      </c>
      <c r="C22" s="563" t="s">
        <v>508</v>
      </c>
      <c r="D22" s="565" t="s">
        <v>509</v>
      </c>
      <c r="E22" s="14" t="s">
        <v>510</v>
      </c>
      <c r="F22" s="565" t="s">
        <v>509</v>
      </c>
      <c r="G22" s="14" t="s">
        <v>510</v>
      </c>
    </row>
    <row r="23" spans="1:7" x14ac:dyDescent="0.25">
      <c r="A23" s="561" t="s">
        <v>163</v>
      </c>
      <c r="B23" s="565" t="s">
        <v>511</v>
      </c>
      <c r="C23" s="563" t="s">
        <v>512</v>
      </c>
      <c r="D23" s="565" t="s">
        <v>513</v>
      </c>
      <c r="E23" s="14" t="s">
        <v>510</v>
      </c>
      <c r="F23" s="565" t="s">
        <v>513</v>
      </c>
      <c r="G23" s="14" t="s">
        <v>510</v>
      </c>
    </row>
    <row r="24" spans="1:7" x14ac:dyDescent="0.25">
      <c r="A24" s="561" t="s">
        <v>164</v>
      </c>
      <c r="B24" s="564"/>
      <c r="C24" s="14"/>
      <c r="D24" s="564"/>
      <c r="E24" s="14"/>
      <c r="F24" s="564"/>
    </row>
    <row r="25" spans="1:7" x14ac:dyDescent="0.25">
      <c r="A25" s="561" t="s">
        <v>165</v>
      </c>
      <c r="B25" s="564"/>
      <c r="C25" s="14"/>
      <c r="D25" s="564"/>
      <c r="E25" s="14"/>
      <c r="F25" s="564"/>
    </row>
    <row r="26" spans="1:7" x14ac:dyDescent="0.25">
      <c r="A26" s="561" t="s">
        <v>166</v>
      </c>
      <c r="B26" s="564"/>
      <c r="C26" s="14"/>
      <c r="D26" s="564"/>
      <c r="E26" s="14"/>
      <c r="F26" s="564"/>
    </row>
    <row r="27" spans="1:7" x14ac:dyDescent="0.25">
      <c r="A27" s="561" t="s">
        <v>130</v>
      </c>
      <c r="B27" s="565" t="s">
        <v>514</v>
      </c>
      <c r="C27" s="563" t="s">
        <v>515</v>
      </c>
      <c r="D27" s="565" t="s">
        <v>514</v>
      </c>
      <c r="E27" s="14" t="s">
        <v>516</v>
      </c>
      <c r="F27" s="565" t="s">
        <v>514</v>
      </c>
      <c r="G27" s="14" t="s">
        <v>516</v>
      </c>
    </row>
    <row r="28" spans="1:7" x14ac:dyDescent="0.25">
      <c r="A28" s="561" t="s">
        <v>167</v>
      </c>
      <c r="B28" s="565" t="s">
        <v>37</v>
      </c>
      <c r="C28" s="563"/>
      <c r="D28" s="565" t="s">
        <v>517</v>
      </c>
      <c r="E28" s="14" t="s">
        <v>518</v>
      </c>
      <c r="F28" s="565" t="s">
        <v>519</v>
      </c>
      <c r="G28" s="14" t="s">
        <v>518</v>
      </c>
    </row>
    <row r="29" spans="1:7" x14ac:dyDescent="0.25">
      <c r="A29" s="561" t="s">
        <v>168</v>
      </c>
      <c r="B29" s="565" t="s">
        <v>37</v>
      </c>
      <c r="C29" s="563"/>
      <c r="D29" s="565" t="s">
        <v>37</v>
      </c>
      <c r="E29" s="14"/>
      <c r="F29" s="565" t="s">
        <v>37</v>
      </c>
      <c r="G29" s="14"/>
    </row>
    <row r="30" spans="1:7" ht="26.25" x14ac:dyDescent="0.25">
      <c r="A30" s="561" t="s">
        <v>169</v>
      </c>
      <c r="B30" s="566" t="s">
        <v>520</v>
      </c>
      <c r="C30" s="563" t="s">
        <v>521</v>
      </c>
      <c r="D30" s="566" t="s">
        <v>522</v>
      </c>
      <c r="E30" s="14" t="s">
        <v>518</v>
      </c>
      <c r="F30" s="566" t="s">
        <v>522</v>
      </c>
      <c r="G30" s="14" t="s">
        <v>518</v>
      </c>
    </row>
    <row r="31" spans="1:7" x14ac:dyDescent="0.25">
      <c r="A31" s="561" t="s">
        <v>108</v>
      </c>
      <c r="B31" s="564"/>
      <c r="C31" s="14"/>
      <c r="D31" s="564"/>
      <c r="E31" s="14"/>
      <c r="F31" s="564"/>
    </row>
    <row r="32" spans="1:7" ht="64.5" x14ac:dyDescent="0.25">
      <c r="A32" s="561" t="s">
        <v>170</v>
      </c>
      <c r="B32" s="566" t="s">
        <v>523</v>
      </c>
      <c r="C32" s="563" t="s">
        <v>521</v>
      </c>
      <c r="D32" s="565" t="s">
        <v>523</v>
      </c>
      <c r="E32" s="14" t="s">
        <v>524</v>
      </c>
      <c r="F32" s="566" t="s">
        <v>525</v>
      </c>
      <c r="G32" s="14" t="s">
        <v>524</v>
      </c>
    </row>
    <row r="33" spans="1:7" x14ac:dyDescent="0.25">
      <c r="A33" s="561" t="s">
        <v>171</v>
      </c>
      <c r="B33" s="566" t="s">
        <v>37</v>
      </c>
      <c r="C33" s="563"/>
      <c r="D33" s="566" t="s">
        <v>37</v>
      </c>
      <c r="E33" s="14"/>
      <c r="F33" s="566" t="s">
        <v>37</v>
      </c>
      <c r="G33" s="14"/>
    </row>
    <row r="34" spans="1:7" ht="51.75" x14ac:dyDescent="0.25">
      <c r="A34" s="561" t="s">
        <v>172</v>
      </c>
      <c r="B34" s="566" t="s">
        <v>526</v>
      </c>
      <c r="C34" s="563" t="s">
        <v>516</v>
      </c>
      <c r="D34" s="566" t="s">
        <v>527</v>
      </c>
      <c r="E34" s="14" t="s">
        <v>528</v>
      </c>
      <c r="F34" s="566" t="s">
        <v>529</v>
      </c>
      <c r="G34" s="14" t="s">
        <v>528</v>
      </c>
    </row>
    <row r="35" spans="1:7" ht="39" x14ac:dyDescent="0.25">
      <c r="A35" s="561" t="s">
        <v>173</v>
      </c>
      <c r="B35" s="566" t="s">
        <v>37</v>
      </c>
      <c r="C35" s="563"/>
      <c r="D35" s="566" t="s">
        <v>37</v>
      </c>
      <c r="E35" s="14"/>
      <c r="F35" s="566" t="s">
        <v>530</v>
      </c>
      <c r="G35" s="14" t="s">
        <v>531</v>
      </c>
    </row>
    <row r="36" spans="1:7" x14ac:dyDescent="0.25">
      <c r="A36" s="561" t="s">
        <v>174</v>
      </c>
      <c r="B36" s="566" t="s">
        <v>37</v>
      </c>
      <c r="C36" s="563"/>
      <c r="D36" s="566" t="s">
        <v>37</v>
      </c>
      <c r="E36" s="14"/>
      <c r="F36" s="566" t="s">
        <v>37</v>
      </c>
      <c r="G36" s="14"/>
    </row>
    <row r="37" spans="1:7" ht="26.25" x14ac:dyDescent="0.25">
      <c r="A37" s="561" t="s">
        <v>175</v>
      </c>
      <c r="B37" s="566" t="s">
        <v>532</v>
      </c>
      <c r="C37" s="563" t="s">
        <v>533</v>
      </c>
      <c r="D37" s="566" t="s">
        <v>534</v>
      </c>
      <c r="E37" s="14" t="s">
        <v>504</v>
      </c>
      <c r="F37" s="566" t="s">
        <v>535</v>
      </c>
      <c r="G37" s="14" t="s">
        <v>504</v>
      </c>
    </row>
    <row r="38" spans="1:7" ht="39" x14ac:dyDescent="0.25">
      <c r="A38" s="561" t="s">
        <v>176</v>
      </c>
      <c r="B38" s="566" t="s">
        <v>37</v>
      </c>
      <c r="C38" s="563"/>
      <c r="D38" s="566" t="s">
        <v>536</v>
      </c>
      <c r="E38" s="14" t="s">
        <v>531</v>
      </c>
      <c r="F38" s="566" t="s">
        <v>537</v>
      </c>
      <c r="G38" s="14" t="s">
        <v>531</v>
      </c>
    </row>
    <row r="39" spans="1:7" ht="64.5" x14ac:dyDescent="0.25">
      <c r="A39" s="561" t="s">
        <v>177</v>
      </c>
      <c r="B39" s="566" t="s">
        <v>538</v>
      </c>
      <c r="C39" s="563" t="s">
        <v>539</v>
      </c>
      <c r="D39" s="566" t="s">
        <v>37</v>
      </c>
      <c r="E39" s="14"/>
      <c r="F39" s="566" t="s">
        <v>37</v>
      </c>
      <c r="G39" s="14"/>
    </row>
    <row r="40" spans="1:7" x14ac:dyDescent="0.25">
      <c r="A40" s="561" t="s">
        <v>178</v>
      </c>
      <c r="B40" s="564"/>
      <c r="C40" s="14"/>
      <c r="D40" s="564"/>
      <c r="E40" s="14"/>
      <c r="F40" s="564"/>
    </row>
    <row r="41" spans="1:7" x14ac:dyDescent="0.25">
      <c r="A41" s="561" t="s">
        <v>179</v>
      </c>
      <c r="B41" s="564"/>
      <c r="C41" s="14"/>
      <c r="D41" s="564"/>
      <c r="E41" s="14"/>
      <c r="F41" s="564"/>
    </row>
    <row r="42" spans="1:7" x14ac:dyDescent="0.25">
      <c r="A42" s="561" t="s">
        <v>180</v>
      </c>
      <c r="B42" s="564"/>
      <c r="C42" s="14"/>
      <c r="D42" s="564"/>
      <c r="E42" s="14"/>
      <c r="F42" s="564"/>
    </row>
    <row r="43" spans="1:7" ht="39" x14ac:dyDescent="0.25">
      <c r="A43" s="561" t="s">
        <v>181</v>
      </c>
      <c r="B43" s="568" t="s">
        <v>540</v>
      </c>
      <c r="C43" s="563" t="s">
        <v>541</v>
      </c>
      <c r="D43" s="568" t="s">
        <v>540</v>
      </c>
      <c r="E43" s="14" t="s">
        <v>542</v>
      </c>
      <c r="F43" s="568" t="s">
        <v>540</v>
      </c>
      <c r="G43" s="14" t="s">
        <v>542</v>
      </c>
    </row>
    <row r="44" spans="1:7" ht="15.75" thickBot="1" x14ac:dyDescent="0.3"/>
    <row r="45" spans="1:7" ht="26.25" x14ac:dyDescent="0.25">
      <c r="A45" s="569" t="s">
        <v>543</v>
      </c>
      <c r="B45" s="126" t="s">
        <v>544</v>
      </c>
      <c r="D45" s="126" t="s">
        <v>182</v>
      </c>
      <c r="F45" s="126" t="s">
        <v>182</v>
      </c>
    </row>
    <row r="46" spans="1:7" ht="26.25" x14ac:dyDescent="0.25">
      <c r="A46" s="569" t="s">
        <v>545</v>
      </c>
      <c r="B46" s="127"/>
      <c r="D46" s="127"/>
      <c r="F46" s="127"/>
    </row>
    <row r="47" spans="1:7" ht="25.5" customHeight="1" x14ac:dyDescent="0.25">
      <c r="B47" s="127"/>
      <c r="D47" s="127"/>
      <c r="F47" s="127"/>
    </row>
    <row r="48" spans="1:7" x14ac:dyDescent="0.25">
      <c r="B48" s="127"/>
      <c r="D48" s="127"/>
      <c r="F48" s="127"/>
    </row>
    <row r="49" spans="2:6" x14ac:dyDescent="0.25">
      <c r="B49" s="127"/>
      <c r="D49" s="127"/>
      <c r="F49" s="127"/>
    </row>
    <row r="50" spans="2:6" ht="15.75" thickBot="1" x14ac:dyDescent="0.3">
      <c r="B50" s="128"/>
      <c r="D50" s="128"/>
      <c r="F50" s="128"/>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1:S43"/>
  <sheetViews>
    <sheetView zoomScale="140" zoomScaleNormal="140" workbookViewId="0">
      <selection activeCell="B26" sqref="B26"/>
    </sheetView>
  </sheetViews>
  <sheetFormatPr defaultColWidth="8.7109375" defaultRowHeight="12.75" outlineLevelCol="2" x14ac:dyDescent="0.2"/>
  <cols>
    <col min="1" max="1" width="9.7109375" style="157" customWidth="1"/>
    <col min="2" max="2" width="34.140625" style="157" bestFit="1" customWidth="1"/>
    <col min="3" max="6" width="11.28515625" style="157" customWidth="1"/>
    <col min="7" max="7" width="9" style="157" customWidth="1" outlineLevel="1"/>
    <col min="8" max="8" width="12.28515625" style="157" customWidth="1" outlineLevel="1"/>
    <col min="9" max="9" width="16.28515625" style="157" hidden="1" customWidth="1" outlineLevel="2"/>
    <col min="10" max="10" width="13.28515625" style="157" hidden="1" customWidth="1" outlineLevel="2"/>
    <col min="11" max="11" width="24.42578125" style="157" hidden="1" customWidth="1" outlineLevel="2"/>
    <col min="12" max="12" width="11.28515625" style="157" customWidth="1" outlineLevel="1" collapsed="1"/>
    <col min="13" max="13" width="12.7109375" style="157" customWidth="1" outlineLevel="1"/>
    <col min="14" max="14" width="12.7109375" style="157" customWidth="1"/>
    <col min="15" max="15" width="11" style="202" customWidth="1"/>
    <col min="16" max="16" width="38" style="157" bestFit="1" customWidth="1"/>
    <col min="17" max="17" width="33.7109375" style="157" customWidth="1"/>
    <col min="18" max="18" width="60.42578125" style="157" customWidth="1"/>
    <col min="19" max="19" width="16.7109375" style="157" customWidth="1" outlineLevel="1"/>
    <col min="20" max="16384" width="8.7109375" style="157"/>
  </cols>
  <sheetData>
    <row r="1" spans="1:19" s="113" customFormat="1" ht="18.75" thickBot="1" x14ac:dyDescent="0.3">
      <c r="A1" s="113" t="s">
        <v>183</v>
      </c>
    </row>
    <row r="2" spans="1:19" s="161" customFormat="1" ht="15" customHeight="1" x14ac:dyDescent="0.25">
      <c r="A2" s="335"/>
      <c r="B2" s="258"/>
      <c r="C2" s="157"/>
      <c r="D2" s="157"/>
      <c r="E2" s="157"/>
      <c r="F2" s="157"/>
      <c r="G2" s="157"/>
      <c r="H2" s="675" t="s">
        <v>341</v>
      </c>
      <c r="I2" s="675"/>
      <c r="J2" s="675"/>
      <c r="K2" s="675"/>
      <c r="L2" s="675"/>
      <c r="M2" s="675"/>
      <c r="N2" s="675"/>
      <c r="S2" s="336" t="s">
        <v>184</v>
      </c>
    </row>
    <row r="3" spans="1:19" x14ac:dyDescent="0.2">
      <c r="A3" s="317" t="s">
        <v>185</v>
      </c>
      <c r="B3" s="317" t="s">
        <v>186</v>
      </c>
      <c r="C3" s="317" t="s">
        <v>25</v>
      </c>
      <c r="D3" s="318" t="s">
        <v>187</v>
      </c>
      <c r="E3" s="317" t="s">
        <v>30</v>
      </c>
      <c r="F3" s="318" t="s">
        <v>31</v>
      </c>
      <c r="G3" s="317" t="s">
        <v>314</v>
      </c>
      <c r="H3" s="317" t="s">
        <v>333</v>
      </c>
      <c r="I3" s="317" t="s">
        <v>338</v>
      </c>
      <c r="J3" s="317" t="s">
        <v>186</v>
      </c>
      <c r="K3" s="337" t="s">
        <v>188</v>
      </c>
      <c r="L3" s="319" t="s">
        <v>334</v>
      </c>
      <c r="M3" s="319" t="s">
        <v>335</v>
      </c>
      <c r="N3" s="319" t="s">
        <v>336</v>
      </c>
      <c r="O3" s="319" t="s">
        <v>332</v>
      </c>
      <c r="P3" s="318" t="s">
        <v>189</v>
      </c>
      <c r="Q3" s="317" t="s">
        <v>56</v>
      </c>
      <c r="R3" s="341" t="s">
        <v>190</v>
      </c>
      <c r="S3" s="342"/>
    </row>
    <row r="4" spans="1:19" x14ac:dyDescent="0.2">
      <c r="A4" s="338" t="s">
        <v>590</v>
      </c>
      <c r="B4" s="657" t="s">
        <v>599</v>
      </c>
      <c r="C4" s="658"/>
      <c r="D4" s="311"/>
      <c r="E4" s="312"/>
      <c r="F4" s="313"/>
      <c r="G4" s="314"/>
      <c r="H4" s="314"/>
      <c r="I4" s="351" t="s">
        <v>546</v>
      </c>
      <c r="J4" s="352"/>
      <c r="K4" s="352"/>
      <c r="L4" s="315"/>
      <c r="M4" s="315"/>
      <c r="N4" s="316"/>
      <c r="O4" s="315"/>
      <c r="P4" s="343"/>
      <c r="Q4" s="418"/>
      <c r="R4" s="344"/>
      <c r="S4" s="345"/>
    </row>
    <row r="5" spans="1:19" x14ac:dyDescent="0.2">
      <c r="A5" s="148" t="s">
        <v>591</v>
      </c>
      <c r="B5" s="148" t="s">
        <v>658</v>
      </c>
      <c r="C5" s="617">
        <v>5000</v>
      </c>
      <c r="D5" s="619">
        <f>C5/$C$28</f>
        <v>0.13865010260107594</v>
      </c>
      <c r="E5" s="634">
        <v>42614</v>
      </c>
      <c r="F5" s="635">
        <v>46753</v>
      </c>
      <c r="G5" s="634"/>
      <c r="H5" s="634" t="s">
        <v>656</v>
      </c>
      <c r="I5" s="634"/>
      <c r="J5" s="148"/>
      <c r="K5" s="148"/>
      <c r="L5" s="618">
        <f>N5/C5</f>
        <v>10.8</v>
      </c>
      <c r="M5" s="193">
        <v>4500</v>
      </c>
      <c r="N5" s="356">
        <f>M5*12</f>
        <v>54000</v>
      </c>
      <c r="O5" s="570"/>
      <c r="P5" s="670" t="s">
        <v>37</v>
      </c>
      <c r="Q5" s="148" t="s">
        <v>659</v>
      </c>
      <c r="R5" s="339"/>
      <c r="S5" s="346">
        <f ca="1">IFERROR(IF(F5&lt;&gt;0,YEARFRAC(TODAY(),F5)*D5,""),"")</f>
        <v>0.26536089081150366</v>
      </c>
    </row>
    <row r="6" spans="1:19" x14ac:dyDescent="0.2">
      <c r="A6" s="148" t="s">
        <v>592</v>
      </c>
      <c r="B6" s="148" t="s">
        <v>657</v>
      </c>
      <c r="C6" s="617">
        <v>2250</v>
      </c>
      <c r="D6" s="619">
        <f>C6/$C$28</f>
        <v>6.2392546170484169E-2</v>
      </c>
      <c r="E6" s="634">
        <v>45992</v>
      </c>
      <c r="F6" s="635">
        <v>46722</v>
      </c>
      <c r="G6" s="634"/>
      <c r="H6" s="634" t="s">
        <v>656</v>
      </c>
      <c r="I6" s="634"/>
      <c r="J6" s="148"/>
      <c r="K6" s="148"/>
      <c r="L6" s="618">
        <f>N6/C6</f>
        <v>10.666666666666666</v>
      </c>
      <c r="M6" s="193">
        <f>N6/12</f>
        <v>2000</v>
      </c>
      <c r="N6" s="356">
        <v>24000</v>
      </c>
      <c r="O6" s="570"/>
      <c r="P6" s="636" t="s">
        <v>37</v>
      </c>
      <c r="Q6" s="148" t="s">
        <v>634</v>
      </c>
      <c r="R6" s="339"/>
      <c r="S6" s="346"/>
    </row>
    <row r="7" spans="1:19" x14ac:dyDescent="0.2">
      <c r="A7" s="148" t="s">
        <v>593</v>
      </c>
      <c r="B7" s="148" t="s">
        <v>604</v>
      </c>
      <c r="C7" s="617">
        <v>2250</v>
      </c>
      <c r="D7" s="619">
        <f>C7/$C$28</f>
        <v>6.2392546170484169E-2</v>
      </c>
      <c r="E7" s="634">
        <v>43922</v>
      </c>
      <c r="F7" s="635">
        <v>46874</v>
      </c>
      <c r="G7" s="634"/>
      <c r="H7" s="634" t="s">
        <v>656</v>
      </c>
      <c r="I7" s="634"/>
      <c r="J7" s="148"/>
      <c r="K7" s="148"/>
      <c r="L7" s="618">
        <f>N7/C7</f>
        <v>9.8279999999999994</v>
      </c>
      <c r="M7" s="193">
        <v>1842.75</v>
      </c>
      <c r="N7" s="356">
        <f>M7*12</f>
        <v>22113</v>
      </c>
      <c r="O7" s="570"/>
      <c r="P7" s="636" t="s">
        <v>651</v>
      </c>
      <c r="Q7" s="148" t="s">
        <v>634</v>
      </c>
      <c r="R7" s="339"/>
      <c r="S7" s="346"/>
    </row>
    <row r="8" spans="1:19" x14ac:dyDescent="0.2">
      <c r="A8" s="148" t="s">
        <v>595</v>
      </c>
      <c r="B8" s="148" t="s">
        <v>594</v>
      </c>
      <c r="C8" s="617">
        <v>750</v>
      </c>
      <c r="D8" s="619">
        <f>C8/$C$28</f>
        <v>2.0797515390161388E-2</v>
      </c>
      <c r="E8" s="634">
        <v>45641</v>
      </c>
      <c r="F8" s="635">
        <v>47467</v>
      </c>
      <c r="G8" s="634"/>
      <c r="H8" s="634" t="s">
        <v>656</v>
      </c>
      <c r="I8" s="634"/>
      <c r="J8" s="148"/>
      <c r="K8" s="148"/>
      <c r="L8" s="618">
        <f>N8/C8</f>
        <v>18.399999999999999</v>
      </c>
      <c r="M8" s="193">
        <v>1150</v>
      </c>
      <c r="N8" s="356">
        <f>M8*12</f>
        <v>13800</v>
      </c>
      <c r="O8" s="570"/>
      <c r="P8" s="636" t="s">
        <v>37</v>
      </c>
      <c r="Q8" s="148" t="s">
        <v>634</v>
      </c>
      <c r="R8" s="339"/>
      <c r="S8" s="346"/>
    </row>
    <row r="9" spans="1:19" x14ac:dyDescent="0.2">
      <c r="A9" s="148" t="s">
        <v>596</v>
      </c>
      <c r="B9" s="148" t="s">
        <v>597</v>
      </c>
      <c r="C9" s="617">
        <v>4500</v>
      </c>
      <c r="D9" s="619">
        <f>C9/$C$28</f>
        <v>0.12478509234096834</v>
      </c>
      <c r="E9" s="634">
        <v>46023</v>
      </c>
      <c r="F9" s="635">
        <v>47119</v>
      </c>
      <c r="G9" s="634"/>
      <c r="H9" s="634" t="s">
        <v>656</v>
      </c>
      <c r="I9" s="634"/>
      <c r="J9" s="148"/>
      <c r="K9" s="148"/>
      <c r="L9" s="618">
        <f>N9/C9</f>
        <v>12</v>
      </c>
      <c r="M9" s="193">
        <v>4500</v>
      </c>
      <c r="N9" s="356">
        <f>M9*12</f>
        <v>54000</v>
      </c>
      <c r="O9" s="674"/>
      <c r="P9" s="636" t="s">
        <v>37</v>
      </c>
      <c r="Q9" s="148" t="s">
        <v>659</v>
      </c>
      <c r="R9" s="339"/>
      <c r="S9" s="346"/>
    </row>
    <row r="10" spans="1:19" x14ac:dyDescent="0.2">
      <c r="A10" s="148"/>
      <c r="B10" s="148"/>
      <c r="C10" s="617"/>
      <c r="D10" s="619"/>
      <c r="E10" s="634"/>
      <c r="F10" s="635"/>
      <c r="G10" s="634"/>
      <c r="H10" s="634">
        <v>46388</v>
      </c>
      <c r="I10" s="634"/>
      <c r="J10" s="148"/>
      <c r="K10" s="148"/>
      <c r="L10" s="618">
        <f>N10/C9</f>
        <v>12.36</v>
      </c>
      <c r="M10" s="193">
        <f>N10/12</f>
        <v>4635</v>
      </c>
      <c r="N10" s="356">
        <f>N9*1.03</f>
        <v>55620</v>
      </c>
      <c r="O10" s="674"/>
      <c r="P10" s="636"/>
      <c r="Q10" s="148"/>
      <c r="R10" s="339"/>
      <c r="S10" s="346"/>
    </row>
    <row r="11" spans="1:19" x14ac:dyDescent="0.2">
      <c r="A11" s="148"/>
      <c r="B11" s="148"/>
      <c r="C11" s="617"/>
      <c r="D11" s="619"/>
      <c r="E11" s="634"/>
      <c r="F11" s="635"/>
      <c r="G11" s="634"/>
      <c r="H11" s="634">
        <v>46753</v>
      </c>
      <c r="I11" s="634"/>
      <c r="J11" s="148"/>
      <c r="K11" s="148"/>
      <c r="L11" s="618">
        <f>N11/C9</f>
        <v>12.7308</v>
      </c>
      <c r="M11" s="193">
        <f>N11/12</f>
        <v>4774.05</v>
      </c>
      <c r="N11" s="356">
        <f>N10*1.03</f>
        <v>57288.6</v>
      </c>
      <c r="O11" s="674"/>
      <c r="P11" s="636"/>
      <c r="Q11" s="148"/>
      <c r="R11" s="339"/>
      <c r="S11" s="346"/>
    </row>
    <row r="12" spans="1:19" ht="9" customHeight="1" x14ac:dyDescent="0.2">
      <c r="A12" s="148"/>
      <c r="B12" s="148"/>
      <c r="C12" s="617"/>
      <c r="D12" s="619"/>
      <c r="E12" s="634"/>
      <c r="F12" s="635"/>
      <c r="G12" s="634"/>
      <c r="H12" s="634"/>
      <c r="I12" s="634"/>
      <c r="J12" s="148"/>
      <c r="K12" s="148"/>
      <c r="L12" s="618"/>
      <c r="M12" s="193"/>
      <c r="N12" s="356"/>
      <c r="O12" s="570"/>
      <c r="P12" s="636"/>
      <c r="Q12" s="148"/>
      <c r="R12" s="339"/>
      <c r="S12" s="346"/>
    </row>
    <row r="13" spans="1:19" x14ac:dyDescent="0.2">
      <c r="A13" s="338" t="s">
        <v>598</v>
      </c>
      <c r="B13" s="657" t="s">
        <v>600</v>
      </c>
      <c r="C13" s="658"/>
      <c r="D13" s="311"/>
      <c r="E13" s="312"/>
      <c r="F13" s="313"/>
      <c r="G13" s="314"/>
      <c r="H13" s="314"/>
      <c r="I13" s="351" t="s">
        <v>546</v>
      </c>
      <c r="J13" s="352"/>
      <c r="K13" s="352"/>
      <c r="L13" s="315"/>
      <c r="M13" s="315"/>
      <c r="N13" s="316"/>
      <c r="O13" s="315"/>
      <c r="P13" s="343"/>
      <c r="Q13" s="418"/>
      <c r="R13" s="344"/>
      <c r="S13" s="345"/>
    </row>
    <row r="14" spans="1:19" x14ac:dyDescent="0.2">
      <c r="A14" s="148" t="s">
        <v>591</v>
      </c>
      <c r="B14" s="148" t="s">
        <v>627</v>
      </c>
      <c r="C14" s="617">
        <v>4950</v>
      </c>
      <c r="D14" s="619">
        <f>C14/$C$28</f>
        <v>0.13726360157506518</v>
      </c>
      <c r="E14" s="634">
        <v>45901</v>
      </c>
      <c r="F14" s="635">
        <v>47726</v>
      </c>
      <c r="G14" s="634"/>
      <c r="H14" s="634" t="s">
        <v>656</v>
      </c>
      <c r="I14" s="634"/>
      <c r="J14" s="148"/>
      <c r="K14" s="148"/>
      <c r="L14" s="618">
        <f t="shared" ref="L14:L22" si="0">N14/C14</f>
        <v>10.909090909090908</v>
      </c>
      <c r="M14" s="193">
        <v>4500</v>
      </c>
      <c r="N14" s="356">
        <f>M14*12</f>
        <v>54000</v>
      </c>
      <c r="O14" s="570"/>
      <c r="P14" s="636" t="s">
        <v>652</v>
      </c>
      <c r="Q14" s="148" t="s">
        <v>634</v>
      </c>
      <c r="R14" s="339"/>
      <c r="S14" s="346">
        <f ca="1">IFERROR(IF(F14&lt;&gt;0,YEARFRAC(TODAY(),F14)*D14,""),"")</f>
        <v>0.62874355277022909</v>
      </c>
    </row>
    <row r="15" spans="1:19" x14ac:dyDescent="0.2">
      <c r="A15" s="148"/>
      <c r="B15" s="148"/>
      <c r="C15" s="617"/>
      <c r="D15" s="619"/>
      <c r="E15" s="634"/>
      <c r="F15" s="635"/>
      <c r="G15" s="634"/>
      <c r="H15" s="634">
        <v>46266</v>
      </c>
      <c r="I15" s="634"/>
      <c r="J15" s="148"/>
      <c r="K15" s="148"/>
      <c r="L15" s="618">
        <f>N15/$C$14</f>
        <v>11.236363636363636</v>
      </c>
      <c r="M15" s="193">
        <f>M14*1.03</f>
        <v>4635</v>
      </c>
      <c r="N15" s="356">
        <f>N14*1.03</f>
        <v>55620</v>
      </c>
      <c r="O15" s="570"/>
      <c r="P15" s="636"/>
      <c r="Q15" s="148"/>
      <c r="R15" s="339"/>
      <c r="S15" s="346"/>
    </row>
    <row r="16" spans="1:19" x14ac:dyDescent="0.2">
      <c r="A16" s="148"/>
      <c r="B16" s="148"/>
      <c r="C16" s="617"/>
      <c r="D16" s="619"/>
      <c r="E16" s="634"/>
      <c r="F16" s="635"/>
      <c r="G16" s="634"/>
      <c r="H16" s="634">
        <v>46631</v>
      </c>
      <c r="I16" s="634"/>
      <c r="J16" s="148"/>
      <c r="K16" s="148"/>
      <c r="L16" s="618">
        <f t="shared" ref="L16:L18" si="1">N16/$C$14</f>
        <v>11.573454545454545</v>
      </c>
      <c r="M16" s="193">
        <f t="shared" ref="M16:M18" si="2">M15*1.03</f>
        <v>4774.05</v>
      </c>
      <c r="N16" s="356">
        <f t="shared" ref="N16:N18" si="3">N15*1.03</f>
        <v>57288.6</v>
      </c>
      <c r="O16" s="570"/>
      <c r="P16" s="636"/>
      <c r="Q16" s="148"/>
      <c r="R16" s="339"/>
      <c r="S16" s="346"/>
    </row>
    <row r="17" spans="1:19" x14ac:dyDescent="0.2">
      <c r="A17" s="148"/>
      <c r="B17" s="148"/>
      <c r="C17" s="617"/>
      <c r="D17" s="619"/>
      <c r="E17" s="634"/>
      <c r="F17" s="635"/>
      <c r="G17" s="634"/>
      <c r="H17" s="634">
        <v>46997</v>
      </c>
      <c r="I17" s="634"/>
      <c r="J17" s="148"/>
      <c r="K17" s="148"/>
      <c r="L17" s="618">
        <f t="shared" si="1"/>
        <v>11.920658181818181</v>
      </c>
      <c r="M17" s="193">
        <f t="shared" si="2"/>
        <v>4917.2715000000007</v>
      </c>
      <c r="N17" s="356">
        <f t="shared" si="3"/>
        <v>59007.258000000002</v>
      </c>
      <c r="O17" s="570"/>
      <c r="P17" s="636"/>
      <c r="Q17" s="148"/>
      <c r="R17" s="339"/>
      <c r="S17" s="346"/>
    </row>
    <row r="18" spans="1:19" x14ac:dyDescent="0.2">
      <c r="A18" s="148"/>
      <c r="B18" s="148"/>
      <c r="C18" s="617"/>
      <c r="D18" s="619"/>
      <c r="E18" s="634"/>
      <c r="F18" s="635"/>
      <c r="G18" s="634"/>
      <c r="H18" s="634">
        <v>47362</v>
      </c>
      <c r="I18" s="634"/>
      <c r="J18" s="148"/>
      <c r="K18" s="148"/>
      <c r="L18" s="618">
        <f t="shared" si="1"/>
        <v>12.278277927272727</v>
      </c>
      <c r="M18" s="193">
        <f t="shared" si="2"/>
        <v>5064.7896450000007</v>
      </c>
      <c r="N18" s="356">
        <f t="shared" si="3"/>
        <v>60777.475740000002</v>
      </c>
      <c r="O18" s="570"/>
      <c r="P18" s="636"/>
      <c r="Q18" s="148"/>
      <c r="R18" s="339"/>
      <c r="S18" s="346"/>
    </row>
    <row r="19" spans="1:19" x14ac:dyDescent="0.2">
      <c r="A19" s="148"/>
      <c r="B19" s="148"/>
      <c r="C19" s="617"/>
      <c r="D19" s="619"/>
      <c r="E19" s="634"/>
      <c r="F19" s="635"/>
      <c r="G19" s="634"/>
      <c r="H19" s="634"/>
      <c r="I19" s="634"/>
      <c r="J19" s="148"/>
      <c r="K19" s="148"/>
      <c r="L19" s="618"/>
      <c r="M19" s="193"/>
      <c r="N19" s="356"/>
      <c r="O19" s="570"/>
      <c r="P19" s="636"/>
      <c r="Q19" s="148"/>
      <c r="R19" s="339"/>
      <c r="S19" s="346"/>
    </row>
    <row r="20" spans="1:19" x14ac:dyDescent="0.2">
      <c r="A20" s="148" t="s">
        <v>592</v>
      </c>
      <c r="B20" s="148" t="s">
        <v>601</v>
      </c>
      <c r="C20" s="617">
        <v>4737</v>
      </c>
      <c r="D20" s="619">
        <f t="shared" ref="D20:D22" si="4">C20/$C$28</f>
        <v>0.13135710720425933</v>
      </c>
      <c r="E20" s="634">
        <v>45663</v>
      </c>
      <c r="F20" s="635">
        <v>46758</v>
      </c>
      <c r="G20" s="634"/>
      <c r="H20" s="634" t="s">
        <v>656</v>
      </c>
      <c r="I20" s="634"/>
      <c r="J20" s="148"/>
      <c r="K20" s="148"/>
      <c r="L20" s="618">
        <f t="shared" si="0"/>
        <v>12.412919569347688</v>
      </c>
      <c r="M20" s="193">
        <v>4900</v>
      </c>
      <c r="N20" s="356">
        <f>M20*12</f>
        <v>58800</v>
      </c>
      <c r="O20" s="570"/>
      <c r="P20" s="636" t="s">
        <v>37</v>
      </c>
      <c r="Q20" s="148" t="s">
        <v>634</v>
      </c>
      <c r="R20" s="339"/>
      <c r="S20" s="346"/>
    </row>
    <row r="21" spans="1:19" x14ac:dyDescent="0.2">
      <c r="A21" s="148" t="s">
        <v>593</v>
      </c>
      <c r="B21" s="148" t="s">
        <v>602</v>
      </c>
      <c r="C21" s="617">
        <v>7875</v>
      </c>
      <c r="D21" s="619">
        <f t="shared" si="4"/>
        <v>0.21837391159669459</v>
      </c>
      <c r="E21" s="634">
        <v>45681</v>
      </c>
      <c r="F21" s="635">
        <v>46776</v>
      </c>
      <c r="G21" s="634"/>
      <c r="H21" s="634" t="s">
        <v>656</v>
      </c>
      <c r="I21" s="634"/>
      <c r="J21" s="148"/>
      <c r="K21" s="148"/>
      <c r="L21" s="618">
        <f t="shared" si="0"/>
        <v>9.9047619047619051</v>
      </c>
      <c r="M21" s="193">
        <v>6500</v>
      </c>
      <c r="N21" s="356">
        <f>M21*12</f>
        <v>78000</v>
      </c>
      <c r="O21" s="570"/>
      <c r="P21" s="636" t="s">
        <v>37</v>
      </c>
      <c r="Q21" s="148" t="s">
        <v>634</v>
      </c>
      <c r="R21" s="339"/>
      <c r="S21" s="346"/>
    </row>
    <row r="22" spans="1:19" x14ac:dyDescent="0.2">
      <c r="A22" s="148" t="s">
        <v>595</v>
      </c>
      <c r="B22" s="148" t="s">
        <v>603</v>
      </c>
      <c r="C22" s="617">
        <v>3750</v>
      </c>
      <c r="D22" s="619">
        <f t="shared" si="4"/>
        <v>0.10398757695080695</v>
      </c>
      <c r="E22" s="634">
        <v>45550</v>
      </c>
      <c r="F22" s="635">
        <v>46645</v>
      </c>
      <c r="G22" s="634"/>
      <c r="H22" s="634" t="s">
        <v>656</v>
      </c>
      <c r="I22" s="634"/>
      <c r="J22" s="148"/>
      <c r="K22" s="148"/>
      <c r="L22" s="618">
        <f t="shared" si="0"/>
        <v>8</v>
      </c>
      <c r="M22" s="193">
        <v>2500</v>
      </c>
      <c r="N22" s="356">
        <f>M22*12</f>
        <v>30000</v>
      </c>
      <c r="O22" s="570"/>
      <c r="P22" s="636" t="s">
        <v>37</v>
      </c>
      <c r="Q22" s="148" t="s">
        <v>634</v>
      </c>
      <c r="R22" s="339"/>
      <c r="S22" s="656"/>
    </row>
    <row r="23" spans="1:19" x14ac:dyDescent="0.2">
      <c r="A23" s="148"/>
      <c r="B23" s="148"/>
      <c r="C23" s="617"/>
      <c r="D23" s="619"/>
      <c r="E23" s="634"/>
      <c r="F23" s="635"/>
      <c r="G23" s="634"/>
      <c r="H23" s="634"/>
      <c r="I23" s="634"/>
      <c r="J23" s="148"/>
      <c r="K23" s="148"/>
      <c r="L23" s="618"/>
      <c r="M23" s="193"/>
      <c r="N23" s="356"/>
      <c r="O23" s="570"/>
      <c r="P23" s="636"/>
      <c r="Q23" s="148"/>
      <c r="R23" s="339"/>
      <c r="S23" s="656"/>
    </row>
    <row r="24" spans="1:19" s="293" customFormat="1" x14ac:dyDescent="0.2">
      <c r="A24" s="323"/>
      <c r="B24" s="320" t="s">
        <v>191</v>
      </c>
      <c r="C24" s="321">
        <f>SUM(C5:C23)</f>
        <v>36062</v>
      </c>
      <c r="D24" s="322">
        <f>SUM(D5:D22)</f>
        <v>1</v>
      </c>
      <c r="E24" s="323"/>
      <c r="F24" s="388"/>
      <c r="G24" s="323"/>
      <c r="H24" s="323"/>
      <c r="I24" s="323"/>
      <c r="J24" s="323"/>
      <c r="K24" s="323"/>
      <c r="L24" s="323"/>
      <c r="M24" s="411" t="s">
        <v>438</v>
      </c>
      <c r="N24" s="410">
        <f>C31</f>
        <v>388713</v>
      </c>
      <c r="O24" s="389"/>
      <c r="P24" s="388"/>
      <c r="Q24" s="323"/>
    </row>
    <row r="25" spans="1:19" ht="13.5" thickBot="1" x14ac:dyDescent="0.25">
      <c r="B25" s="643"/>
      <c r="N25" s="571"/>
      <c r="O25" s="157"/>
    </row>
    <row r="26" spans="1:19" ht="13.5" thickBot="1" x14ac:dyDescent="0.25">
      <c r="B26" s="324" t="s">
        <v>192</v>
      </c>
      <c r="C26" s="325"/>
      <c r="D26" s="326"/>
      <c r="E26" s="202"/>
      <c r="F26" s="327"/>
      <c r="H26" s="327"/>
      <c r="I26" s="354" t="s">
        <v>339</v>
      </c>
      <c r="J26" s="355"/>
      <c r="K26" s="355"/>
      <c r="M26" s="327"/>
      <c r="O26" s="157"/>
    </row>
    <row r="27" spans="1:19" x14ac:dyDescent="0.2">
      <c r="B27" s="328"/>
      <c r="C27" s="390" t="s">
        <v>193</v>
      </c>
      <c r="D27" s="329" t="s">
        <v>194</v>
      </c>
      <c r="F27" s="327"/>
      <c r="H27" s="327"/>
      <c r="I27" s="258" t="s">
        <v>340</v>
      </c>
      <c r="J27" s="353"/>
      <c r="K27" s="353"/>
      <c r="M27" s="327"/>
      <c r="O27" s="157"/>
      <c r="P27" s="639"/>
    </row>
    <row r="28" spans="1:19" x14ac:dyDescent="0.2">
      <c r="B28" s="330" t="s">
        <v>195</v>
      </c>
      <c r="C28" s="391">
        <f>C24</f>
        <v>36062</v>
      </c>
      <c r="D28" s="331"/>
      <c r="F28" s="327"/>
      <c r="G28" s="340"/>
      <c r="H28" s="327"/>
      <c r="I28" s="258" t="s">
        <v>342</v>
      </c>
      <c r="J28" s="353"/>
      <c r="K28" s="353"/>
      <c r="M28" s="327"/>
      <c r="O28" s="157"/>
      <c r="P28" s="639"/>
    </row>
    <row r="29" spans="1:19" x14ac:dyDescent="0.2">
      <c r="B29" s="330" t="s">
        <v>196</v>
      </c>
      <c r="C29" s="387">
        <f>SUMIF(B5:B23,"*available*",C5:C23)</f>
        <v>0</v>
      </c>
      <c r="D29" s="332">
        <f>IFERROR(C29/C28,0)</f>
        <v>0</v>
      </c>
      <c r="I29" s="258" t="s">
        <v>343</v>
      </c>
      <c r="J29" s="258"/>
      <c r="K29" s="258"/>
      <c r="O29" s="157"/>
    </row>
    <row r="30" spans="1:19" x14ac:dyDescent="0.2">
      <c r="B30" s="330" t="s">
        <v>197</v>
      </c>
      <c r="C30" s="387">
        <f>C28-C29</f>
        <v>36062</v>
      </c>
      <c r="D30" s="332">
        <f>IFERROR(C30/C28,0)</f>
        <v>1</v>
      </c>
      <c r="J30" s="258"/>
      <c r="K30" s="258"/>
      <c r="O30" s="157"/>
    </row>
    <row r="31" spans="1:19" ht="13.5" thickBot="1" x14ac:dyDescent="0.25">
      <c r="B31" s="333" t="s">
        <v>424</v>
      </c>
      <c r="C31" s="409">
        <f>SUM(N5:N9,N14,N20:N22)</f>
        <v>388713</v>
      </c>
      <c r="D31" s="334"/>
      <c r="O31" s="157"/>
    </row>
    <row r="32" spans="1:19" x14ac:dyDescent="0.2">
      <c r="B32" s="258"/>
      <c r="G32" s="642"/>
    </row>
    <row r="33" spans="2:5" x14ac:dyDescent="0.2">
      <c r="B33" s="347" t="s">
        <v>198</v>
      </c>
    </row>
    <row r="35" spans="2:5" x14ac:dyDescent="0.2">
      <c r="E35" s="639"/>
    </row>
    <row r="36" spans="2:5" x14ac:dyDescent="0.2">
      <c r="E36" s="639"/>
    </row>
    <row r="37" spans="2:5" x14ac:dyDescent="0.2">
      <c r="E37" s="639"/>
    </row>
    <row r="38" spans="2:5" x14ac:dyDescent="0.2">
      <c r="B38" s="653"/>
      <c r="E38" s="639"/>
    </row>
    <row r="39" spans="2:5" x14ac:dyDescent="0.2">
      <c r="E39" s="639"/>
    </row>
    <row r="40" spans="2:5" x14ac:dyDescent="0.2">
      <c r="E40" s="639"/>
    </row>
    <row r="41" spans="2:5" x14ac:dyDescent="0.2">
      <c r="E41" s="639"/>
    </row>
    <row r="42" spans="2:5" x14ac:dyDescent="0.2">
      <c r="E42" s="639"/>
    </row>
    <row r="43" spans="2:5" x14ac:dyDescent="0.2">
      <c r="E43" s="639"/>
    </row>
  </sheetData>
  <mergeCells count="1">
    <mergeCell ref="H2:N2"/>
  </mergeCells>
  <pageMargins left="0.7" right="0.7" top="0.75" bottom="0.75" header="0.3" footer="0.3"/>
  <pageSetup paperSize="5" scale="6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23B33-5D94-4306-A397-B121E2520E35}">
  <sheetPr>
    <tabColor theme="4"/>
    <pageSetUpPr fitToPage="1"/>
  </sheetPr>
  <dimension ref="A1:O16"/>
  <sheetViews>
    <sheetView workbookViewId="0">
      <selection activeCell="Q11" sqref="Q11"/>
    </sheetView>
  </sheetViews>
  <sheetFormatPr defaultColWidth="8.85546875" defaultRowHeight="15" x14ac:dyDescent="0.25"/>
  <cols>
    <col min="1" max="1" width="33.7109375" customWidth="1"/>
    <col min="2" max="13" width="11.28515625" customWidth="1"/>
    <col min="14" max="14" width="11.28515625" hidden="1" customWidth="1"/>
    <col min="15" max="15" width="12.7109375" bestFit="1" customWidth="1"/>
  </cols>
  <sheetData>
    <row r="1" spans="1:15" s="109" customFormat="1" ht="25.5" x14ac:dyDescent="0.2">
      <c r="A1" s="114" t="s">
        <v>0</v>
      </c>
      <c r="B1" s="108"/>
    </row>
    <row r="2" spans="1:15" s="109" customFormat="1" ht="24" customHeight="1" x14ac:dyDescent="0.2">
      <c r="A2" s="110" t="s">
        <v>1</v>
      </c>
      <c r="B2" s="108"/>
    </row>
    <row r="3" spans="1:15" s="112" customFormat="1" ht="3" customHeight="1" x14ac:dyDescent="0.2">
      <c r="A3" s="111"/>
      <c r="B3" s="111"/>
    </row>
    <row r="4" spans="1:15" s="116" customFormat="1" ht="3" customHeight="1" x14ac:dyDescent="0.2">
      <c r="A4" s="115"/>
      <c r="B4" s="115"/>
    </row>
    <row r="5" spans="1:15" s="109" customFormat="1" ht="3" customHeight="1" x14ac:dyDescent="0.2">
      <c r="A5" s="108"/>
      <c r="B5" s="108"/>
    </row>
    <row r="6" spans="1:15" s="113" customFormat="1" ht="18" x14ac:dyDescent="0.25">
      <c r="A6" s="113" t="s">
        <v>199</v>
      </c>
    </row>
    <row r="7" spans="1:15" ht="15.75" thickBot="1" x14ac:dyDescent="0.3"/>
    <row r="8" spans="1:15" ht="15.75" thickBot="1" x14ac:dyDescent="0.3">
      <c r="A8" s="145" t="s">
        <v>200</v>
      </c>
      <c r="B8" s="146">
        <v>45323</v>
      </c>
    </row>
    <row r="9" spans="1:15" ht="15.75" x14ac:dyDescent="0.25">
      <c r="A9" s="444"/>
      <c r="B9" s="445">
        <f>B10</f>
        <v>45323</v>
      </c>
      <c r="C9" s="445" t="str">
        <f>IF(MONTH(C10)=1,C10,"")</f>
        <v/>
      </c>
      <c r="D9" s="445" t="str">
        <f t="shared" ref="D9:M9" si="0">IF(MONTH(D10)=1,D10,"")</f>
        <v/>
      </c>
      <c r="E9" s="445" t="str">
        <f t="shared" si="0"/>
        <v/>
      </c>
      <c r="F9" s="445" t="str">
        <f t="shared" si="0"/>
        <v/>
      </c>
      <c r="G9" s="445" t="str">
        <f t="shared" si="0"/>
        <v/>
      </c>
      <c r="H9" s="445" t="str">
        <f t="shared" si="0"/>
        <v/>
      </c>
      <c r="I9" s="445" t="str">
        <f t="shared" si="0"/>
        <v/>
      </c>
      <c r="J9" s="445" t="str">
        <f t="shared" si="0"/>
        <v/>
      </c>
      <c r="K9" s="445" t="str">
        <f t="shared" si="0"/>
        <v/>
      </c>
      <c r="L9" s="445" t="str">
        <f t="shared" si="0"/>
        <v/>
      </c>
      <c r="M9" s="445">
        <f t="shared" si="0"/>
        <v>45658</v>
      </c>
      <c r="N9" s="445"/>
      <c r="O9" s="446"/>
    </row>
    <row r="10" spans="1:15" ht="15.75" thickBot="1" x14ac:dyDescent="0.3">
      <c r="A10" s="169"/>
      <c r="B10" s="447">
        <f>B8</f>
        <v>45323</v>
      </c>
      <c r="C10" s="447">
        <f>EOMONTH(B10,0)+1</f>
        <v>45352</v>
      </c>
      <c r="D10" s="447">
        <f t="shared" ref="D10:N10" si="1">EOMONTH(C10,0)+1</f>
        <v>45383</v>
      </c>
      <c r="E10" s="447">
        <f t="shared" si="1"/>
        <v>45413</v>
      </c>
      <c r="F10" s="447">
        <f t="shared" si="1"/>
        <v>45444</v>
      </c>
      <c r="G10" s="447">
        <f t="shared" si="1"/>
        <v>45474</v>
      </c>
      <c r="H10" s="447">
        <f t="shared" si="1"/>
        <v>45505</v>
      </c>
      <c r="I10" s="447">
        <f t="shared" si="1"/>
        <v>45536</v>
      </c>
      <c r="J10" s="447">
        <f t="shared" si="1"/>
        <v>45566</v>
      </c>
      <c r="K10" s="447">
        <f t="shared" si="1"/>
        <v>45597</v>
      </c>
      <c r="L10" s="447">
        <f t="shared" si="1"/>
        <v>45627</v>
      </c>
      <c r="M10" s="447">
        <f t="shared" si="1"/>
        <v>45658</v>
      </c>
      <c r="N10" s="447">
        <f t="shared" si="1"/>
        <v>45689</v>
      </c>
      <c r="O10" s="262" t="s">
        <v>193</v>
      </c>
    </row>
    <row r="11" spans="1:15" x14ac:dyDescent="0.25">
      <c r="A11" s="148" t="str">
        <f>'Rent Roll'!B5</f>
        <v>Integrity Operations</v>
      </c>
      <c r="B11" s="27" t="e">
        <f>'Rent Roll'!$M$5+'Rent Roll'!#REF!</f>
        <v>#REF!</v>
      </c>
      <c r="C11" s="27" t="e">
        <f>'Rent Roll'!$M$5+'Rent Roll'!#REF!</f>
        <v>#REF!</v>
      </c>
      <c r="D11" s="27" t="e">
        <f>'Rent Roll'!$M$5+'Rent Roll'!#REF!</f>
        <v>#REF!</v>
      </c>
      <c r="E11" s="27" t="e">
        <f>'Rent Roll'!$M$5+'Rent Roll'!#REF!</f>
        <v>#REF!</v>
      </c>
      <c r="F11" s="27" t="e">
        <f>'Rent Roll'!$M$5+'Rent Roll'!#REF!</f>
        <v>#REF!</v>
      </c>
      <c r="G11" s="27" t="e">
        <f>'Rent Roll'!$M$5+'Rent Roll'!#REF!</f>
        <v>#REF!</v>
      </c>
      <c r="H11" s="27" t="e">
        <f>'Rent Roll'!$M$5+'Rent Roll'!#REF!</f>
        <v>#REF!</v>
      </c>
      <c r="I11" s="27" t="e">
        <f>'Rent Roll'!$M$5+'Rent Roll'!#REF!</f>
        <v>#REF!</v>
      </c>
      <c r="J11" s="27" t="e">
        <f>'Rent Roll'!$M$5+'Rent Roll'!#REF!</f>
        <v>#REF!</v>
      </c>
      <c r="K11" s="27" t="e">
        <f>'Rent Roll'!$M$5+'Rent Roll'!#REF!</f>
        <v>#REF!</v>
      </c>
      <c r="L11" s="27" t="e">
        <f>'Rent Roll'!$M$5+'Rent Roll'!#REF!</f>
        <v>#REF!</v>
      </c>
      <c r="M11" s="27" t="e">
        <f>'Rent Roll'!$M$5+'Rent Roll'!#REF!</f>
        <v>#REF!</v>
      </c>
      <c r="N11" s="27"/>
      <c r="O11" s="8" t="e">
        <f>SUM(B11:M11)</f>
        <v>#REF!</v>
      </c>
    </row>
    <row r="12" spans="1:15" ht="21" x14ac:dyDescent="0.35">
      <c r="A12" s="149"/>
      <c r="B12" s="150"/>
      <c r="C12" s="61"/>
      <c r="D12" s="61"/>
      <c r="E12" s="61"/>
      <c r="F12" s="61"/>
      <c r="G12" s="61"/>
      <c r="H12" s="61"/>
      <c r="I12" s="61"/>
      <c r="J12" s="61"/>
      <c r="K12" s="61"/>
      <c r="L12" s="61"/>
      <c r="M12" s="61"/>
      <c r="N12" s="61"/>
      <c r="O12" s="151" t="e">
        <f>SUM(O11:O11)</f>
        <v>#REF!</v>
      </c>
    </row>
    <row r="13" spans="1:15" x14ac:dyDescent="0.25">
      <c r="A13" s="242" t="s">
        <v>198</v>
      </c>
    </row>
    <row r="16" spans="1:15" x14ac:dyDescent="0.25">
      <c r="A16" s="5"/>
    </row>
  </sheetData>
  <conditionalFormatting sqref="B11:N11">
    <cfRule type="expression" dxfId="2" priority="2">
      <formula>B11&gt;A11</formula>
    </cfRule>
  </conditionalFormatting>
  <pageMargins left="0.7" right="0.7" top="0.75" bottom="0.75" header="0.3" footer="0.3"/>
  <pageSetup paperSize="5" scale="8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887B6-9860-4FF1-AF48-2598879BD5B7}">
  <sheetPr>
    <tabColor theme="4"/>
  </sheetPr>
  <dimension ref="A1:S21"/>
  <sheetViews>
    <sheetView zoomScaleNormal="100" workbookViewId="0"/>
  </sheetViews>
  <sheetFormatPr defaultColWidth="8.7109375" defaultRowHeight="15" outlineLevelCol="1" x14ac:dyDescent="0.25"/>
  <cols>
    <col min="2" max="2" width="20.28515625" bestFit="1" customWidth="1"/>
    <col min="3" max="3" width="9.28515625" style="21" bestFit="1" customWidth="1"/>
    <col min="4" max="4" width="8.7109375" style="6"/>
    <col min="5" max="5" width="12" style="20" bestFit="1" customWidth="1"/>
    <col min="6" max="6" width="11.28515625" style="20" hidden="1" customWidth="1" outlineLevel="1"/>
    <col min="7" max="7" width="9.42578125" style="56" bestFit="1" customWidth="1" collapsed="1"/>
    <col min="8" max="9" width="9.42578125" style="56" bestFit="1" customWidth="1"/>
    <col min="10" max="10" width="8.7109375" style="56" customWidth="1"/>
    <col min="11" max="11" width="15.42578125" style="56" customWidth="1"/>
    <col min="12" max="12" width="0" hidden="1" customWidth="1"/>
  </cols>
  <sheetData>
    <row r="1" spans="1:19" s="109" customFormat="1" ht="25.5" x14ac:dyDescent="0.2">
      <c r="A1" s="114" t="s">
        <v>0</v>
      </c>
      <c r="B1" s="108"/>
    </row>
    <row r="2" spans="1:19" s="109" customFormat="1" ht="24" customHeight="1" x14ac:dyDescent="0.2">
      <c r="A2" s="110" t="s">
        <v>1</v>
      </c>
      <c r="B2" s="108"/>
    </row>
    <row r="3" spans="1:19" s="112" customFormat="1" ht="3" customHeight="1" x14ac:dyDescent="0.2">
      <c r="A3" s="111"/>
      <c r="B3" s="111"/>
    </row>
    <row r="4" spans="1:19" s="116" customFormat="1" ht="3" customHeight="1" x14ac:dyDescent="0.2">
      <c r="A4" s="115"/>
      <c r="B4" s="115"/>
    </row>
    <row r="5" spans="1:19" s="109" customFormat="1" ht="3" customHeight="1" x14ac:dyDescent="0.2">
      <c r="A5" s="108"/>
      <c r="B5" s="108"/>
    </row>
    <row r="6" spans="1:19" s="113" customFormat="1" ht="18" x14ac:dyDescent="0.25">
      <c r="A6" s="113" t="s">
        <v>201</v>
      </c>
    </row>
    <row r="8" spans="1:19" ht="15.75" thickBot="1" x14ac:dyDescent="0.3">
      <c r="A8" s="448"/>
      <c r="B8" s="448" t="s">
        <v>186</v>
      </c>
      <c r="C8" s="449" t="s">
        <v>25</v>
      </c>
      <c r="D8" s="450" t="s">
        <v>187</v>
      </c>
      <c r="E8" s="451" t="s">
        <v>30</v>
      </c>
      <c r="F8" s="451" t="s">
        <v>31</v>
      </c>
      <c r="G8" s="452">
        <v>2023</v>
      </c>
      <c r="H8" s="452">
        <v>2024</v>
      </c>
      <c r="I8" s="452">
        <v>2025</v>
      </c>
      <c r="J8" s="452">
        <v>2026</v>
      </c>
      <c r="K8" s="453">
        <v>2027</v>
      </c>
      <c r="L8" s="195">
        <f>K8+40</f>
        <v>2067</v>
      </c>
      <c r="M8" s="191"/>
      <c r="N8" s="370" t="s">
        <v>365</v>
      </c>
      <c r="O8" s="369"/>
      <c r="P8" s="369"/>
      <c r="Q8" s="369"/>
      <c r="R8" s="369"/>
      <c r="S8" s="369"/>
    </row>
    <row r="9" spans="1:19" x14ac:dyDescent="0.25">
      <c r="A9" s="57" t="e">
        <f>IF('Rent Roll'!#REF!&lt;&gt;0,'Rent Roll'!#REF!,"")</f>
        <v>#REF!</v>
      </c>
      <c r="B9" s="57" t="e">
        <f>IF('Rent Roll'!#REF!&lt;&gt;0,'Rent Roll'!#REF!,"")</f>
        <v>#REF!</v>
      </c>
      <c r="C9" s="307" t="e">
        <f>IF('Rent Roll'!#REF!&lt;&gt;0,'Rent Roll'!#REF!,"")</f>
        <v>#REF!</v>
      </c>
      <c r="D9" s="310" t="e">
        <f>IF('Rent Roll'!#REF!&lt;&gt;0,'Rent Roll'!#REF!,"")</f>
        <v>#REF!</v>
      </c>
      <c r="E9" s="308" t="e">
        <f>IF('Rent Roll'!#REF!&lt;&gt;0,'Rent Roll'!#REF!,"")</f>
        <v>#REF!</v>
      </c>
      <c r="F9" s="309" t="e">
        <f>IF('Rent Roll'!#REF!&lt;&gt;0,'Rent Roll'!#REF!,"")</f>
        <v>#REF!</v>
      </c>
      <c r="G9" s="56" t="e">
        <f t="shared" ref="G9:K18" si="0">IF(AND($F9&gt;=DATE(G$8,1,1),$F9&lt;DATE(H$8,1,1)),YEAR($F9),"")</f>
        <v>#REF!</v>
      </c>
      <c r="H9" s="56" t="e">
        <f t="shared" si="0"/>
        <v>#REF!</v>
      </c>
      <c r="I9" s="56" t="e">
        <f t="shared" si="0"/>
        <v>#REF!</v>
      </c>
      <c r="J9" s="56" t="e">
        <f t="shared" si="0"/>
        <v>#REF!</v>
      </c>
      <c r="K9" s="56" t="e">
        <f t="shared" si="0"/>
        <v>#REF!</v>
      </c>
      <c r="N9" s="295" t="s">
        <v>366</v>
      </c>
    </row>
    <row r="10" spans="1:19" x14ac:dyDescent="0.25">
      <c r="A10" s="57" t="e">
        <f>IF('Rent Roll'!#REF!&lt;&gt;0,'Rent Roll'!#REF!,"")</f>
        <v>#REF!</v>
      </c>
      <c r="B10" s="57" t="e">
        <f>IF('Rent Roll'!#REF!&lt;&gt;0,'Rent Roll'!#REF!,"")</f>
        <v>#REF!</v>
      </c>
      <c r="C10" s="307" t="e">
        <f>IF('Rent Roll'!#REF!&lt;&gt;0,'Rent Roll'!#REF!,"")</f>
        <v>#REF!</v>
      </c>
      <c r="D10" s="310" t="e">
        <f>IF('Rent Roll'!#REF!&lt;&gt;0,'Rent Roll'!#REF!,"")</f>
        <v>#REF!</v>
      </c>
      <c r="E10" s="308" t="e">
        <f>IF('Rent Roll'!#REF!&lt;&gt;0,'Rent Roll'!#REF!,"")</f>
        <v>#REF!</v>
      </c>
      <c r="F10" s="309" t="e">
        <f>IF('Rent Roll'!#REF!&lt;&gt;0,'Rent Roll'!#REF!,"")</f>
        <v>#REF!</v>
      </c>
      <c r="G10" s="56" t="e">
        <f t="shared" si="0"/>
        <v>#REF!</v>
      </c>
      <c r="H10" s="56" t="e">
        <f t="shared" si="0"/>
        <v>#REF!</v>
      </c>
      <c r="I10" s="56" t="e">
        <f t="shared" si="0"/>
        <v>#REF!</v>
      </c>
      <c r="J10" s="56" t="e">
        <f t="shared" si="0"/>
        <v>#REF!</v>
      </c>
      <c r="K10" s="56" t="e">
        <f t="shared" si="0"/>
        <v>#REF!</v>
      </c>
      <c r="N10" s="295" t="s">
        <v>367</v>
      </c>
    </row>
    <row r="11" spans="1:19" x14ac:dyDescent="0.25">
      <c r="A11" s="57" t="e">
        <f>IF('Rent Roll'!#REF!&lt;&gt;0,'Rent Roll'!#REF!,"")</f>
        <v>#REF!</v>
      </c>
      <c r="B11" s="57" t="e">
        <f>IF('Rent Roll'!#REF!&lt;&gt;0,'Rent Roll'!#REF!,"")</f>
        <v>#REF!</v>
      </c>
      <c r="C11" s="307" t="e">
        <f>IF('Rent Roll'!#REF!&lt;&gt;0,'Rent Roll'!#REF!,"")</f>
        <v>#REF!</v>
      </c>
      <c r="D11" s="310" t="e">
        <f>IF('Rent Roll'!#REF!&lt;&gt;0,'Rent Roll'!#REF!,"")</f>
        <v>#REF!</v>
      </c>
      <c r="E11" s="308" t="e">
        <f>IF('Rent Roll'!#REF!&lt;&gt;0,'Rent Roll'!#REF!,"")</f>
        <v>#REF!</v>
      </c>
      <c r="F11" s="309" t="e">
        <f>IF('Rent Roll'!#REF!&lt;&gt;0,'Rent Roll'!#REF!,"")</f>
        <v>#REF!</v>
      </c>
      <c r="G11" s="56" t="e">
        <f t="shared" si="0"/>
        <v>#REF!</v>
      </c>
      <c r="H11" s="56" t="e">
        <f t="shared" si="0"/>
        <v>#REF!</v>
      </c>
      <c r="I11" s="56" t="e">
        <f t="shared" si="0"/>
        <v>#REF!</v>
      </c>
      <c r="J11" s="56" t="e">
        <f t="shared" si="0"/>
        <v>#REF!</v>
      </c>
      <c r="K11" s="56" t="e">
        <f t="shared" si="0"/>
        <v>#REF!</v>
      </c>
      <c r="N11" s="295" t="s">
        <v>368</v>
      </c>
    </row>
    <row r="12" spans="1:19" x14ac:dyDescent="0.25">
      <c r="A12" s="57" t="e">
        <f>IF('Rent Roll'!#REF!&lt;&gt;0,'Rent Roll'!#REF!,"")</f>
        <v>#REF!</v>
      </c>
      <c r="B12" s="57" t="e">
        <f>IF('Rent Roll'!#REF!&lt;&gt;0,'Rent Roll'!#REF!,"")</f>
        <v>#REF!</v>
      </c>
      <c r="C12" s="307" t="e">
        <f>IF('Rent Roll'!#REF!&lt;&gt;0,'Rent Roll'!#REF!,"")</f>
        <v>#REF!</v>
      </c>
      <c r="D12" s="310" t="e">
        <f>IF('Rent Roll'!#REF!&lt;&gt;0,'Rent Roll'!#REF!,"")</f>
        <v>#REF!</v>
      </c>
      <c r="E12" s="308" t="e">
        <f>IF('Rent Roll'!#REF!&lt;&gt;0,'Rent Roll'!#REF!,"")</f>
        <v>#REF!</v>
      </c>
      <c r="F12" s="309" t="e">
        <f>IF('Rent Roll'!#REF!&lt;&gt;0,'Rent Roll'!#REF!,"")</f>
        <v>#REF!</v>
      </c>
      <c r="G12" s="56" t="e">
        <f t="shared" si="0"/>
        <v>#REF!</v>
      </c>
      <c r="H12" s="56" t="e">
        <f t="shared" si="0"/>
        <v>#REF!</v>
      </c>
      <c r="I12" s="56" t="e">
        <f t="shared" si="0"/>
        <v>#REF!</v>
      </c>
      <c r="J12" s="56" t="e">
        <f t="shared" si="0"/>
        <v>#REF!</v>
      </c>
      <c r="K12" s="56" t="e">
        <f t="shared" si="0"/>
        <v>#REF!</v>
      </c>
    </row>
    <row r="13" spans="1:19" x14ac:dyDescent="0.25">
      <c r="A13" s="57" t="str">
        <f>IF('Rent Roll'!A5&lt;&gt;0,'Rent Roll'!A5,"")</f>
        <v>Unit 1</v>
      </c>
      <c r="B13" s="57" t="str">
        <f>IF('Rent Roll'!B5&lt;&gt;0,'Rent Roll'!B5,"")</f>
        <v>Integrity Operations</v>
      </c>
      <c r="C13" s="307">
        <f>IF('Rent Roll'!C5&lt;&gt;0,'Rent Roll'!C5,"")</f>
        <v>5000</v>
      </c>
      <c r="D13" s="310">
        <f>IF('Rent Roll'!D5&lt;&gt;0,'Rent Roll'!D5,"")</f>
        <v>0.13865010260107594</v>
      </c>
      <c r="E13" s="308">
        <f>IF('Rent Roll'!E5&lt;&gt;0,'Rent Roll'!E5,"")</f>
        <v>42614</v>
      </c>
      <c r="F13" s="309">
        <f>IF('Rent Roll'!F5&lt;&gt;0,'Rent Roll'!F5,"")</f>
        <v>46753</v>
      </c>
      <c r="G13" s="56" t="str">
        <f t="shared" si="0"/>
        <v/>
      </c>
      <c r="H13" s="56" t="str">
        <f t="shared" si="0"/>
        <v/>
      </c>
      <c r="I13" s="56" t="str">
        <f t="shared" si="0"/>
        <v/>
      </c>
      <c r="J13" s="56" t="str">
        <f t="shared" si="0"/>
        <v/>
      </c>
      <c r="K13" s="56">
        <f t="shared" si="0"/>
        <v>2028</v>
      </c>
    </row>
    <row r="14" spans="1:19" x14ac:dyDescent="0.25">
      <c r="A14" s="57" t="e">
        <f>IF('Rent Roll'!#REF!&lt;&gt;0,'Rent Roll'!#REF!,"")</f>
        <v>#REF!</v>
      </c>
      <c r="B14" s="57" t="e">
        <f>IF('Rent Roll'!#REF!&lt;&gt;0,'Rent Roll'!#REF!,"")</f>
        <v>#REF!</v>
      </c>
      <c r="C14" s="307" t="e">
        <f>IF('Rent Roll'!#REF!&lt;&gt;0,'Rent Roll'!#REF!,"")</f>
        <v>#REF!</v>
      </c>
      <c r="D14" s="310" t="e">
        <f>IF('Rent Roll'!#REF!&lt;&gt;0,'Rent Roll'!#REF!,"")</f>
        <v>#REF!</v>
      </c>
      <c r="E14" s="308" t="e">
        <f>IF('Rent Roll'!#REF!&lt;&gt;0,'Rent Roll'!#REF!,"")</f>
        <v>#REF!</v>
      </c>
      <c r="F14" s="309" t="e">
        <f>IF('Rent Roll'!#REF!&lt;&gt;0,'Rent Roll'!#REF!,"")</f>
        <v>#REF!</v>
      </c>
      <c r="G14" s="56" t="e">
        <f t="shared" si="0"/>
        <v>#REF!</v>
      </c>
      <c r="H14" s="56" t="e">
        <f t="shared" si="0"/>
        <v>#REF!</v>
      </c>
      <c r="I14" s="56" t="e">
        <f t="shared" si="0"/>
        <v>#REF!</v>
      </c>
      <c r="J14" s="56" t="e">
        <f t="shared" si="0"/>
        <v>#REF!</v>
      </c>
      <c r="K14" s="56" t="e">
        <f t="shared" si="0"/>
        <v>#REF!</v>
      </c>
    </row>
    <row r="15" spans="1:19" x14ac:dyDescent="0.25">
      <c r="A15" s="57" t="e">
        <f>IF('Rent Roll'!#REF!&lt;&gt;0,'Rent Roll'!#REF!,"")</f>
        <v>#REF!</v>
      </c>
      <c r="B15" s="57" t="e">
        <f>IF('Rent Roll'!#REF!&lt;&gt;0,'Rent Roll'!#REF!,"")</f>
        <v>#REF!</v>
      </c>
      <c r="C15" s="307" t="e">
        <f>IF('Rent Roll'!#REF!&lt;&gt;0,'Rent Roll'!#REF!,"")</f>
        <v>#REF!</v>
      </c>
      <c r="D15" s="310" t="e">
        <f>IF('Rent Roll'!#REF!&lt;&gt;0,'Rent Roll'!#REF!,"")</f>
        <v>#REF!</v>
      </c>
      <c r="E15" s="308" t="e">
        <f>IF('Rent Roll'!#REF!&lt;&gt;0,'Rent Roll'!#REF!,"")</f>
        <v>#REF!</v>
      </c>
      <c r="F15" s="309" t="e">
        <f>IF('Rent Roll'!#REF!&lt;&gt;0,'Rent Roll'!#REF!,"")</f>
        <v>#REF!</v>
      </c>
      <c r="G15" s="56" t="e">
        <f t="shared" si="0"/>
        <v>#REF!</v>
      </c>
      <c r="H15" s="56" t="e">
        <f t="shared" si="0"/>
        <v>#REF!</v>
      </c>
      <c r="I15" s="56" t="e">
        <f t="shared" si="0"/>
        <v>#REF!</v>
      </c>
      <c r="J15" s="56" t="e">
        <f t="shared" si="0"/>
        <v>#REF!</v>
      </c>
      <c r="K15" s="56" t="e">
        <f t="shared" si="0"/>
        <v>#REF!</v>
      </c>
    </row>
    <row r="16" spans="1:19" x14ac:dyDescent="0.25">
      <c r="A16" s="57" t="e">
        <f>IF('Rent Roll'!#REF!&lt;&gt;0,'Rent Roll'!#REF!,"")</f>
        <v>#REF!</v>
      </c>
      <c r="B16" s="57" t="e">
        <f>IF('Rent Roll'!#REF!&lt;&gt;0,'Rent Roll'!#REF!,"")</f>
        <v>#REF!</v>
      </c>
      <c r="C16" s="307" t="e">
        <f>IF('Rent Roll'!#REF!&lt;&gt;0,'Rent Roll'!#REF!,"")</f>
        <v>#REF!</v>
      </c>
      <c r="D16" s="310" t="e">
        <f>IF('Rent Roll'!#REF!&lt;&gt;0,'Rent Roll'!#REF!,"")</f>
        <v>#REF!</v>
      </c>
      <c r="E16" s="308" t="e">
        <f>IF('Rent Roll'!#REF!&lt;&gt;0,'Rent Roll'!#REF!,"")</f>
        <v>#REF!</v>
      </c>
      <c r="F16" s="309" t="e">
        <f>IF('Rent Roll'!#REF!&lt;&gt;0,'Rent Roll'!#REF!,"")</f>
        <v>#REF!</v>
      </c>
      <c r="G16" s="56" t="e">
        <f t="shared" si="0"/>
        <v>#REF!</v>
      </c>
      <c r="H16" s="56" t="e">
        <f t="shared" si="0"/>
        <v>#REF!</v>
      </c>
      <c r="I16" s="56" t="e">
        <f t="shared" si="0"/>
        <v>#REF!</v>
      </c>
      <c r="J16" s="56" t="e">
        <f t="shared" si="0"/>
        <v>#REF!</v>
      </c>
      <c r="K16" s="56" t="e">
        <f t="shared" si="0"/>
        <v>#REF!</v>
      </c>
    </row>
    <row r="17" spans="1:11" x14ac:dyDescent="0.25">
      <c r="A17" s="57" t="e">
        <f>IF('Rent Roll'!#REF!&lt;&gt;0,'Rent Roll'!#REF!,"")</f>
        <v>#REF!</v>
      </c>
      <c r="B17" s="57" t="e">
        <f>IF('Rent Roll'!#REF!&lt;&gt;0,'Rent Roll'!#REF!,"")</f>
        <v>#REF!</v>
      </c>
      <c r="C17" s="307" t="e">
        <f>IF('Rent Roll'!#REF!&lt;&gt;0,'Rent Roll'!#REF!,"")</f>
        <v>#REF!</v>
      </c>
      <c r="D17" s="310" t="e">
        <f>IF('Rent Roll'!#REF!&lt;&gt;0,'Rent Roll'!#REF!,"")</f>
        <v>#REF!</v>
      </c>
      <c r="E17" s="308" t="e">
        <f>IF('Rent Roll'!#REF!&lt;&gt;0,'Rent Roll'!#REF!,"")</f>
        <v>#REF!</v>
      </c>
      <c r="F17" s="309" t="e">
        <f>IF('Rent Roll'!#REF!&lt;&gt;0,'Rent Roll'!#REF!,"")</f>
        <v>#REF!</v>
      </c>
      <c r="G17" s="56" t="e">
        <f t="shared" si="0"/>
        <v>#REF!</v>
      </c>
      <c r="H17" s="56" t="e">
        <f t="shared" si="0"/>
        <v>#REF!</v>
      </c>
      <c r="I17" s="56" t="e">
        <f t="shared" si="0"/>
        <v>#REF!</v>
      </c>
      <c r="J17" s="56" t="e">
        <f t="shared" si="0"/>
        <v>#REF!</v>
      </c>
      <c r="K17" s="56" t="e">
        <f t="shared" si="0"/>
        <v>#REF!</v>
      </c>
    </row>
    <row r="18" spans="1:11" x14ac:dyDescent="0.25">
      <c r="A18" s="57" t="e">
        <f>IF('Rent Roll'!#REF!&lt;&gt;0,'Rent Roll'!#REF!,"")</f>
        <v>#REF!</v>
      </c>
      <c r="B18" s="57" t="e">
        <f>IF('Rent Roll'!#REF!&lt;&gt;0,'Rent Roll'!#REF!,"")</f>
        <v>#REF!</v>
      </c>
      <c r="C18" s="307" t="e">
        <f>IF('Rent Roll'!#REF!&lt;&gt;0,'Rent Roll'!#REF!,"")</f>
        <v>#REF!</v>
      </c>
      <c r="D18" s="310" t="e">
        <f>IF('Rent Roll'!#REF!&lt;&gt;0,'Rent Roll'!#REF!,"")</f>
        <v>#REF!</v>
      </c>
      <c r="E18" s="308" t="e">
        <f>IF('Rent Roll'!#REF!&lt;&gt;0,'Rent Roll'!#REF!,"")</f>
        <v>#REF!</v>
      </c>
      <c r="F18" s="309" t="e">
        <f>IF('Rent Roll'!#REF!&lt;&gt;0,'Rent Roll'!#REF!,"")</f>
        <v>#REF!</v>
      </c>
      <c r="G18" s="56" t="e">
        <f t="shared" si="0"/>
        <v>#REF!</v>
      </c>
      <c r="H18" s="56" t="e">
        <f t="shared" si="0"/>
        <v>#REF!</v>
      </c>
      <c r="I18" s="56" t="e">
        <f t="shared" si="0"/>
        <v>#REF!</v>
      </c>
      <c r="J18" s="56" t="e">
        <f t="shared" si="0"/>
        <v>#REF!</v>
      </c>
      <c r="K18" s="56" t="e">
        <f t="shared" si="0"/>
        <v>#REF!</v>
      </c>
    </row>
    <row r="19" spans="1:11" x14ac:dyDescent="0.25">
      <c r="A19" s="192"/>
      <c r="B19" s="171" t="s">
        <v>191</v>
      </c>
      <c r="C19" s="196" t="e">
        <f>SUM(C9:C18)</f>
        <v>#REF!</v>
      </c>
      <c r="D19" s="274" t="e">
        <f>SUM(D9:D18)</f>
        <v>#REF!</v>
      </c>
      <c r="E19" s="197"/>
      <c r="F19" s="198"/>
      <c r="G19" s="272">
        <f>SUMIF(G9:G18,G8,$D$9:$D$18)</f>
        <v>0</v>
      </c>
      <c r="H19" s="272">
        <f>SUMIF(H9:H18,H8,$D$9:$D$18)</f>
        <v>0</v>
      </c>
      <c r="I19" s="272">
        <f>SUMIF(I9:I18,I8,$D$9:$D$18)</f>
        <v>0</v>
      </c>
      <c r="J19" s="272">
        <f>SUMIF(J9:J18,J8,$D$9:$D$18)</f>
        <v>0</v>
      </c>
      <c r="K19" s="272">
        <f>SUMIF(K9:K18,"&gt;="&amp;K8,$D$9:$D$18)</f>
        <v>0.13865010260107594</v>
      </c>
    </row>
    <row r="20" spans="1:11" x14ac:dyDescent="0.25">
      <c r="A20" s="192"/>
      <c r="B20" s="171" t="s">
        <v>324</v>
      </c>
      <c r="C20" s="196"/>
      <c r="D20" s="270"/>
      <c r="E20" s="197"/>
      <c r="F20" s="197"/>
      <c r="G20" s="272">
        <f>G19</f>
        <v>0</v>
      </c>
      <c r="H20" s="272">
        <f>H19+G20</f>
        <v>0</v>
      </c>
      <c r="I20" s="272">
        <f>I19+H20</f>
        <v>0</v>
      </c>
      <c r="J20" s="272">
        <f>J19+I20</f>
        <v>0</v>
      </c>
      <c r="K20" s="272">
        <f>K19+J20</f>
        <v>0.13865010260107594</v>
      </c>
    </row>
    <row r="21" spans="1:11" s="152" customFormat="1" ht="30" customHeight="1" x14ac:dyDescent="0.25">
      <c r="A21" s="271"/>
      <c r="B21" s="271"/>
      <c r="C21" s="271"/>
      <c r="D21" s="271"/>
      <c r="E21" s="273">
        <f>K19</f>
        <v>0.13865010260107594</v>
      </c>
      <c r="F21" s="271"/>
      <c r="G21" s="271" t="s">
        <v>325</v>
      </c>
      <c r="H21" s="271"/>
      <c r="I21" s="271"/>
      <c r="J21" s="271"/>
      <c r="K21" s="271"/>
    </row>
  </sheetData>
  <sortState xmlns:xlrd2="http://schemas.microsoft.com/office/spreadsheetml/2017/richdata2" ref="A9:K18">
    <sortCondition ref="F9:F18"/>
  </sortState>
  <conditionalFormatting sqref="G9:K18">
    <cfRule type="expression" dxfId="1" priority="1">
      <formula>AND($F9&gt;=DATE(G$8,1,1),$F9&lt;&gt;"",$F9&lt;&gt;"-")</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EF0DC-A922-435D-BE28-510CBDFA06F7}">
  <sheetPr>
    <tabColor theme="4"/>
    <pageSetUpPr fitToPage="1"/>
  </sheetPr>
  <dimension ref="A1:T49"/>
  <sheetViews>
    <sheetView zoomScale="90" zoomScaleNormal="90" workbookViewId="0">
      <selection activeCell="H33" sqref="H33"/>
    </sheetView>
  </sheetViews>
  <sheetFormatPr defaultColWidth="8.7109375" defaultRowHeight="15" x14ac:dyDescent="0.25"/>
  <cols>
    <col min="1" max="1" width="3.7109375" customWidth="1"/>
    <col min="2" max="2" width="36.42578125" style="57" customWidth="1"/>
    <col min="3" max="3" width="19.7109375" hidden="1" customWidth="1"/>
    <col min="4" max="4" width="9.7109375" hidden="1" customWidth="1"/>
    <col min="5" max="5" width="3" hidden="1" customWidth="1"/>
    <col min="6" max="6" width="17.7109375" hidden="1" customWidth="1"/>
    <col min="7" max="7" width="9.7109375" hidden="1" customWidth="1"/>
    <col min="8" max="8" width="29.28515625" bestFit="1" customWidth="1"/>
    <col min="9" max="9" width="14.7109375" bestFit="1" customWidth="1"/>
    <col min="10" max="10" width="44.7109375" customWidth="1"/>
    <col min="11" max="11" width="55.42578125" customWidth="1"/>
    <col min="13" max="13" width="11.7109375" customWidth="1"/>
  </cols>
  <sheetData>
    <row r="1" spans="1:20" s="109" customFormat="1" ht="25.5" x14ac:dyDescent="0.2">
      <c r="A1" s="114" t="s">
        <v>0</v>
      </c>
      <c r="B1" s="420"/>
    </row>
    <row r="2" spans="1:20" s="109" customFormat="1" ht="24" customHeight="1" x14ac:dyDescent="0.2">
      <c r="A2" s="110" t="s">
        <v>1</v>
      </c>
      <c r="B2" s="420"/>
    </row>
    <row r="3" spans="1:20" s="112" customFormat="1" ht="3" customHeight="1" x14ac:dyDescent="0.2">
      <c r="A3" s="111"/>
      <c r="B3" s="421"/>
    </row>
    <row r="4" spans="1:20" s="116" customFormat="1" ht="3" customHeight="1" x14ac:dyDescent="0.2">
      <c r="A4" s="115"/>
      <c r="B4" s="422"/>
    </row>
    <row r="5" spans="1:20" s="109" customFormat="1" ht="3" customHeight="1" x14ac:dyDescent="0.2">
      <c r="A5" s="108"/>
      <c r="B5" s="420"/>
    </row>
    <row r="6" spans="1:20" s="113" customFormat="1" ht="18.75" thickBot="1" x14ac:dyDescent="0.3">
      <c r="A6" s="113" t="s">
        <v>202</v>
      </c>
      <c r="B6" s="423"/>
    </row>
    <row r="7" spans="1:20" s="468" customFormat="1" ht="21" x14ac:dyDescent="0.25">
      <c r="A7" s="465"/>
      <c r="B7" s="466"/>
      <c r="C7" s="467">
        <v>2019</v>
      </c>
      <c r="D7" s="468" t="s">
        <v>33</v>
      </c>
      <c r="F7" s="469">
        <v>2021</v>
      </c>
      <c r="G7" s="468" t="s">
        <v>33</v>
      </c>
      <c r="H7" s="470" t="s">
        <v>203</v>
      </c>
      <c r="I7" s="471" t="s">
        <v>33</v>
      </c>
      <c r="J7" s="472" t="s">
        <v>204</v>
      </c>
    </row>
    <row r="8" spans="1:20" ht="21" x14ac:dyDescent="0.35">
      <c r="A8" s="454" t="s">
        <v>202</v>
      </c>
      <c r="B8" s="455"/>
      <c r="C8" s="456"/>
      <c r="D8" s="281"/>
      <c r="E8" s="281"/>
      <c r="F8" s="456"/>
      <c r="G8" s="281"/>
      <c r="H8" s="457"/>
      <c r="I8" s="458"/>
      <c r="J8" s="282"/>
      <c r="S8" s="5"/>
      <c r="T8" s="5"/>
    </row>
    <row r="9" spans="1:20" x14ac:dyDescent="0.25">
      <c r="B9" s="258"/>
      <c r="C9" s="459"/>
      <c r="F9" s="459"/>
      <c r="H9" s="460"/>
      <c r="I9" s="461"/>
      <c r="J9" s="55"/>
    </row>
    <row r="10" spans="1:20" ht="15.75" x14ac:dyDescent="0.25">
      <c r="A10" s="153" t="s">
        <v>205</v>
      </c>
      <c r="B10" s="153"/>
      <c r="C10" s="283"/>
      <c r="D10" s="117">
        <f>C10/'Rent Roll'!$C$24</f>
        <v>0</v>
      </c>
      <c r="E10" s="117"/>
      <c r="F10" s="283"/>
      <c r="G10" s="117">
        <f>F10/'Rent Roll'!$C$24</f>
        <v>0</v>
      </c>
      <c r="H10" s="284">
        <f>F10</f>
        <v>0</v>
      </c>
      <c r="I10" s="117">
        <f>H10/'Rent Roll'!$C$24</f>
        <v>0</v>
      </c>
      <c r="J10" s="55"/>
      <c r="K10" s="5"/>
    </row>
    <row r="11" spans="1:20" ht="15.75" x14ac:dyDescent="0.25">
      <c r="A11" s="9" t="s">
        <v>206</v>
      </c>
      <c r="B11" s="153"/>
      <c r="C11" s="283"/>
      <c r="D11" s="117">
        <f>C11/'Rent Roll'!$C$24</f>
        <v>0</v>
      </c>
      <c r="E11" s="117"/>
      <c r="F11" s="283"/>
      <c r="G11" s="117">
        <f>F11/'Rent Roll'!$C$24</f>
        <v>0</v>
      </c>
      <c r="H11" s="284">
        <f>F11</f>
        <v>0</v>
      </c>
      <c r="I11" s="117">
        <f>H11/'Rent Roll'!$C$24</f>
        <v>0</v>
      </c>
      <c r="J11" s="55"/>
    </row>
    <row r="12" spans="1:20" ht="15.75" x14ac:dyDescent="0.25">
      <c r="A12" s="9" t="s">
        <v>207</v>
      </c>
      <c r="B12" s="424"/>
      <c r="C12" s="90"/>
      <c r="D12" s="89"/>
      <c r="E12" s="89"/>
      <c r="F12" s="90"/>
      <c r="G12" s="89"/>
      <c r="H12" s="91"/>
      <c r="I12" s="89"/>
      <c r="J12" s="55"/>
    </row>
    <row r="13" spans="1:20" ht="15.75" x14ac:dyDescent="0.25">
      <c r="A13" s="9"/>
      <c r="B13" s="424" t="s">
        <v>562</v>
      </c>
      <c r="C13" s="90"/>
      <c r="D13" s="89"/>
      <c r="E13" s="89"/>
      <c r="F13" s="90"/>
      <c r="G13" s="89"/>
      <c r="H13" s="91"/>
      <c r="I13" s="89"/>
      <c r="J13" s="55"/>
    </row>
    <row r="14" spans="1:20" x14ac:dyDescent="0.25">
      <c r="A14" s="23"/>
      <c r="B14" s="425" t="s">
        <v>547</v>
      </c>
      <c r="C14" s="62"/>
      <c r="D14" s="462"/>
      <c r="E14" s="462"/>
      <c r="F14" s="62"/>
      <c r="G14" s="462"/>
      <c r="H14" s="463">
        <f t="shared" ref="H14:H27" si="0">F14</f>
        <v>0</v>
      </c>
      <c r="I14" s="462"/>
      <c r="J14" s="55"/>
    </row>
    <row r="15" spans="1:20" x14ac:dyDescent="0.25">
      <c r="A15" s="23"/>
      <c r="B15" s="425" t="s">
        <v>548</v>
      </c>
      <c r="C15" s="62"/>
      <c r="D15" s="462"/>
      <c r="E15" s="462"/>
      <c r="F15" s="62"/>
      <c r="G15" s="462"/>
      <c r="H15" s="463">
        <f t="shared" si="0"/>
        <v>0</v>
      </c>
      <c r="I15" s="462"/>
      <c r="J15" s="55"/>
    </row>
    <row r="16" spans="1:20" x14ac:dyDescent="0.25">
      <c r="A16" s="23"/>
      <c r="B16" s="425" t="s">
        <v>549</v>
      </c>
      <c r="C16" s="62"/>
      <c r="D16" s="462"/>
      <c r="E16" s="462"/>
      <c r="F16" s="62"/>
      <c r="G16" s="462"/>
      <c r="H16" s="463">
        <f t="shared" si="0"/>
        <v>0</v>
      </c>
      <c r="I16" s="462"/>
      <c r="J16" s="55"/>
      <c r="M16" s="8"/>
    </row>
    <row r="17" spans="1:10" x14ac:dyDescent="0.25">
      <c r="A17" s="23"/>
      <c r="B17" s="425" t="s">
        <v>550</v>
      </c>
      <c r="C17" s="62"/>
      <c r="D17" s="462"/>
      <c r="E17" s="462"/>
      <c r="F17" s="62"/>
      <c r="G17" s="462"/>
      <c r="H17" s="463">
        <f t="shared" si="0"/>
        <v>0</v>
      </c>
      <c r="I17" s="462"/>
      <c r="J17" s="55"/>
    </row>
    <row r="18" spans="1:10" x14ac:dyDescent="0.25">
      <c r="A18" s="23"/>
      <c r="B18" s="425" t="s">
        <v>551</v>
      </c>
      <c r="C18" s="62"/>
      <c r="D18" s="462"/>
      <c r="E18" s="462"/>
      <c r="F18" s="62"/>
      <c r="G18" s="462"/>
      <c r="H18" s="463">
        <f t="shared" si="0"/>
        <v>0</v>
      </c>
      <c r="I18" s="462"/>
      <c r="J18" s="55"/>
    </row>
    <row r="19" spans="1:10" x14ac:dyDescent="0.25">
      <c r="A19" s="23"/>
      <c r="B19" s="425" t="s">
        <v>552</v>
      </c>
      <c r="C19" s="62"/>
      <c r="D19" s="462"/>
      <c r="E19" s="462"/>
      <c r="F19" s="62"/>
      <c r="G19" s="462"/>
      <c r="H19" s="463">
        <f t="shared" si="0"/>
        <v>0</v>
      </c>
      <c r="I19" s="462"/>
      <c r="J19" s="55"/>
    </row>
    <row r="20" spans="1:10" x14ac:dyDescent="0.25">
      <c r="A20" s="23"/>
      <c r="B20" s="425" t="s">
        <v>553</v>
      </c>
      <c r="C20" s="62"/>
      <c r="D20" s="462"/>
      <c r="E20" s="462"/>
      <c r="F20" s="62"/>
      <c r="G20" s="462"/>
      <c r="H20" s="463">
        <f t="shared" si="0"/>
        <v>0</v>
      </c>
      <c r="I20" s="462"/>
      <c r="J20" s="55"/>
    </row>
    <row r="21" spans="1:10" x14ac:dyDescent="0.25">
      <c r="A21" s="23"/>
      <c r="B21" s="425" t="s">
        <v>554</v>
      </c>
      <c r="C21" s="62"/>
      <c r="D21" s="462"/>
      <c r="E21" s="462"/>
      <c r="F21" s="62"/>
      <c r="G21" s="462"/>
      <c r="H21" s="463">
        <f t="shared" si="0"/>
        <v>0</v>
      </c>
      <c r="I21" s="462"/>
      <c r="J21" s="55"/>
    </row>
    <row r="22" spans="1:10" x14ac:dyDescent="0.25">
      <c r="A22" s="23"/>
      <c r="B22" s="425" t="s">
        <v>555</v>
      </c>
      <c r="C22" s="62"/>
      <c r="D22" s="462"/>
      <c r="E22" s="462"/>
      <c r="F22" s="62"/>
      <c r="G22" s="462"/>
      <c r="H22" s="463">
        <f t="shared" si="0"/>
        <v>0</v>
      </c>
      <c r="I22" s="462"/>
      <c r="J22" s="55"/>
    </row>
    <row r="23" spans="1:10" x14ac:dyDescent="0.25">
      <c r="A23" s="23"/>
      <c r="B23" s="425" t="s">
        <v>556</v>
      </c>
      <c r="C23" s="62"/>
      <c r="D23" s="462"/>
      <c r="E23" s="462"/>
      <c r="F23" s="62"/>
      <c r="G23" s="462"/>
      <c r="H23" s="463">
        <f t="shared" si="0"/>
        <v>0</v>
      </c>
      <c r="I23" s="462"/>
      <c r="J23" s="55"/>
    </row>
    <row r="24" spans="1:10" x14ac:dyDescent="0.25">
      <c r="A24" s="23"/>
      <c r="B24" s="425" t="s">
        <v>557</v>
      </c>
      <c r="C24" s="62"/>
      <c r="D24" s="462"/>
      <c r="E24" s="462"/>
      <c r="F24" s="62"/>
      <c r="G24" s="462"/>
      <c r="H24" s="463">
        <f t="shared" si="0"/>
        <v>0</v>
      </c>
      <c r="I24" s="462"/>
      <c r="J24" s="55"/>
    </row>
    <row r="25" spans="1:10" x14ac:dyDescent="0.25">
      <c r="A25" s="23"/>
      <c r="B25" s="425" t="s">
        <v>558</v>
      </c>
      <c r="C25" s="62"/>
      <c r="D25" s="462"/>
      <c r="E25" s="462"/>
      <c r="F25" s="62"/>
      <c r="G25" s="462"/>
      <c r="H25" s="463">
        <f t="shared" si="0"/>
        <v>0</v>
      </c>
      <c r="I25" s="462"/>
      <c r="J25" s="55"/>
    </row>
    <row r="26" spans="1:10" x14ac:dyDescent="0.25">
      <c r="A26" s="11"/>
      <c r="B26" s="425" t="s">
        <v>560</v>
      </c>
      <c r="C26" s="62"/>
      <c r="D26" s="462"/>
      <c r="E26" s="462"/>
      <c r="F26" s="62"/>
      <c r="G26" s="462"/>
      <c r="H26" s="463">
        <f t="shared" si="0"/>
        <v>0</v>
      </c>
      <c r="I26" s="462"/>
      <c r="J26" s="55"/>
    </row>
    <row r="27" spans="1:10" x14ac:dyDescent="0.25">
      <c r="A27" s="11"/>
      <c r="B27" s="425" t="s">
        <v>127</v>
      </c>
      <c r="C27" s="62"/>
      <c r="D27" s="462"/>
      <c r="E27" s="462"/>
      <c r="F27" s="62"/>
      <c r="G27" s="462"/>
      <c r="H27" s="463">
        <f t="shared" si="0"/>
        <v>0</v>
      </c>
      <c r="I27" s="462"/>
      <c r="J27" s="55"/>
    </row>
    <row r="28" spans="1:10" x14ac:dyDescent="0.25">
      <c r="A28" s="11"/>
      <c r="B28" s="576" t="s">
        <v>564</v>
      </c>
      <c r="C28" s="118">
        <f>SUM(C14:C27)</f>
        <v>0</v>
      </c>
      <c r="D28" s="119"/>
      <c r="E28" s="119"/>
      <c r="F28" s="118">
        <f>SUM(F14:F27)</f>
        <v>0</v>
      </c>
      <c r="G28" s="119"/>
      <c r="H28" s="577">
        <f>SUM(H14:H27)</f>
        <v>0</v>
      </c>
      <c r="I28" s="119"/>
      <c r="J28" s="55"/>
    </row>
    <row r="29" spans="1:10" x14ac:dyDescent="0.25">
      <c r="A29" s="11"/>
      <c r="B29" s="425"/>
      <c r="C29" s="62"/>
      <c r="D29" s="462"/>
      <c r="E29" s="462"/>
      <c r="F29" s="62"/>
      <c r="G29" s="462"/>
      <c r="H29" s="463"/>
      <c r="I29" s="462"/>
      <c r="J29" s="55"/>
    </row>
    <row r="30" spans="1:10" x14ac:dyDescent="0.25">
      <c r="A30" s="11"/>
      <c r="B30" s="575" t="s">
        <v>563</v>
      </c>
      <c r="C30" s="62"/>
      <c r="D30" s="462"/>
      <c r="E30" s="462"/>
      <c r="F30" s="62"/>
      <c r="G30" s="462"/>
      <c r="H30" s="463"/>
      <c r="I30" s="462"/>
      <c r="J30" s="55"/>
    </row>
    <row r="31" spans="1:10" x14ac:dyDescent="0.25">
      <c r="A31" s="11"/>
      <c r="B31" s="425" t="s">
        <v>559</v>
      </c>
      <c r="C31" s="62"/>
      <c r="D31" s="462"/>
      <c r="E31" s="462"/>
      <c r="F31" s="62"/>
      <c r="G31" s="462"/>
      <c r="H31" s="463">
        <f t="shared" ref="H31:H32" si="1">F31</f>
        <v>0</v>
      </c>
      <c r="I31" s="462"/>
      <c r="J31" s="55"/>
    </row>
    <row r="32" spans="1:10" x14ac:dyDescent="0.25">
      <c r="A32" s="11"/>
      <c r="B32" s="425" t="s">
        <v>118</v>
      </c>
      <c r="C32" s="62"/>
      <c r="D32" s="462"/>
      <c r="E32" s="462"/>
      <c r="F32" s="62"/>
      <c r="G32" s="462"/>
      <c r="H32" s="463">
        <f t="shared" si="1"/>
        <v>0</v>
      </c>
      <c r="I32" s="462"/>
      <c r="J32" s="55"/>
    </row>
    <row r="33" spans="1:10" x14ac:dyDescent="0.25">
      <c r="A33" s="11"/>
      <c r="B33" s="425" t="s">
        <v>168</v>
      </c>
      <c r="C33" s="62"/>
      <c r="D33" s="462"/>
      <c r="E33" s="462"/>
      <c r="F33" s="62"/>
      <c r="G33" s="462"/>
      <c r="H33" s="463"/>
      <c r="I33" s="462"/>
      <c r="J33" s="55"/>
    </row>
    <row r="34" spans="1:10" x14ac:dyDescent="0.25">
      <c r="A34" s="11"/>
      <c r="B34" s="576" t="s">
        <v>565</v>
      </c>
      <c r="C34" s="118">
        <f>SUM(C31:C33)</f>
        <v>0</v>
      </c>
      <c r="D34" s="119"/>
      <c r="E34" s="119"/>
      <c r="F34" s="118">
        <f>SUM(F31:F33)</f>
        <v>0</v>
      </c>
      <c r="G34" s="119"/>
      <c r="H34" s="577">
        <f>SUM(H31:H33)</f>
        <v>0</v>
      </c>
      <c r="I34" s="119"/>
      <c r="J34" s="55"/>
    </row>
    <row r="35" spans="1:10" ht="15.75" x14ac:dyDescent="0.25">
      <c r="A35" s="285"/>
      <c r="B35" s="426" t="s">
        <v>209</v>
      </c>
      <c r="C35" s="286">
        <f>SUM(C28,C34)</f>
        <v>0</v>
      </c>
      <c r="D35" s="287">
        <f>C35/'Rent Roll'!$C$24</f>
        <v>0</v>
      </c>
      <c r="E35" s="287"/>
      <c r="F35" s="286">
        <f>SUM(F28,F34)</f>
        <v>0</v>
      </c>
      <c r="G35" s="287">
        <f>F35/'Rent Roll'!$C$24</f>
        <v>0</v>
      </c>
      <c r="H35" s="288">
        <f>SUM(H28,H34)</f>
        <v>0</v>
      </c>
      <c r="I35" s="287">
        <f>H35/'Rent Roll'!$C$24</f>
        <v>0</v>
      </c>
      <c r="J35" s="55"/>
    </row>
    <row r="36" spans="1:10" x14ac:dyDescent="0.25">
      <c r="A36" s="23"/>
      <c r="B36" s="424"/>
      <c r="C36" s="90"/>
      <c r="D36" s="89"/>
      <c r="E36" s="89"/>
      <c r="F36" s="90"/>
      <c r="G36" s="89"/>
      <c r="H36" s="91"/>
      <c r="I36" s="89"/>
      <c r="J36" s="55"/>
    </row>
    <row r="37" spans="1:10" ht="15.75" x14ac:dyDescent="0.25">
      <c r="A37" s="9" t="s">
        <v>168</v>
      </c>
      <c r="B37" s="424"/>
      <c r="C37" s="90"/>
      <c r="D37" s="89"/>
      <c r="E37" s="89"/>
      <c r="F37" s="90"/>
      <c r="G37" s="89"/>
      <c r="H37" s="91"/>
      <c r="I37" s="89"/>
      <c r="J37" s="55"/>
    </row>
    <row r="38" spans="1:10" x14ac:dyDescent="0.25">
      <c r="A38" s="23"/>
      <c r="C38" s="62"/>
      <c r="D38" s="462"/>
      <c r="E38" s="462"/>
      <c r="F38" s="62"/>
      <c r="G38" s="462"/>
      <c r="H38" s="463"/>
      <c r="I38" s="462"/>
      <c r="J38" s="55"/>
    </row>
    <row r="39" spans="1:10" ht="21.75" thickBot="1" x14ac:dyDescent="0.4">
      <c r="A39" s="454" t="s">
        <v>210</v>
      </c>
      <c r="B39" s="427"/>
      <c r="C39" s="275">
        <f>SUM(C10:C11,C35,C37)</f>
        <v>0</v>
      </c>
      <c r="D39" s="276">
        <f>C39/'Rent Roll'!$C$24</f>
        <v>0</v>
      </c>
      <c r="E39" s="276"/>
      <c r="F39" s="275">
        <f>SUM(F10:F11,F35,F37)</f>
        <v>0</v>
      </c>
      <c r="G39" s="276">
        <f>F39/'Rent Roll'!$C$24</f>
        <v>0</v>
      </c>
      <c r="H39" s="278">
        <f>SUM(H10:H11,H35,H37)</f>
        <v>0</v>
      </c>
      <c r="I39" s="279">
        <f>H39/'Rent Roll'!$C$24</f>
        <v>0</v>
      </c>
      <c r="J39" s="280"/>
    </row>
    <row r="41" spans="1:10" ht="15.75" thickBot="1" x14ac:dyDescent="0.3">
      <c r="B41" s="428" t="s">
        <v>326</v>
      </c>
      <c r="C41" s="277"/>
      <c r="D41" s="277"/>
      <c r="E41" s="277"/>
      <c r="F41" s="277"/>
      <c r="G41" s="277"/>
    </row>
    <row r="42" spans="1:10" x14ac:dyDescent="0.25">
      <c r="B42" s="425" t="s">
        <v>208</v>
      </c>
      <c r="C42" s="62"/>
      <c r="D42" s="462"/>
      <c r="E42" s="62"/>
      <c r="F42" s="62"/>
      <c r="G42" s="462"/>
    </row>
    <row r="43" spans="1:10" x14ac:dyDescent="0.25">
      <c r="B43" s="425" t="s">
        <v>208</v>
      </c>
      <c r="C43" s="62"/>
      <c r="D43" s="462"/>
      <c r="E43" s="462"/>
      <c r="F43" s="62"/>
      <c r="G43" s="462"/>
    </row>
    <row r="44" spans="1:10" x14ac:dyDescent="0.25">
      <c r="B44" s="425" t="s">
        <v>208</v>
      </c>
      <c r="C44" s="62"/>
      <c r="D44" s="462"/>
      <c r="E44" s="462"/>
      <c r="F44" s="62"/>
      <c r="G44" s="462"/>
    </row>
    <row r="45" spans="1:10" x14ac:dyDescent="0.25">
      <c r="B45" s="425" t="s">
        <v>208</v>
      </c>
      <c r="C45" s="62"/>
      <c r="D45" s="462"/>
      <c r="E45" s="462"/>
      <c r="F45" s="62"/>
      <c r="G45" s="462"/>
    </row>
    <row r="46" spans="1:10" x14ac:dyDescent="0.25">
      <c r="B46" s="425" t="s">
        <v>208</v>
      </c>
      <c r="C46" s="62"/>
      <c r="D46" s="462"/>
      <c r="E46" s="462"/>
      <c r="F46" s="62"/>
      <c r="G46" s="462"/>
    </row>
    <row r="47" spans="1:10" x14ac:dyDescent="0.25">
      <c r="B47" s="429" t="s">
        <v>327</v>
      </c>
      <c r="C47" s="118">
        <f>SUM(C42:C46)</f>
        <v>0</v>
      </c>
      <c r="D47" s="119"/>
      <c r="E47" s="119"/>
      <c r="F47" s="118">
        <f>SUM(F42:F46)</f>
        <v>0</v>
      </c>
      <c r="G47" s="119"/>
    </row>
    <row r="49" spans="1:2" x14ac:dyDescent="0.25">
      <c r="A49" s="242" t="s">
        <v>198</v>
      </c>
      <c r="B49" s="464"/>
    </row>
  </sheetData>
  <pageMargins left="0.7" right="0.7" top="0.75" bottom="0.75" header="0.3" footer="0.3"/>
  <pageSetup paperSize="5"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10</vt:i4>
      </vt:variant>
    </vt:vector>
  </HeadingPairs>
  <TitlesOfParts>
    <vt:vector size="36" baseType="lpstr">
      <vt:lpstr>STNL Master Page</vt:lpstr>
      <vt:lpstr>Strategy</vt:lpstr>
      <vt:lpstr>Docs Recieved</vt:lpstr>
      <vt:lpstr>Property Details</vt:lpstr>
      <vt:lpstr>Lease Abstract (old)</vt:lpstr>
      <vt:lpstr>Rent Roll</vt:lpstr>
      <vt:lpstr>Rent Schedule</vt:lpstr>
      <vt:lpstr>Expiration Schedule</vt:lpstr>
      <vt:lpstr>Operating Expenses</vt:lpstr>
      <vt:lpstr>Reimbursement Rent</vt:lpstr>
      <vt:lpstr>Reimb. Breakdown</vt:lpstr>
      <vt:lpstr>Reimb. Breakdown 2019</vt:lpstr>
      <vt:lpstr>MLA Assumptions</vt:lpstr>
      <vt:lpstr>Cash Flow - 1.6.26</vt:lpstr>
      <vt:lpstr>Income and Expenses</vt:lpstr>
      <vt:lpstr>1031 Exchange</vt:lpstr>
      <vt:lpstr>CF Assumptions</vt:lpstr>
      <vt:lpstr>Monthly CF</vt:lpstr>
      <vt:lpstr>Cash Flow</vt:lpstr>
      <vt:lpstr>Rent Comps</vt:lpstr>
      <vt:lpstr>Questions</vt:lpstr>
      <vt:lpstr>Tenant Information (STNL) </vt:lpstr>
      <vt:lpstr>Tenant Overviews (Multi)</vt:lpstr>
      <vt:lpstr>County Overview </vt:lpstr>
      <vt:lpstr>Placer.ai</vt:lpstr>
      <vt:lpstr>Bank Deposits</vt:lpstr>
      <vt:lpstr>'Income and Expenses'!Print_Area</vt:lpstr>
      <vt:lpstr>'Monthly CF'!Print_Area</vt:lpstr>
      <vt:lpstr>'Operating Expenses'!Print_Area</vt:lpstr>
      <vt:lpstr>'Property Details'!Print_Area</vt:lpstr>
      <vt:lpstr>'Reimb. Breakdown'!Print_Area</vt:lpstr>
      <vt:lpstr>'Reimb. Breakdown 2019'!Print_Area</vt:lpstr>
      <vt:lpstr>'Reimbursement Rent'!Print_Area</vt:lpstr>
      <vt:lpstr>'Rent Roll'!Print_Area</vt:lpstr>
      <vt:lpstr>'Rent Schedule'!Print_Area</vt:lpstr>
      <vt:lpstr>'STNL Master Page'!Print_Area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Calilung, Zachary</dc:creator>
  <cp:keywords/>
  <dc:description/>
  <cp:lastModifiedBy>Steven Garthwaite</cp:lastModifiedBy>
  <cp:revision/>
  <dcterms:created xsi:type="dcterms:W3CDTF">2017-02-15T18:05:01Z</dcterms:created>
  <dcterms:modified xsi:type="dcterms:W3CDTF">2026-02-02T22:22:50Z</dcterms:modified>
  <cp:category/>
  <cp:contentStatus/>
</cp:coreProperties>
</file>