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ycogit-my.sharepoint.com/personal/thomas_wayda_greyco_com/Documents/Deal Folders/Live Deals/Alhambra/"/>
    </mc:Choice>
  </mc:AlternateContent>
  <xr:revisionPtr revIDLastSave="0" documentId="8_{6A152F3E-8761-4A8B-A6A1-57558B58854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U existing (2)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4" l="1"/>
  <c r="L66" i="4"/>
  <c r="K66" i="4"/>
  <c r="J66" i="4"/>
  <c r="I66" i="4"/>
  <c r="H66" i="4"/>
  <c r="G66" i="4"/>
  <c r="F66" i="4"/>
  <c r="E66" i="4"/>
  <c r="D66" i="4"/>
  <c r="C66" i="4"/>
  <c r="B66" i="4"/>
  <c r="B72" i="4" l="1"/>
  <c r="C72" i="4"/>
  <c r="D72" i="4"/>
  <c r="E72" i="4"/>
  <c r="F72" i="4"/>
  <c r="G72" i="4"/>
  <c r="H72" i="4"/>
  <c r="I73" i="4"/>
  <c r="I72" i="4"/>
  <c r="J72" i="4"/>
  <c r="K73" i="4"/>
  <c r="L72" i="4"/>
  <c r="M72" i="4"/>
  <c r="M45" i="4"/>
  <c r="L45" i="4"/>
  <c r="K45" i="4"/>
  <c r="J45" i="4"/>
  <c r="I45" i="4"/>
  <c r="H45" i="4"/>
  <c r="G45" i="4"/>
  <c r="F45" i="4"/>
  <c r="E45" i="4"/>
  <c r="D45" i="4"/>
  <c r="C45" i="4"/>
  <c r="B45" i="4"/>
  <c r="M64" i="4" l="1"/>
  <c r="M65" i="4" s="1"/>
  <c r="M37" i="4"/>
  <c r="M50" i="4"/>
  <c r="M34" i="4"/>
  <c r="M29" i="4"/>
  <c r="M16" i="4"/>
  <c r="M71" i="4" l="1"/>
  <c r="M21" i="4"/>
  <c r="K65" i="4"/>
  <c r="J65" i="4"/>
  <c r="I65" i="4"/>
  <c r="H65" i="4"/>
  <c r="G65" i="4"/>
  <c r="F65" i="4"/>
  <c r="E65" i="4"/>
  <c r="D65" i="4"/>
  <c r="C65" i="4"/>
  <c r="B65" i="4"/>
  <c r="K61" i="4"/>
  <c r="J61" i="4"/>
  <c r="I61" i="4"/>
  <c r="H61" i="4"/>
  <c r="G61" i="4"/>
  <c r="F61" i="4"/>
  <c r="E61" i="4"/>
  <c r="D61" i="4"/>
  <c r="C61" i="4"/>
  <c r="B61" i="4"/>
  <c r="K50" i="4"/>
  <c r="J50" i="4"/>
  <c r="I50" i="4"/>
  <c r="H50" i="4"/>
  <c r="G50" i="4"/>
  <c r="F50" i="4"/>
  <c r="E50" i="4"/>
  <c r="D50" i="4"/>
  <c r="C50" i="4"/>
  <c r="B50" i="4"/>
  <c r="K38" i="4"/>
  <c r="J38" i="4"/>
  <c r="I38" i="4"/>
  <c r="H38" i="4"/>
  <c r="G38" i="4"/>
  <c r="F38" i="4"/>
  <c r="E38" i="4"/>
  <c r="D38" i="4"/>
  <c r="C38" i="4"/>
  <c r="B38" i="4"/>
  <c r="K34" i="4"/>
  <c r="J34" i="4"/>
  <c r="I34" i="4"/>
  <c r="H34" i="4"/>
  <c r="G34" i="4"/>
  <c r="F34" i="4"/>
  <c r="E34" i="4"/>
  <c r="D34" i="4"/>
  <c r="C34" i="4"/>
  <c r="B34" i="4"/>
  <c r="L29" i="4"/>
  <c r="K29" i="4"/>
  <c r="J29" i="4"/>
  <c r="I29" i="4"/>
  <c r="H29" i="4"/>
  <c r="G29" i="4"/>
  <c r="F29" i="4"/>
  <c r="E29" i="4"/>
  <c r="D29" i="4"/>
  <c r="C29" i="4"/>
  <c r="B29" i="4"/>
  <c r="K16" i="4"/>
  <c r="J16" i="4"/>
  <c r="I16" i="4"/>
  <c r="H16" i="4"/>
  <c r="G16" i="4"/>
  <c r="F16" i="4"/>
  <c r="E16" i="4"/>
  <c r="D16" i="4"/>
  <c r="C16" i="4"/>
  <c r="B16" i="4"/>
  <c r="M74" i="4" l="1"/>
  <c r="M23" i="4"/>
  <c r="M24" i="4" s="1"/>
  <c r="B21" i="4"/>
  <c r="B71" i="4"/>
  <c r="C21" i="4"/>
  <c r="C71" i="4"/>
  <c r="D21" i="4"/>
  <c r="D71" i="4"/>
  <c r="E21" i="4"/>
  <c r="E71" i="4"/>
  <c r="F21" i="4"/>
  <c r="F71" i="4"/>
  <c r="G21" i="4"/>
  <c r="G71" i="4"/>
  <c r="H21" i="4"/>
  <c r="H71" i="4"/>
  <c r="I21" i="4"/>
  <c r="I71" i="4"/>
  <c r="J21" i="4"/>
  <c r="J71" i="4"/>
  <c r="K21" i="4"/>
  <c r="K71" i="4"/>
  <c r="L64" i="4"/>
  <c r="L65" i="4" s="1"/>
  <c r="L37" i="4"/>
  <c r="L36" i="4"/>
  <c r="L33" i="4"/>
  <c r="L32" i="4"/>
  <c r="L31" i="4"/>
  <c r="L34" i="4" s="1"/>
  <c r="L47" i="4"/>
  <c r="L50" i="4" s="1"/>
  <c r="L57" i="4"/>
  <c r="L9" i="4"/>
  <c r="L16" i="4" s="1"/>
  <c r="L61" i="4" l="1"/>
  <c r="M57" i="4"/>
  <c r="M61" i="4" s="1"/>
  <c r="L38" i="4"/>
  <c r="M36" i="4"/>
  <c r="M38" i="4" s="1"/>
  <c r="M67" i="4" s="1"/>
  <c r="L21" i="4"/>
  <c r="L74" i="4" s="1"/>
  <c r="L71" i="4"/>
  <c r="K74" i="4"/>
  <c r="K23" i="4"/>
  <c r="K24" i="4" s="1"/>
  <c r="K67" i="4" s="1"/>
  <c r="J74" i="4"/>
  <c r="J23" i="4"/>
  <c r="J24" i="4" s="1"/>
  <c r="J67" i="4" s="1"/>
  <c r="I74" i="4"/>
  <c r="I23" i="4"/>
  <c r="I24" i="4" s="1"/>
  <c r="I67" i="4" s="1"/>
  <c r="H74" i="4"/>
  <c r="H23" i="4"/>
  <c r="H24" i="4" s="1"/>
  <c r="H67" i="4" s="1"/>
  <c r="G74" i="4"/>
  <c r="G23" i="4"/>
  <c r="G24" i="4" s="1"/>
  <c r="G67" i="4" s="1"/>
  <c r="F74" i="4"/>
  <c r="F23" i="4"/>
  <c r="F24" i="4" s="1"/>
  <c r="F67" i="4" s="1"/>
  <c r="E74" i="4"/>
  <c r="E23" i="4"/>
  <c r="E24" i="4" s="1"/>
  <c r="E67" i="4" s="1"/>
  <c r="D74" i="4"/>
  <c r="D23" i="4"/>
  <c r="D24" i="4" s="1"/>
  <c r="D67" i="4" s="1"/>
  <c r="C74" i="4"/>
  <c r="C23" i="4"/>
  <c r="C24" i="4" s="1"/>
  <c r="C67" i="4" s="1"/>
  <c r="B74" i="4"/>
  <c r="B23" i="4"/>
  <c r="B24" i="4" s="1"/>
  <c r="B67" i="4" s="1"/>
  <c r="L69" i="4"/>
  <c r="L76" i="4" l="1"/>
  <c r="M69" i="4" s="1"/>
  <c r="M76" i="4" s="1"/>
  <c r="L23" i="4"/>
  <c r="L24" i="4" s="1"/>
  <c r="L67" i="4" s="1"/>
</calcChain>
</file>

<file path=xl/sharedStrings.xml><?xml version="1.0" encoding="utf-8"?>
<sst xmlns="http://schemas.openxmlformats.org/spreadsheetml/2006/main" count="86" uniqueCount="83">
  <si>
    <t xml:space="preserve">Nov 21 </t>
  </si>
  <si>
    <t xml:space="preserve">Dec 21 </t>
  </si>
  <si>
    <t>Jan-22</t>
  </si>
  <si>
    <t>Feb-22</t>
  </si>
  <si>
    <t>Ordinary Income/Expense</t>
  </si>
  <si>
    <t>Income</t>
  </si>
  <si>
    <t>Tenant Income</t>
  </si>
  <si>
    <t>Commercial Rent</t>
  </si>
  <si>
    <t>Base Rent</t>
  </si>
  <si>
    <t>Real Estate Taxes</t>
  </si>
  <si>
    <t>BID</t>
  </si>
  <si>
    <t>Water Usage</t>
  </si>
  <si>
    <t>Storage Rental</t>
  </si>
  <si>
    <t>Super Rent</t>
  </si>
  <si>
    <t>Residential Rent</t>
  </si>
  <si>
    <t>Total Base Rent</t>
  </si>
  <si>
    <t>Late Fees</t>
  </si>
  <si>
    <t>Total Tenant Income</t>
  </si>
  <si>
    <t>Total Income</t>
  </si>
  <si>
    <t>Gross Profit</t>
  </si>
  <si>
    <t>Expense</t>
  </si>
  <si>
    <t>Municipal Fees</t>
  </si>
  <si>
    <t>Water Charges</t>
  </si>
  <si>
    <t>RE Taxes-BID Charges</t>
  </si>
  <si>
    <t>Total Municipal Fees</t>
  </si>
  <si>
    <t>Mtge Escrow/Taxes</t>
  </si>
  <si>
    <t>Building Reserve</t>
  </si>
  <si>
    <t>Ins/Tax Escrow</t>
  </si>
  <si>
    <t>Real Estate Tax Escrow</t>
  </si>
  <si>
    <t>Total Mtge Escrow/Taxes</t>
  </si>
  <si>
    <t>Payroll</t>
  </si>
  <si>
    <t>Super Unit</t>
  </si>
  <si>
    <t>Total Payroll</t>
  </si>
  <si>
    <t>Administration</t>
  </si>
  <si>
    <t>Insurance</t>
  </si>
  <si>
    <t>Bank Charges</t>
  </si>
  <si>
    <t>Miscellan.</t>
  </si>
  <si>
    <t>Telephone</t>
  </si>
  <si>
    <t>Total Administration</t>
  </si>
  <si>
    <t>Professional</t>
  </si>
  <si>
    <t>Prof Fees-Other</t>
  </si>
  <si>
    <t>Total Professional</t>
  </si>
  <si>
    <t>Repairs / Maintenance</t>
  </si>
  <si>
    <t>Appliances</t>
  </si>
  <si>
    <t>Doors/Windows</t>
  </si>
  <si>
    <t>Exterminator</t>
  </si>
  <si>
    <t>Locks</t>
  </si>
  <si>
    <t>Maintenance-Other</t>
  </si>
  <si>
    <t>Plumbing</t>
  </si>
  <si>
    <t>Roof</t>
  </si>
  <si>
    <t>Supplies</t>
  </si>
  <si>
    <t>Total Repairs / Maintenance</t>
  </si>
  <si>
    <t>Fuel/Electricity</t>
  </si>
  <si>
    <t>Electricity/Building</t>
  </si>
  <si>
    <t>Gas-Domestic/Building</t>
  </si>
  <si>
    <t>Total Fuel/Electricity</t>
  </si>
  <si>
    <t>Total Expense</t>
  </si>
  <si>
    <t>Net Ordinary Income</t>
  </si>
  <si>
    <t>Mar-22</t>
  </si>
  <si>
    <t>April 22</t>
  </si>
  <si>
    <t>May 22</t>
  </si>
  <si>
    <t>June 22</t>
  </si>
  <si>
    <t>July 22</t>
  </si>
  <si>
    <t>August 22</t>
  </si>
  <si>
    <t>Electrical</t>
  </si>
  <si>
    <t>Rent Credits</t>
  </si>
  <si>
    <t>Insurance Claims</t>
  </si>
  <si>
    <t>Legal</t>
  </si>
  <si>
    <t>Management fees</t>
  </si>
  <si>
    <t>Permits/Fees</t>
  </si>
  <si>
    <t>Gross Payroll &amp; Tax</t>
  </si>
  <si>
    <t>Delinquency - Beginning</t>
  </si>
  <si>
    <t>Billed</t>
  </si>
  <si>
    <t>Delinquency - Ending</t>
  </si>
  <si>
    <t>Collected</t>
  </si>
  <si>
    <t>Collection allowance</t>
  </si>
  <si>
    <t>Sept 2022</t>
  </si>
  <si>
    <t>NSF Fees</t>
  </si>
  <si>
    <t>**</t>
  </si>
  <si>
    <t>Oct 2022</t>
  </si>
  <si>
    <t>Collection of past rent</t>
  </si>
  <si>
    <t>bad debt allowance</t>
  </si>
  <si>
    <t>** Please note that 2022 late fees are not included in the "billed" or "delinquency" rows as these charges were accrued but not billed prior to Nov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</si>
</sst>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8"/>
      <color rgb="FF000080"/>
      <name val="Arial"/>
      <family val="2"/>
    </font>
    <font>
      <b/>
      <sz val="12"/>
      <color theme="1"/>
      <name val="Times New Roman"/>
      <family val="2"/>
    </font>
    <font>
      <b/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3" fillId="0" borderId="0" xfId="1" applyNumberFormat="1" applyFont="1" applyAlignment="1">
      <alignment horizontal="right"/>
    </xf>
    <xf numFmtId="0" fontId="2" fillId="0" borderId="0" xfId="1"/>
    <xf numFmtId="49" fontId="2" fillId="0" borderId="0" xfId="1" applyNumberFormat="1"/>
    <xf numFmtId="164" fontId="3" fillId="0" borderId="0" xfId="1" applyNumberFormat="1" applyFont="1" applyAlignment="1">
      <alignment horizontal="right"/>
    </xf>
    <xf numFmtId="0" fontId="2" fillId="0" borderId="0" xfId="1" applyAlignment="1">
      <alignment horizontal="center"/>
    </xf>
    <xf numFmtId="0" fontId="6" fillId="0" borderId="0" xfId="1" applyFont="1"/>
    <xf numFmtId="165" fontId="7" fillId="0" borderId="0" xfId="1" applyNumberFormat="1" applyFont="1"/>
    <xf numFmtId="165" fontId="5" fillId="0" borderId="0" xfId="1" applyNumberFormat="1" applyFont="1"/>
    <xf numFmtId="39" fontId="2" fillId="0" borderId="0" xfId="1" applyNumberFormat="1"/>
    <xf numFmtId="0" fontId="4" fillId="0" borderId="0" xfId="1" applyFont="1"/>
    <xf numFmtId="165" fontId="8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3" xfId="1" applyNumberFormat="1" applyFont="1" applyBorder="1"/>
    <xf numFmtId="0" fontId="9" fillId="0" borderId="0" xfId="1" applyFont="1"/>
    <xf numFmtId="49" fontId="5" fillId="0" borderId="0" xfId="1" applyNumberFormat="1" applyFont="1" applyAlignment="1">
      <alignment horizontal="center"/>
    </xf>
    <xf numFmtId="49" fontId="1" fillId="0" borderId="0" xfId="1" applyNumberFormat="1" applyFont="1"/>
    <xf numFmtId="165" fontId="7" fillId="0" borderId="1" xfId="1" applyNumberFormat="1" applyFont="1" applyBorder="1"/>
    <xf numFmtId="165" fontId="7" fillId="0" borderId="4" xfId="1" applyNumberFormat="1" applyFont="1" applyBorder="1"/>
    <xf numFmtId="165" fontId="7" fillId="0" borderId="5" xfId="1" applyNumberFormat="1" applyFont="1" applyBorder="1"/>
    <xf numFmtId="39" fontId="1" fillId="0" borderId="0" xfId="1" applyNumberFormat="1" applyFont="1"/>
    <xf numFmtId="39" fontId="1" fillId="0" borderId="5" xfId="1" applyNumberFormat="1" applyFont="1" applyBorder="1"/>
    <xf numFmtId="165" fontId="5" fillId="0" borderId="5" xfId="1" applyNumberFormat="1" applyFont="1" applyBorder="1"/>
    <xf numFmtId="165" fontId="5" fillId="0" borderId="4" xfId="1" applyNumberFormat="1" applyFont="1" applyBorder="1"/>
    <xf numFmtId="165" fontId="5" fillId="0" borderId="6" xfId="1" applyNumberFormat="1" applyFont="1" applyBorder="1"/>
    <xf numFmtId="165" fontId="7" fillId="0" borderId="7" xfId="1" applyNumberFormat="1" applyFont="1" applyBorder="1"/>
    <xf numFmtId="165" fontId="8" fillId="0" borderId="5" xfId="1" applyNumberFormat="1" applyFont="1" applyBorder="1"/>
    <xf numFmtId="0" fontId="1" fillId="0" borderId="0" xfId="1" applyFont="1"/>
    <xf numFmtId="165" fontId="8" fillId="0" borderId="3" xfId="1" applyNumberFormat="1" applyFont="1" applyBorder="1"/>
    <xf numFmtId="39" fontId="10" fillId="0" borderId="0" xfId="0" applyNumberFormat="1" applyFont="1"/>
    <xf numFmtId="165" fontId="7" fillId="2" borderId="0" xfId="1" applyNumberFormat="1" applyFont="1" applyFill="1"/>
    <xf numFmtId="165" fontId="7" fillId="0" borderId="8" xfId="1" applyNumberFormat="1" applyFont="1" applyBorder="1"/>
    <xf numFmtId="49" fontId="5" fillId="0" borderId="3" xfId="1" applyNumberFormat="1" applyFont="1" applyBorder="1" applyAlignment="1">
      <alignment horizontal="center"/>
    </xf>
    <xf numFmtId="39" fontId="0" fillId="0" borderId="0" xfId="0" applyNumberFormat="1"/>
    <xf numFmtId="165" fontId="5" fillId="0" borderId="9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workbookViewId="0">
      <pane xSplit="1" ySplit="4" topLeftCell="B47" activePane="bottomRight" state="frozen"/>
      <selection pane="topRight" activeCell="H1" sqref="H1"/>
      <selection pane="bottomLeft" activeCell="A5" sqref="A5"/>
      <selection pane="bottomRight" activeCell="D69" sqref="D69"/>
    </sheetView>
  </sheetViews>
  <sheetFormatPr defaultRowHeight="15.75" x14ac:dyDescent="0.25"/>
  <cols>
    <col min="1" max="1" width="29" style="2" bestFit="1" customWidth="1"/>
    <col min="2" max="2" width="8.7109375" style="2" bestFit="1" customWidth="1"/>
    <col min="3" max="5" width="8.42578125" style="2" bestFit="1" customWidth="1"/>
    <col min="6" max="6" width="8.7109375" style="2" customWidth="1"/>
    <col min="7" max="7" width="9" customWidth="1"/>
    <col min="8" max="8" width="10.28515625" customWidth="1"/>
    <col min="9" max="9" width="8.7109375" customWidth="1"/>
    <col min="10" max="10" width="9" customWidth="1"/>
    <col min="11" max="11" width="8.7109375" customWidth="1"/>
    <col min="12" max="12" width="10.5703125" customWidth="1"/>
  </cols>
  <sheetData>
    <row r="1" spans="1:13" x14ac:dyDescent="0.25">
      <c r="A1" s="1"/>
      <c r="B1" s="3"/>
      <c r="C1" s="3"/>
      <c r="D1" s="3"/>
      <c r="E1" s="3"/>
      <c r="F1" s="3"/>
      <c r="G1" s="17"/>
      <c r="H1" s="17"/>
      <c r="I1" s="17"/>
      <c r="J1" s="17"/>
      <c r="K1" s="17"/>
    </row>
    <row r="2" spans="1:13" x14ac:dyDescent="0.25">
      <c r="A2" s="4"/>
      <c r="B2" s="3"/>
      <c r="C2" s="3"/>
      <c r="D2" s="3"/>
      <c r="E2" s="3"/>
      <c r="F2" s="3"/>
      <c r="G2" s="17"/>
      <c r="H2" s="17"/>
      <c r="I2" s="17"/>
      <c r="J2" s="17"/>
      <c r="K2" s="17"/>
    </row>
    <row r="3" spans="1:13" x14ac:dyDescent="0.25">
      <c r="A3" s="1"/>
      <c r="B3" s="3"/>
      <c r="C3" s="3"/>
      <c r="D3" s="3"/>
      <c r="E3" s="3"/>
      <c r="F3" s="3"/>
      <c r="G3" s="17"/>
      <c r="H3" s="17"/>
      <c r="I3" s="17"/>
      <c r="J3" s="17"/>
      <c r="K3" s="17"/>
    </row>
    <row r="4" spans="1:13" ht="16.5" thickBot="1" x14ac:dyDescent="0.3">
      <c r="A4" s="5"/>
      <c r="B4" s="16" t="s">
        <v>0</v>
      </c>
      <c r="C4" s="16" t="s">
        <v>1</v>
      </c>
      <c r="D4" s="16" t="s">
        <v>2</v>
      </c>
      <c r="E4" s="16" t="s">
        <v>3</v>
      </c>
      <c r="F4" s="16" t="s">
        <v>58</v>
      </c>
      <c r="G4" s="16" t="s">
        <v>59</v>
      </c>
      <c r="H4" s="16" t="s">
        <v>60</v>
      </c>
      <c r="I4" s="16" t="s">
        <v>61</v>
      </c>
      <c r="J4" s="16" t="s">
        <v>62</v>
      </c>
      <c r="K4" s="33" t="s">
        <v>63</v>
      </c>
      <c r="L4" s="33" t="s">
        <v>76</v>
      </c>
      <c r="M4" s="16" t="s">
        <v>79</v>
      </c>
    </row>
    <row r="5" spans="1:13" x14ac:dyDescent="0.25">
      <c r="A5" s="6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7"/>
      <c r="L5" s="7"/>
      <c r="M5" s="19"/>
    </row>
    <row r="6" spans="1:13" x14ac:dyDescent="0.25">
      <c r="A6" s="2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"/>
    </row>
    <row r="7" spans="1:13" x14ac:dyDescent="0.25">
      <c r="A7" s="2" t="s">
        <v>6</v>
      </c>
      <c r="B7" s="9"/>
      <c r="C7" s="9"/>
      <c r="D7" s="9"/>
      <c r="E7" s="9"/>
      <c r="F7" s="9"/>
      <c r="G7" s="21"/>
      <c r="H7" s="21"/>
      <c r="I7" s="21"/>
      <c r="J7" s="21"/>
      <c r="K7" s="21"/>
      <c r="L7" s="21"/>
      <c r="M7" s="22"/>
    </row>
    <row r="8" spans="1:13" x14ac:dyDescent="0.25">
      <c r="A8" s="10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3"/>
    </row>
    <row r="9" spans="1:13" x14ac:dyDescent="0.25">
      <c r="A9" s="2" t="s">
        <v>8</v>
      </c>
      <c r="B9" s="7">
        <v>35530.33</v>
      </c>
      <c r="C9" s="7">
        <v>35530.33</v>
      </c>
      <c r="D9" s="7">
        <v>36159.33</v>
      </c>
      <c r="E9" s="7">
        <v>36327.230000000003</v>
      </c>
      <c r="F9" s="7">
        <v>39807.64</v>
      </c>
      <c r="G9" s="7">
        <v>36770.79</v>
      </c>
      <c r="H9" s="7">
        <v>37758.32</v>
      </c>
      <c r="I9" s="7">
        <v>37058.32</v>
      </c>
      <c r="J9" s="7">
        <v>38007.58</v>
      </c>
      <c r="K9" s="7">
        <v>38007.58</v>
      </c>
      <c r="L9" s="7">
        <f>37507.58+500</f>
        <v>38007.58</v>
      </c>
      <c r="M9" s="20">
        <v>38007.58</v>
      </c>
    </row>
    <row r="10" spans="1:13" x14ac:dyDescent="0.25">
      <c r="A10" s="2" t="s">
        <v>9</v>
      </c>
      <c r="B10" s="7">
        <v>4091.02</v>
      </c>
      <c r="C10" s="7">
        <v>4091.02</v>
      </c>
      <c r="D10" s="7">
        <v>3489.51</v>
      </c>
      <c r="E10" s="7">
        <v>3428.6299999999997</v>
      </c>
      <c r="F10" s="7">
        <v>3428.6299999999997</v>
      </c>
      <c r="G10" s="7">
        <v>3428.6299999999997</v>
      </c>
      <c r="H10" s="7">
        <v>3428.6299999999997</v>
      </c>
      <c r="I10" s="7">
        <v>3428.6299999999997</v>
      </c>
      <c r="J10" s="7">
        <v>3585.99</v>
      </c>
      <c r="K10" s="7">
        <v>3585.99</v>
      </c>
      <c r="L10" s="7">
        <v>2769.66</v>
      </c>
      <c r="M10" s="20">
        <v>2769.66</v>
      </c>
    </row>
    <row r="11" spans="1:13" x14ac:dyDescent="0.25">
      <c r="A11" s="2" t="s">
        <v>10</v>
      </c>
      <c r="B11" s="7">
        <v>955.1400000000001</v>
      </c>
      <c r="C11" s="7">
        <v>955.1400000000001</v>
      </c>
      <c r="D11" s="7">
        <v>955.1400000000001</v>
      </c>
      <c r="E11" s="7">
        <v>955.1400000000001</v>
      </c>
      <c r="F11" s="7">
        <v>955.1400000000001</v>
      </c>
      <c r="G11" s="7">
        <v>955.1400000000001</v>
      </c>
      <c r="H11" s="7">
        <v>955.1400000000001</v>
      </c>
      <c r="I11" s="7">
        <v>955.1400000000001</v>
      </c>
      <c r="J11" s="7">
        <v>957.02</v>
      </c>
      <c r="K11" s="7">
        <v>957.02</v>
      </c>
      <c r="L11" s="7">
        <v>726.52</v>
      </c>
      <c r="M11" s="20">
        <v>726.52</v>
      </c>
    </row>
    <row r="12" spans="1:13" x14ac:dyDescent="0.25">
      <c r="A12" s="2" t="s">
        <v>11</v>
      </c>
      <c r="B12" s="7">
        <v>2424.65</v>
      </c>
      <c r="C12" s="7">
        <v>2103.37</v>
      </c>
      <c r="D12" s="7">
        <v>2040.15</v>
      </c>
      <c r="E12" s="7">
        <v>2503.4299999999998</v>
      </c>
      <c r="F12" s="7">
        <v>1780.64</v>
      </c>
      <c r="G12" s="7">
        <v>1829.6</v>
      </c>
      <c r="H12" s="7">
        <v>2242.4499999999998</v>
      </c>
      <c r="I12" s="7">
        <v>2596.39</v>
      </c>
      <c r="J12" s="7">
        <v>2141.7399999999998</v>
      </c>
      <c r="K12" s="7">
        <v>2266.88</v>
      </c>
      <c r="L12" s="7">
        <v>2137.6999999999998</v>
      </c>
      <c r="M12" s="20">
        <v>2767.1</v>
      </c>
    </row>
    <row r="13" spans="1:13" x14ac:dyDescent="0.25">
      <c r="A13" s="2" t="s">
        <v>12</v>
      </c>
      <c r="B13" s="7">
        <v>300</v>
      </c>
      <c r="C13" s="7">
        <v>300</v>
      </c>
      <c r="D13" s="7">
        <v>300</v>
      </c>
      <c r="E13" s="7">
        <v>800</v>
      </c>
      <c r="F13" s="7">
        <v>800</v>
      </c>
      <c r="G13" s="7">
        <v>800</v>
      </c>
      <c r="H13" s="7">
        <v>800</v>
      </c>
      <c r="I13" s="7">
        <v>800</v>
      </c>
      <c r="J13" s="7">
        <v>800</v>
      </c>
      <c r="K13" s="7">
        <v>800</v>
      </c>
      <c r="L13" s="7">
        <v>800</v>
      </c>
      <c r="M13" s="20">
        <v>800</v>
      </c>
    </row>
    <row r="14" spans="1:13" x14ac:dyDescent="0.25">
      <c r="A14" s="2" t="s">
        <v>13</v>
      </c>
      <c r="B14" s="7">
        <v>1560</v>
      </c>
      <c r="C14" s="7">
        <v>1560</v>
      </c>
      <c r="D14" s="7">
        <v>1560</v>
      </c>
      <c r="E14" s="7">
        <v>1560</v>
      </c>
      <c r="F14" s="7">
        <v>1560</v>
      </c>
      <c r="G14" s="7">
        <v>1560</v>
      </c>
      <c r="H14" s="7">
        <v>1560</v>
      </c>
      <c r="I14" s="7">
        <v>1560</v>
      </c>
      <c r="J14" s="7">
        <v>1560</v>
      </c>
      <c r="K14" s="7">
        <v>1560</v>
      </c>
      <c r="L14" s="7">
        <v>1560</v>
      </c>
      <c r="M14" s="20">
        <v>1560</v>
      </c>
    </row>
    <row r="15" spans="1:13" x14ac:dyDescent="0.25">
      <c r="A15" s="2" t="s">
        <v>14</v>
      </c>
      <c r="B15" s="7">
        <v>43627.38</v>
      </c>
      <c r="C15" s="7">
        <v>43812.46</v>
      </c>
      <c r="D15" s="7">
        <v>42966.13</v>
      </c>
      <c r="E15" s="7">
        <v>44235.59</v>
      </c>
      <c r="F15" s="7">
        <v>45121.58</v>
      </c>
      <c r="G15" s="7">
        <v>44291.14</v>
      </c>
      <c r="H15" s="7">
        <v>45443.89</v>
      </c>
      <c r="I15" s="7">
        <v>45391.3</v>
      </c>
      <c r="J15" s="7">
        <v>47029.74</v>
      </c>
      <c r="K15" s="7">
        <v>47667.66</v>
      </c>
      <c r="L15" s="7">
        <v>47885.64</v>
      </c>
      <c r="M15" s="20">
        <v>47914.29</v>
      </c>
    </row>
    <row r="16" spans="1:13" x14ac:dyDescent="0.25">
      <c r="A16" s="10" t="s">
        <v>15</v>
      </c>
      <c r="B16" s="8">
        <f t="shared" ref="B16:K16" si="0">SUM(B9:B15)</f>
        <v>88488.51999999999</v>
      </c>
      <c r="C16" s="8">
        <f t="shared" si="0"/>
        <v>88352.320000000007</v>
      </c>
      <c r="D16" s="8">
        <f t="shared" si="0"/>
        <v>87470.260000000009</v>
      </c>
      <c r="E16" s="8">
        <f t="shared" si="0"/>
        <v>89810.01999999999</v>
      </c>
      <c r="F16" s="8">
        <f t="shared" si="0"/>
        <v>93453.63</v>
      </c>
      <c r="G16" s="8">
        <f t="shared" si="0"/>
        <v>89635.299999999988</v>
      </c>
      <c r="H16" s="8">
        <f t="shared" si="0"/>
        <v>92188.43</v>
      </c>
      <c r="I16" s="8">
        <f t="shared" si="0"/>
        <v>91789.78</v>
      </c>
      <c r="J16" s="8">
        <f t="shared" si="0"/>
        <v>94082.069999999992</v>
      </c>
      <c r="K16" s="8">
        <f t="shared" si="0"/>
        <v>94845.13</v>
      </c>
      <c r="L16" s="8">
        <f t="shared" ref="L16:M16" si="1">SUM(L9:L15)</f>
        <v>93887.1</v>
      </c>
      <c r="M16" s="23">
        <f t="shared" si="1"/>
        <v>94545.15</v>
      </c>
    </row>
    <row r="17" spans="1:14" x14ac:dyDescent="0.25">
      <c r="A17" s="15" t="s">
        <v>75</v>
      </c>
      <c r="B17" s="7">
        <v>3151.0499999999884</v>
      </c>
      <c r="C17" s="7">
        <v>32087.939999999988</v>
      </c>
      <c r="D17" s="7">
        <v>15201.210000000006</v>
      </c>
      <c r="E17" s="7">
        <v>12701.829999999973</v>
      </c>
      <c r="F17" s="7">
        <v>-120.88000000000466</v>
      </c>
      <c r="G17" s="7">
        <v>-1855.5699999999924</v>
      </c>
      <c r="H17" s="7">
        <v>4852.9499999999971</v>
      </c>
      <c r="I17" s="7">
        <v>-4779.0799999999872</v>
      </c>
      <c r="J17" s="7">
        <v>5425.7999999999738</v>
      </c>
      <c r="K17" s="7">
        <v>-6103.1499999999942</v>
      </c>
      <c r="L17" s="7">
        <v>14991.159999999993</v>
      </c>
      <c r="M17" s="20">
        <v>-2239.7900000000009</v>
      </c>
    </row>
    <row r="18" spans="1:14" x14ac:dyDescent="0.25">
      <c r="A18" s="15" t="s">
        <v>65</v>
      </c>
      <c r="B18" s="7">
        <v>-414.48</v>
      </c>
      <c r="C18" s="7">
        <v>-469.56</v>
      </c>
      <c r="D18" s="7">
        <v>-623.04999999999995</v>
      </c>
      <c r="E18" s="7">
        <v>-447.07999999999993</v>
      </c>
      <c r="F18" s="7">
        <v>-643.04999999999995</v>
      </c>
      <c r="G18" s="7">
        <v>-531.79999999999995</v>
      </c>
      <c r="H18" s="7">
        <v>-531.79999999999995</v>
      </c>
      <c r="I18" s="7">
        <v>-553.13</v>
      </c>
      <c r="J18" s="7">
        <v>-553.13</v>
      </c>
      <c r="K18" s="7">
        <v>-553.13</v>
      </c>
      <c r="L18" s="7">
        <v>-943.13</v>
      </c>
      <c r="M18" s="20">
        <v>-581.78</v>
      </c>
    </row>
    <row r="19" spans="1:14" x14ac:dyDescent="0.25">
      <c r="A19" s="15" t="s">
        <v>16</v>
      </c>
      <c r="B19" s="7">
        <v>0</v>
      </c>
      <c r="C19" s="7">
        <v>0</v>
      </c>
      <c r="D19" s="7">
        <v>375</v>
      </c>
      <c r="E19" s="7">
        <v>350</v>
      </c>
      <c r="F19" s="7">
        <v>250</v>
      </c>
      <c r="G19" s="7">
        <v>425</v>
      </c>
      <c r="H19" s="7">
        <v>325</v>
      </c>
      <c r="I19" s="7">
        <v>375</v>
      </c>
      <c r="J19" s="7">
        <v>475</v>
      </c>
      <c r="K19" s="7">
        <v>400</v>
      </c>
      <c r="L19" s="7">
        <v>475</v>
      </c>
      <c r="M19" s="20">
        <v>400</v>
      </c>
      <c r="N19" t="s">
        <v>78</v>
      </c>
    </row>
    <row r="20" spans="1:14" ht="16.5" thickBot="1" x14ac:dyDescent="0.3">
      <c r="A20" s="28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20</v>
      </c>
      <c r="H20" s="14">
        <v>20</v>
      </c>
      <c r="I20" s="14">
        <v>70</v>
      </c>
      <c r="J20" s="14">
        <v>0</v>
      </c>
      <c r="K20" s="14">
        <v>0</v>
      </c>
      <c r="L20" s="14">
        <v>50</v>
      </c>
      <c r="M20" s="26">
        <v>0</v>
      </c>
    </row>
    <row r="21" spans="1:14" x14ac:dyDescent="0.25">
      <c r="A21" s="10" t="s">
        <v>17</v>
      </c>
      <c r="B21" s="8">
        <f t="shared" ref="B21:K21" si="2">+B16+B17+B18+B20+B19</f>
        <v>91225.089999999982</v>
      </c>
      <c r="C21" s="8">
        <f t="shared" si="2"/>
        <v>119970.7</v>
      </c>
      <c r="D21" s="8">
        <f t="shared" si="2"/>
        <v>102423.42000000001</v>
      </c>
      <c r="E21" s="8">
        <f t="shared" si="2"/>
        <v>102414.76999999996</v>
      </c>
      <c r="F21" s="8">
        <f t="shared" si="2"/>
        <v>92939.7</v>
      </c>
      <c r="G21" s="8">
        <f t="shared" si="2"/>
        <v>87692.93</v>
      </c>
      <c r="H21" s="8">
        <f t="shared" si="2"/>
        <v>96854.579999999987</v>
      </c>
      <c r="I21" s="8">
        <f t="shared" si="2"/>
        <v>86902.57</v>
      </c>
      <c r="J21" s="8">
        <f t="shared" si="2"/>
        <v>99429.739999999962</v>
      </c>
      <c r="K21" s="8">
        <f t="shared" si="2"/>
        <v>88588.85</v>
      </c>
      <c r="L21" s="8">
        <f>+L16+L17+L18+L20+L19</f>
        <v>108460.12999999999</v>
      </c>
      <c r="M21" s="35">
        <f>+M16+M17+M18+M20+M19</f>
        <v>92123.579999999987</v>
      </c>
    </row>
    <row r="22" spans="1:14" ht="16.5" thickBot="1" x14ac:dyDescent="0.3">
      <c r="A22" s="15" t="s">
        <v>66</v>
      </c>
      <c r="B22" s="7"/>
      <c r="C22" s="7"/>
      <c r="D22" s="7"/>
      <c r="E22" s="7"/>
      <c r="F22" s="14"/>
      <c r="G22" s="7">
        <v>3657.56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20">
        <v>0</v>
      </c>
    </row>
    <row r="23" spans="1:14" ht="16.5" thickBot="1" x14ac:dyDescent="0.3">
      <c r="A23" s="10" t="s">
        <v>18</v>
      </c>
      <c r="B23" s="13">
        <f t="shared" ref="B23:L23" si="3">+B21+B22</f>
        <v>91225.089999999982</v>
      </c>
      <c r="C23" s="13">
        <f t="shared" si="3"/>
        <v>119970.7</v>
      </c>
      <c r="D23" s="13">
        <f t="shared" si="3"/>
        <v>102423.42000000001</v>
      </c>
      <c r="E23" s="13">
        <f t="shared" si="3"/>
        <v>102414.76999999996</v>
      </c>
      <c r="F23" s="13">
        <f t="shared" si="3"/>
        <v>92939.7</v>
      </c>
      <c r="G23" s="13">
        <f t="shared" si="3"/>
        <v>91350.489999999991</v>
      </c>
      <c r="H23" s="13">
        <f t="shared" si="3"/>
        <v>96854.579999999987</v>
      </c>
      <c r="I23" s="13">
        <f t="shared" si="3"/>
        <v>86902.57</v>
      </c>
      <c r="J23" s="13">
        <f t="shared" si="3"/>
        <v>99429.739999999962</v>
      </c>
      <c r="K23" s="13">
        <f t="shared" si="3"/>
        <v>88588.85</v>
      </c>
      <c r="L23" s="13">
        <f t="shared" si="3"/>
        <v>108460.12999999999</v>
      </c>
      <c r="M23" s="13">
        <f t="shared" ref="M23" si="4">+M21+M22</f>
        <v>92123.579999999987</v>
      </c>
    </row>
    <row r="24" spans="1:14" x14ac:dyDescent="0.25">
      <c r="A24" s="10" t="s">
        <v>19</v>
      </c>
      <c r="B24" s="8">
        <f t="shared" ref="B24:L24" si="5">+B23</f>
        <v>91225.089999999982</v>
      </c>
      <c r="C24" s="8">
        <f t="shared" si="5"/>
        <v>119970.7</v>
      </c>
      <c r="D24" s="8">
        <f t="shared" si="5"/>
        <v>102423.42000000001</v>
      </c>
      <c r="E24" s="8">
        <f t="shared" si="5"/>
        <v>102414.76999999996</v>
      </c>
      <c r="F24" s="8">
        <f t="shared" si="5"/>
        <v>92939.7</v>
      </c>
      <c r="G24" s="8">
        <f t="shared" si="5"/>
        <v>91350.489999999991</v>
      </c>
      <c r="H24" s="8">
        <f t="shared" si="5"/>
        <v>96854.579999999987</v>
      </c>
      <c r="I24" s="8">
        <f t="shared" si="5"/>
        <v>86902.57</v>
      </c>
      <c r="J24" s="8">
        <f t="shared" si="5"/>
        <v>99429.739999999962</v>
      </c>
      <c r="K24" s="8">
        <f t="shared" si="5"/>
        <v>88588.85</v>
      </c>
      <c r="L24" s="8">
        <f t="shared" si="5"/>
        <v>108460.12999999999</v>
      </c>
      <c r="M24" s="23">
        <f t="shared" ref="M24" si="6">+M23</f>
        <v>92123.579999999987</v>
      </c>
    </row>
    <row r="25" spans="1:14" x14ac:dyDescent="0.25">
      <c r="A25" s="1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23"/>
    </row>
    <row r="26" spans="1:14" x14ac:dyDescent="0.25">
      <c r="A26" s="10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3"/>
    </row>
    <row r="27" spans="1:14" ht="16.5" thickBot="1" x14ac:dyDescent="0.3">
      <c r="A27" s="2" t="s">
        <v>22</v>
      </c>
      <c r="B27" s="14">
        <v>5277.64</v>
      </c>
      <c r="C27" s="14">
        <v>5347.76</v>
      </c>
      <c r="D27" s="14">
        <v>5336.93</v>
      </c>
      <c r="E27" s="14">
        <v>4881.26</v>
      </c>
      <c r="F27" s="14">
        <v>5872.33</v>
      </c>
      <c r="G27" s="14">
        <v>5230.37</v>
      </c>
      <c r="H27" s="14">
        <v>5097.12</v>
      </c>
      <c r="I27" s="14">
        <v>5578.71</v>
      </c>
      <c r="J27" s="14">
        <v>5302.57</v>
      </c>
      <c r="K27" s="14">
        <v>5440.6399999999994</v>
      </c>
      <c r="L27" s="14">
        <v>5418.64</v>
      </c>
      <c r="M27" s="26">
        <v>5873.46</v>
      </c>
    </row>
    <row r="28" spans="1:14" ht="16.5" hidden="1" thickBot="1" x14ac:dyDescent="0.3">
      <c r="A28" s="2" t="s">
        <v>23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6">
        <v>0</v>
      </c>
    </row>
    <row r="29" spans="1:14" x14ac:dyDescent="0.25">
      <c r="A29" s="10" t="s">
        <v>24</v>
      </c>
      <c r="B29" s="8">
        <f t="shared" ref="B29:L29" si="7">+B27</f>
        <v>5277.64</v>
      </c>
      <c r="C29" s="8">
        <f t="shared" si="7"/>
        <v>5347.76</v>
      </c>
      <c r="D29" s="8">
        <f t="shared" si="7"/>
        <v>5336.93</v>
      </c>
      <c r="E29" s="8">
        <f t="shared" si="7"/>
        <v>4881.26</v>
      </c>
      <c r="F29" s="12">
        <f t="shared" si="7"/>
        <v>5872.33</v>
      </c>
      <c r="G29" s="8">
        <f t="shared" si="7"/>
        <v>5230.37</v>
      </c>
      <c r="H29" s="8">
        <f t="shared" si="7"/>
        <v>5097.12</v>
      </c>
      <c r="I29" s="8">
        <f t="shared" si="7"/>
        <v>5578.71</v>
      </c>
      <c r="J29" s="8">
        <f t="shared" si="7"/>
        <v>5302.57</v>
      </c>
      <c r="K29" s="8">
        <f t="shared" si="7"/>
        <v>5440.6399999999994</v>
      </c>
      <c r="L29" s="8">
        <f t="shared" si="7"/>
        <v>5418.64</v>
      </c>
      <c r="M29" s="23">
        <f t="shared" ref="M29" si="8">+M27</f>
        <v>5873.46</v>
      </c>
    </row>
    <row r="30" spans="1:14" x14ac:dyDescent="0.25">
      <c r="A30" s="10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23"/>
    </row>
    <row r="31" spans="1:14" x14ac:dyDescent="0.25">
      <c r="A31" s="2" t="s">
        <v>26</v>
      </c>
      <c r="B31" s="7">
        <v>1102</v>
      </c>
      <c r="C31" s="7">
        <v>1102</v>
      </c>
      <c r="D31" s="7">
        <v>1102</v>
      </c>
      <c r="E31" s="7">
        <v>1102</v>
      </c>
      <c r="F31" s="7">
        <v>1102</v>
      </c>
      <c r="G31" s="7">
        <v>1102</v>
      </c>
      <c r="H31" s="7">
        <v>1102</v>
      </c>
      <c r="I31" s="7">
        <v>1102</v>
      </c>
      <c r="J31" s="7">
        <v>1102</v>
      </c>
      <c r="K31" s="7">
        <v>1102</v>
      </c>
      <c r="L31" s="7">
        <f>+K31</f>
        <v>1102</v>
      </c>
      <c r="M31" s="20">
        <v>1102</v>
      </c>
    </row>
    <row r="32" spans="1:14" x14ac:dyDescent="0.25">
      <c r="A32" s="2" t="s">
        <v>27</v>
      </c>
      <c r="B32" s="7">
        <v>4483.93</v>
      </c>
      <c r="C32" s="7">
        <v>4483.93</v>
      </c>
      <c r="D32" s="7">
        <v>4483.93</v>
      </c>
      <c r="E32" s="7">
        <v>4483.93</v>
      </c>
      <c r="F32" s="7">
        <v>4483.93</v>
      </c>
      <c r="G32" s="7">
        <v>4483.93</v>
      </c>
      <c r="H32" s="7">
        <v>4483.93</v>
      </c>
      <c r="I32" s="7">
        <v>4775.09</v>
      </c>
      <c r="J32" s="7">
        <v>4775.09</v>
      </c>
      <c r="K32" s="7">
        <v>4775.09</v>
      </c>
      <c r="L32" s="7">
        <f>+K32</f>
        <v>4775.09</v>
      </c>
      <c r="M32" s="20">
        <v>4775.09</v>
      </c>
    </row>
    <row r="33" spans="1:13" ht="16.5" thickBot="1" x14ac:dyDescent="0.3">
      <c r="A33" s="2" t="s">
        <v>28</v>
      </c>
      <c r="B33" s="14">
        <v>14274.56</v>
      </c>
      <c r="C33" s="14">
        <v>14274.56</v>
      </c>
      <c r="D33" s="14">
        <v>14274.56</v>
      </c>
      <c r="E33" s="14">
        <v>14274.56</v>
      </c>
      <c r="F33" s="14">
        <v>14274.56</v>
      </c>
      <c r="G33" s="14">
        <v>14274.56</v>
      </c>
      <c r="H33" s="14">
        <v>14274.56</v>
      </c>
      <c r="I33" s="14">
        <v>12549.95</v>
      </c>
      <c r="J33" s="14">
        <v>12549.95</v>
      </c>
      <c r="K33" s="14">
        <v>12549.95</v>
      </c>
      <c r="L33" s="14">
        <f>+K33</f>
        <v>12549.95</v>
      </c>
      <c r="M33" s="26">
        <v>12549.95</v>
      </c>
    </row>
    <row r="34" spans="1:13" x14ac:dyDescent="0.25">
      <c r="A34" s="10" t="s">
        <v>29</v>
      </c>
      <c r="B34" s="8">
        <f t="shared" ref="B34:L34" si="9">+B31+B32+B33</f>
        <v>19860.489999999998</v>
      </c>
      <c r="C34" s="8">
        <f t="shared" si="9"/>
        <v>19860.489999999998</v>
      </c>
      <c r="D34" s="8">
        <f t="shared" si="9"/>
        <v>19860.489999999998</v>
      </c>
      <c r="E34" s="8">
        <f t="shared" si="9"/>
        <v>19860.489999999998</v>
      </c>
      <c r="F34" s="12">
        <f t="shared" si="9"/>
        <v>19860.489999999998</v>
      </c>
      <c r="G34" s="8">
        <f t="shared" si="9"/>
        <v>19860.489999999998</v>
      </c>
      <c r="H34" s="8">
        <f t="shared" si="9"/>
        <v>19860.489999999998</v>
      </c>
      <c r="I34" s="8">
        <f t="shared" si="9"/>
        <v>18427.04</v>
      </c>
      <c r="J34" s="8">
        <f t="shared" si="9"/>
        <v>18427.04</v>
      </c>
      <c r="K34" s="8">
        <f t="shared" si="9"/>
        <v>18427.04</v>
      </c>
      <c r="L34" s="8">
        <f t="shared" si="9"/>
        <v>18427.04</v>
      </c>
      <c r="M34" s="23">
        <f t="shared" ref="M34" si="10">+M31+M32+M33</f>
        <v>18427.04</v>
      </c>
    </row>
    <row r="35" spans="1:13" x14ac:dyDescent="0.25">
      <c r="A35" s="10" t="s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3"/>
    </row>
    <row r="36" spans="1:13" x14ac:dyDescent="0.25">
      <c r="A36" s="15" t="s">
        <v>31</v>
      </c>
      <c r="B36" s="7">
        <v>1560</v>
      </c>
      <c r="C36" s="7">
        <v>1560</v>
      </c>
      <c r="D36" s="7">
        <v>1560</v>
      </c>
      <c r="E36" s="7">
        <v>1560</v>
      </c>
      <c r="F36" s="7">
        <v>1560</v>
      </c>
      <c r="G36" s="7">
        <v>1560</v>
      </c>
      <c r="H36" s="7">
        <v>1560</v>
      </c>
      <c r="I36" s="7">
        <v>1560</v>
      </c>
      <c r="J36" s="7">
        <v>1560</v>
      </c>
      <c r="K36" s="7">
        <v>1560</v>
      </c>
      <c r="L36" s="7">
        <f>+K36</f>
        <v>1560</v>
      </c>
      <c r="M36" s="20">
        <f>+L36</f>
        <v>1560</v>
      </c>
    </row>
    <row r="37" spans="1:13" ht="16.5" thickBot="1" x14ac:dyDescent="0.3">
      <c r="A37" s="28" t="s">
        <v>70</v>
      </c>
      <c r="B37" s="14">
        <v>3274.866</v>
      </c>
      <c r="C37" s="14">
        <v>3240.9509999999996</v>
      </c>
      <c r="D37" s="14">
        <v>3418.6459999999997</v>
      </c>
      <c r="E37" s="14">
        <v>3418.6529999999998</v>
      </c>
      <c r="F37" s="14">
        <v>3415.2859999999996</v>
      </c>
      <c r="G37" s="14">
        <v>3407.3969999999999</v>
      </c>
      <c r="H37" s="14">
        <v>3371.5919999999996</v>
      </c>
      <c r="I37" s="14">
        <v>3325.6650000000004</v>
      </c>
      <c r="J37" s="14">
        <v>3301.2699999669867</v>
      </c>
      <c r="K37" s="14">
        <v>3274.866</v>
      </c>
      <c r="L37" s="14">
        <f>(4788.47-110.08)*0.7</f>
        <v>3274.873</v>
      </c>
      <c r="M37" s="26">
        <f>(4788.47-110.08)*0.7</f>
        <v>3274.873</v>
      </c>
    </row>
    <row r="38" spans="1:13" x14ac:dyDescent="0.25">
      <c r="A38" s="10" t="s">
        <v>32</v>
      </c>
      <c r="B38" s="8">
        <f t="shared" ref="B38:L38" si="11">+B36+B37</f>
        <v>4834.866</v>
      </c>
      <c r="C38" s="8">
        <f t="shared" si="11"/>
        <v>4800.9509999999991</v>
      </c>
      <c r="D38" s="8">
        <f t="shared" si="11"/>
        <v>4978.6459999999997</v>
      </c>
      <c r="E38" s="8">
        <f t="shared" si="11"/>
        <v>4978.6530000000002</v>
      </c>
      <c r="F38" s="12">
        <f t="shared" si="11"/>
        <v>4975.2860000000001</v>
      </c>
      <c r="G38" s="8">
        <f t="shared" si="11"/>
        <v>4967.3969999999999</v>
      </c>
      <c r="H38" s="8">
        <f t="shared" si="11"/>
        <v>4931.5919999999996</v>
      </c>
      <c r="I38" s="8">
        <f t="shared" si="11"/>
        <v>4885.6650000000009</v>
      </c>
      <c r="J38" s="8">
        <f t="shared" si="11"/>
        <v>4861.2699999669867</v>
      </c>
      <c r="K38" s="8">
        <f t="shared" si="11"/>
        <v>4834.866</v>
      </c>
      <c r="L38" s="8">
        <f t="shared" si="11"/>
        <v>4834.8729999999996</v>
      </c>
      <c r="M38" s="23">
        <f t="shared" ref="M38" si="12">+M36+M37</f>
        <v>4834.8729999999996</v>
      </c>
    </row>
    <row r="39" spans="1:13" x14ac:dyDescent="0.25">
      <c r="A39" s="10" t="s">
        <v>33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3"/>
    </row>
    <row r="40" spans="1:13" x14ac:dyDescent="0.25">
      <c r="A40" s="2" t="s">
        <v>34</v>
      </c>
      <c r="B40" s="7">
        <v>155.6</v>
      </c>
      <c r="C40" s="7">
        <v>155.6</v>
      </c>
      <c r="D40" s="7">
        <v>155.6</v>
      </c>
      <c r="E40" s="7">
        <v>155.6</v>
      </c>
      <c r="F40" s="7">
        <v>155.6</v>
      </c>
      <c r="G40" s="7">
        <v>155.6</v>
      </c>
      <c r="H40" s="7">
        <v>155.6</v>
      </c>
      <c r="I40" s="7">
        <v>155.6</v>
      </c>
      <c r="J40" s="7">
        <v>155.6</v>
      </c>
      <c r="K40" s="7">
        <v>155.6</v>
      </c>
      <c r="L40" s="7">
        <v>155.6</v>
      </c>
      <c r="M40" s="20">
        <v>155.6</v>
      </c>
    </row>
    <row r="41" spans="1:13" x14ac:dyDescent="0.25">
      <c r="A41" s="2" t="s">
        <v>35</v>
      </c>
      <c r="B41" s="7">
        <v>210</v>
      </c>
      <c r="C41" s="7">
        <v>270</v>
      </c>
      <c r="D41" s="7">
        <v>429</v>
      </c>
      <c r="E41" s="7">
        <v>225</v>
      </c>
      <c r="F41" s="7">
        <v>270</v>
      </c>
      <c r="G41" s="7">
        <v>727.64</v>
      </c>
      <c r="H41" s="7">
        <v>689.73</v>
      </c>
      <c r="I41" s="7">
        <v>710.99</v>
      </c>
      <c r="J41" s="7">
        <v>225</v>
      </c>
      <c r="K41" s="7">
        <v>225</v>
      </c>
      <c r="L41" s="7">
        <v>649.63</v>
      </c>
      <c r="M41" s="20">
        <v>898.68</v>
      </c>
    </row>
    <row r="42" spans="1:13" x14ac:dyDescent="0.25">
      <c r="A42" s="2" t="s">
        <v>36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20">
        <v>0</v>
      </c>
    </row>
    <row r="43" spans="1:13" x14ac:dyDescent="0.25">
      <c r="A43" s="28" t="s">
        <v>69</v>
      </c>
      <c r="B43" s="7">
        <v>0</v>
      </c>
      <c r="C43" s="7">
        <v>710</v>
      </c>
      <c r="D43" s="7">
        <v>50</v>
      </c>
      <c r="E43" s="7">
        <v>300</v>
      </c>
      <c r="F43" s="7">
        <v>700</v>
      </c>
      <c r="G43" s="7">
        <v>1300</v>
      </c>
      <c r="H43" s="7">
        <v>1016.6</v>
      </c>
      <c r="I43" s="7">
        <v>100</v>
      </c>
      <c r="J43" s="7">
        <v>825.3</v>
      </c>
      <c r="K43" s="7">
        <v>80.599999999999994</v>
      </c>
      <c r="L43" s="7">
        <v>122.15</v>
      </c>
      <c r="M43" s="20">
        <v>97.95</v>
      </c>
    </row>
    <row r="44" spans="1:13" ht="16.5" thickBot="1" x14ac:dyDescent="0.3">
      <c r="A44" s="2" t="s">
        <v>37</v>
      </c>
      <c r="B44" s="14">
        <v>0</v>
      </c>
      <c r="C44" s="14">
        <v>52</v>
      </c>
      <c r="D44" s="14">
        <v>0</v>
      </c>
      <c r="E44" s="14">
        <v>0</v>
      </c>
      <c r="F44" s="14">
        <v>0</v>
      </c>
      <c r="G44" s="14">
        <v>57</v>
      </c>
      <c r="H44" s="14">
        <v>0</v>
      </c>
      <c r="I44" s="14">
        <v>0</v>
      </c>
      <c r="J44" s="14">
        <v>0</v>
      </c>
      <c r="K44" s="14">
        <v>57</v>
      </c>
      <c r="L44" s="14">
        <v>0</v>
      </c>
      <c r="M44" s="26">
        <v>0</v>
      </c>
    </row>
    <row r="45" spans="1:13" x14ac:dyDescent="0.25">
      <c r="A45" s="10" t="s">
        <v>38</v>
      </c>
      <c r="B45" s="8">
        <f t="shared" ref="B45:M45" si="13">+B40+B41+B42+B43+B44</f>
        <v>365.6</v>
      </c>
      <c r="C45" s="8">
        <f t="shared" si="13"/>
        <v>1187.5999999999999</v>
      </c>
      <c r="D45" s="8">
        <f t="shared" si="13"/>
        <v>634.6</v>
      </c>
      <c r="E45" s="8">
        <f t="shared" si="13"/>
        <v>680.6</v>
      </c>
      <c r="F45" s="8">
        <f t="shared" si="13"/>
        <v>1125.5999999999999</v>
      </c>
      <c r="G45" s="8">
        <f t="shared" si="13"/>
        <v>2240.2399999999998</v>
      </c>
      <c r="H45" s="8">
        <f t="shared" si="13"/>
        <v>1861.93</v>
      </c>
      <c r="I45" s="8">
        <f t="shared" si="13"/>
        <v>966.59</v>
      </c>
      <c r="J45" s="8">
        <f t="shared" si="13"/>
        <v>1205.9000000000001</v>
      </c>
      <c r="K45" s="8">
        <f t="shared" si="13"/>
        <v>518.20000000000005</v>
      </c>
      <c r="L45" s="8">
        <f t="shared" si="13"/>
        <v>927.38</v>
      </c>
      <c r="M45" s="23">
        <f t="shared" si="13"/>
        <v>1152.23</v>
      </c>
    </row>
    <row r="46" spans="1:13" x14ac:dyDescent="0.25">
      <c r="A46" s="10" t="s">
        <v>39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23"/>
    </row>
    <row r="47" spans="1:13" x14ac:dyDescent="0.25">
      <c r="A47" s="15" t="s">
        <v>67</v>
      </c>
      <c r="B47" s="7">
        <v>916.67</v>
      </c>
      <c r="C47" s="7">
        <v>400</v>
      </c>
      <c r="D47" s="7">
        <v>400</v>
      </c>
      <c r="E47" s="7">
        <v>250</v>
      </c>
      <c r="F47" s="7">
        <v>200</v>
      </c>
      <c r="G47" s="7">
        <v>224.87</v>
      </c>
      <c r="H47" s="7">
        <v>175</v>
      </c>
      <c r="I47" s="7">
        <v>175</v>
      </c>
      <c r="J47" s="7">
        <v>175</v>
      </c>
      <c r="K47" s="7">
        <v>1002.23</v>
      </c>
      <c r="L47" s="7">
        <f>3874.42-1628-217.33-200.93-217.33-186.38</f>
        <v>1424.4500000000003</v>
      </c>
      <c r="M47" s="20">
        <v>457.05</v>
      </c>
    </row>
    <row r="48" spans="1:13" x14ac:dyDescent="0.25">
      <c r="A48" s="15" t="s">
        <v>68</v>
      </c>
      <c r="B48" s="7">
        <v>4047</v>
      </c>
      <c r="C48" s="7">
        <v>4047</v>
      </c>
      <c r="D48" s="7">
        <v>4047</v>
      </c>
      <c r="E48" s="7">
        <v>4047</v>
      </c>
      <c r="F48" s="7">
        <v>4047</v>
      </c>
      <c r="G48" s="7">
        <v>4047</v>
      </c>
      <c r="H48" s="7">
        <v>4047</v>
      </c>
      <c r="I48" s="7">
        <v>4047</v>
      </c>
      <c r="J48" s="7">
        <v>4047</v>
      </c>
      <c r="K48" s="7">
        <v>4047</v>
      </c>
      <c r="L48" s="7">
        <v>4047</v>
      </c>
      <c r="M48" s="20">
        <v>4047</v>
      </c>
    </row>
    <row r="49" spans="1:13" ht="16.5" thickBot="1" x14ac:dyDescent="0.3">
      <c r="A49" s="2" t="s">
        <v>40</v>
      </c>
      <c r="B49" s="14">
        <v>446.9</v>
      </c>
      <c r="C49" s="14">
        <v>446.9</v>
      </c>
      <c r="D49" s="14">
        <v>631.70000000000005</v>
      </c>
      <c r="E49" s="14">
        <v>446.9</v>
      </c>
      <c r="F49" s="14">
        <v>446.9</v>
      </c>
      <c r="G49" s="14">
        <v>446.9</v>
      </c>
      <c r="H49" s="14">
        <v>446.9</v>
      </c>
      <c r="I49" s="14">
        <v>446.9</v>
      </c>
      <c r="J49" s="14">
        <v>446.9</v>
      </c>
      <c r="K49" s="14">
        <v>446.9</v>
      </c>
      <c r="L49" s="14">
        <v>110.08</v>
      </c>
      <c r="M49" s="26">
        <v>110.08</v>
      </c>
    </row>
    <row r="50" spans="1:13" x14ac:dyDescent="0.25">
      <c r="A50" s="10" t="s">
        <v>41</v>
      </c>
      <c r="B50" s="8">
        <f t="shared" ref="B50:L50" si="14">+B47+B48+B49</f>
        <v>5410.57</v>
      </c>
      <c r="C50" s="8">
        <f t="shared" si="14"/>
        <v>4893.8999999999996</v>
      </c>
      <c r="D50" s="8">
        <f t="shared" si="14"/>
        <v>5078.7</v>
      </c>
      <c r="E50" s="8">
        <f t="shared" si="14"/>
        <v>4743.8999999999996</v>
      </c>
      <c r="F50" s="12">
        <f t="shared" si="14"/>
        <v>4693.8999999999996</v>
      </c>
      <c r="G50" s="8">
        <f t="shared" si="14"/>
        <v>4718.7699999999995</v>
      </c>
      <c r="H50" s="8">
        <f t="shared" si="14"/>
        <v>4668.8999999999996</v>
      </c>
      <c r="I50" s="8">
        <f t="shared" si="14"/>
        <v>4668.8999999999996</v>
      </c>
      <c r="J50" s="8">
        <f t="shared" si="14"/>
        <v>4668.8999999999996</v>
      </c>
      <c r="K50" s="8">
        <f t="shared" si="14"/>
        <v>5496.1299999999992</v>
      </c>
      <c r="L50" s="8">
        <f t="shared" si="14"/>
        <v>5581.5300000000007</v>
      </c>
      <c r="M50" s="23">
        <f t="shared" ref="M50" si="15">+M47+M48+M49</f>
        <v>4614.13</v>
      </c>
    </row>
    <row r="51" spans="1:13" x14ac:dyDescent="0.25">
      <c r="A51" s="10" t="s">
        <v>42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3"/>
    </row>
    <row r="52" spans="1:13" x14ac:dyDescent="0.25">
      <c r="A52" s="2" t="s">
        <v>43</v>
      </c>
      <c r="B52" s="7">
        <v>268</v>
      </c>
      <c r="C52" s="7">
        <v>179.65</v>
      </c>
      <c r="D52" s="7">
        <v>0</v>
      </c>
      <c r="E52" s="7">
        <v>0</v>
      </c>
      <c r="F52" s="7">
        <v>353.81</v>
      </c>
      <c r="G52" s="7">
        <v>0</v>
      </c>
      <c r="H52" s="7">
        <v>1225.22</v>
      </c>
      <c r="I52" s="7">
        <v>479</v>
      </c>
      <c r="J52" s="7">
        <v>0</v>
      </c>
      <c r="K52" s="7">
        <v>0</v>
      </c>
      <c r="L52" s="7">
        <v>958.53</v>
      </c>
      <c r="M52" s="20">
        <v>949.61</v>
      </c>
    </row>
    <row r="53" spans="1:13" x14ac:dyDescent="0.25">
      <c r="A53" s="2" t="s">
        <v>44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435.5</v>
      </c>
      <c r="J53" s="7">
        <v>0</v>
      </c>
      <c r="K53" s="7">
        <v>159.81</v>
      </c>
      <c r="L53" s="7">
        <v>0</v>
      </c>
      <c r="M53" s="20">
        <v>0</v>
      </c>
    </row>
    <row r="54" spans="1:13" x14ac:dyDescent="0.25">
      <c r="A54" s="28" t="s">
        <v>64</v>
      </c>
      <c r="B54" s="7">
        <v>0</v>
      </c>
      <c r="C54" s="7">
        <v>16.329999999999998</v>
      </c>
      <c r="D54" s="7">
        <v>0</v>
      </c>
      <c r="E54" s="7">
        <v>0</v>
      </c>
      <c r="F54" s="7">
        <v>0</v>
      </c>
      <c r="G54" s="7">
        <v>0</v>
      </c>
      <c r="H54" s="7">
        <v>90.09</v>
      </c>
      <c r="I54" s="7">
        <v>468.21</v>
      </c>
      <c r="J54" s="7">
        <v>0</v>
      </c>
      <c r="K54" s="7">
        <v>0</v>
      </c>
      <c r="L54" s="7">
        <v>0</v>
      </c>
      <c r="M54" s="20">
        <v>0</v>
      </c>
    </row>
    <row r="55" spans="1:13" x14ac:dyDescent="0.25">
      <c r="A55" s="2" t="s">
        <v>45</v>
      </c>
      <c r="B55" s="7">
        <v>326</v>
      </c>
      <c r="C55" s="7">
        <v>451</v>
      </c>
      <c r="D55" s="7">
        <v>326</v>
      </c>
      <c r="E55" s="7">
        <v>326</v>
      </c>
      <c r="F55" s="7">
        <v>326</v>
      </c>
      <c r="G55" s="7">
        <v>326</v>
      </c>
      <c r="H55" s="7">
        <v>326</v>
      </c>
      <c r="I55" s="7">
        <v>326</v>
      </c>
      <c r="J55" s="7">
        <v>326</v>
      </c>
      <c r="K55" s="7">
        <v>326</v>
      </c>
      <c r="L55" s="7">
        <v>326</v>
      </c>
      <c r="M55" s="20">
        <v>326</v>
      </c>
    </row>
    <row r="56" spans="1:13" x14ac:dyDescent="0.25">
      <c r="A56" s="2" t="s">
        <v>46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94.22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20">
        <v>0</v>
      </c>
    </row>
    <row r="57" spans="1:13" x14ac:dyDescent="0.25">
      <c r="A57" s="2" t="s">
        <v>47</v>
      </c>
      <c r="B57" s="7">
        <v>65.849999999999994</v>
      </c>
      <c r="C57" s="7">
        <v>797.56</v>
      </c>
      <c r="D57" s="7">
        <v>302.99</v>
      </c>
      <c r="E57" s="7">
        <v>187.43</v>
      </c>
      <c r="F57" s="7">
        <v>110.42</v>
      </c>
      <c r="G57" s="7">
        <v>120.42</v>
      </c>
      <c r="H57" s="7">
        <v>226.68</v>
      </c>
      <c r="I57" s="7">
        <v>1002.02</v>
      </c>
      <c r="J57" s="7">
        <v>120.42</v>
      </c>
      <c r="K57" s="7">
        <v>180.42000000000002</v>
      </c>
      <c r="L57" s="7">
        <f>990+120</f>
        <v>1110</v>
      </c>
      <c r="M57" s="20">
        <f>2425-L57</f>
        <v>1315</v>
      </c>
    </row>
    <row r="58" spans="1:13" x14ac:dyDescent="0.25">
      <c r="A58" s="2" t="s">
        <v>48</v>
      </c>
      <c r="B58" s="7">
        <v>0</v>
      </c>
      <c r="C58" s="7">
        <v>534.69000000000005</v>
      </c>
      <c r="D58" s="7">
        <v>174.72</v>
      </c>
      <c r="E58" s="7">
        <v>0</v>
      </c>
      <c r="F58" s="7">
        <v>29.56</v>
      </c>
      <c r="G58" s="7">
        <v>119.74</v>
      </c>
      <c r="H58" s="7">
        <v>343.07</v>
      </c>
      <c r="I58" s="7">
        <v>0</v>
      </c>
      <c r="J58" s="7">
        <v>0</v>
      </c>
      <c r="K58" s="7">
        <v>0</v>
      </c>
      <c r="L58" s="7">
        <v>50.36</v>
      </c>
      <c r="M58" s="20">
        <v>0</v>
      </c>
    </row>
    <row r="59" spans="1:13" x14ac:dyDescent="0.25">
      <c r="A59" s="2" t="s">
        <v>49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20">
        <v>0</v>
      </c>
    </row>
    <row r="60" spans="1:13" ht="16.5" thickBot="1" x14ac:dyDescent="0.3">
      <c r="A60" s="2" t="s">
        <v>50</v>
      </c>
      <c r="B60" s="14">
        <v>1032.9000000000001</v>
      </c>
      <c r="C60" s="14">
        <v>195.97</v>
      </c>
      <c r="D60" s="14">
        <v>24.99</v>
      </c>
      <c r="E60" s="14">
        <v>703.65</v>
      </c>
      <c r="F60" s="14">
        <v>127.05</v>
      </c>
      <c r="G60" s="14">
        <v>1008.0400000000001</v>
      </c>
      <c r="H60" s="14">
        <v>187.27</v>
      </c>
      <c r="I60" s="14">
        <v>40.43</v>
      </c>
      <c r="J60" s="14">
        <v>10</v>
      </c>
      <c r="K60" s="14">
        <v>28.26</v>
      </c>
      <c r="L60" s="14">
        <v>1022.49</v>
      </c>
      <c r="M60" s="26">
        <v>13.05</v>
      </c>
    </row>
    <row r="61" spans="1:13" x14ac:dyDescent="0.25">
      <c r="A61" s="10" t="s">
        <v>51</v>
      </c>
      <c r="B61" s="8">
        <f t="shared" ref="B61:L61" si="16">SUM(B52:B60)</f>
        <v>1692.75</v>
      </c>
      <c r="C61" s="8">
        <f t="shared" si="16"/>
        <v>2175.1999999999998</v>
      </c>
      <c r="D61" s="8">
        <f t="shared" si="16"/>
        <v>828.7</v>
      </c>
      <c r="E61" s="8">
        <f t="shared" si="16"/>
        <v>1217.08</v>
      </c>
      <c r="F61" s="12">
        <f t="shared" si="16"/>
        <v>946.8399999999998</v>
      </c>
      <c r="G61" s="8">
        <f t="shared" si="16"/>
        <v>1668.42</v>
      </c>
      <c r="H61" s="8">
        <f t="shared" si="16"/>
        <v>2398.33</v>
      </c>
      <c r="I61" s="8">
        <f t="shared" si="16"/>
        <v>2751.16</v>
      </c>
      <c r="J61" s="8">
        <f t="shared" si="16"/>
        <v>456.42</v>
      </c>
      <c r="K61" s="8">
        <f t="shared" si="16"/>
        <v>694.49</v>
      </c>
      <c r="L61" s="8">
        <f t="shared" si="16"/>
        <v>3467.38</v>
      </c>
      <c r="M61" s="23">
        <f t="shared" ref="M61" si="17">SUM(M52:M60)</f>
        <v>2603.6600000000003</v>
      </c>
    </row>
    <row r="62" spans="1:13" x14ac:dyDescent="0.25">
      <c r="A62" s="10" t="s">
        <v>52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3"/>
    </row>
    <row r="63" spans="1:13" x14ac:dyDescent="0.25">
      <c r="A63" s="2" t="s">
        <v>53</v>
      </c>
      <c r="B63" s="11">
        <v>1282.46</v>
      </c>
      <c r="C63" s="11">
        <v>1459.15</v>
      </c>
      <c r="D63" s="11">
        <v>2091.62</v>
      </c>
      <c r="E63" s="11">
        <v>1228.46</v>
      </c>
      <c r="F63" s="11">
        <v>1625.5</v>
      </c>
      <c r="G63" s="11">
        <v>1475.71</v>
      </c>
      <c r="H63" s="11">
        <v>1625.5</v>
      </c>
      <c r="I63" s="11">
        <v>963.83333333333337</v>
      </c>
      <c r="J63" s="11">
        <v>1445.75</v>
      </c>
      <c r="K63" s="11">
        <v>1445.75</v>
      </c>
      <c r="L63" s="11">
        <v>1647.03</v>
      </c>
      <c r="M63" s="27">
        <v>1647.03</v>
      </c>
    </row>
    <row r="64" spans="1:13" ht="16.5" thickBot="1" x14ac:dyDescent="0.3">
      <c r="A64" s="2" t="s">
        <v>54</v>
      </c>
      <c r="B64" s="11">
        <v>4807.5599999999995</v>
      </c>
      <c r="C64" s="11">
        <v>6640.37</v>
      </c>
      <c r="D64" s="11">
        <v>8558.61</v>
      </c>
      <c r="E64" s="11">
        <v>9229.74</v>
      </c>
      <c r="F64" s="29">
        <v>7478.78</v>
      </c>
      <c r="G64" s="11">
        <v>5725.77</v>
      </c>
      <c r="H64" s="11">
        <v>2915.9700000000003</v>
      </c>
      <c r="I64" s="11">
        <v>1564.15</v>
      </c>
      <c r="J64" s="11">
        <v>758.51499999999999</v>
      </c>
      <c r="K64" s="11">
        <v>1291.21</v>
      </c>
      <c r="L64" s="11">
        <f>312.11+1063.2</f>
        <v>1375.31</v>
      </c>
      <c r="M64" s="27">
        <f>592.61+2073.91</f>
        <v>2666.52</v>
      </c>
    </row>
    <row r="65" spans="1:14" ht="16.5" thickBot="1" x14ac:dyDescent="0.3">
      <c r="A65" s="10" t="s">
        <v>55</v>
      </c>
      <c r="B65" s="12">
        <f t="shared" ref="B65:L65" si="18">+B63+B64</f>
        <v>6090.0199999999995</v>
      </c>
      <c r="C65" s="12">
        <f t="shared" si="18"/>
        <v>8099.52</v>
      </c>
      <c r="D65" s="12">
        <f t="shared" si="18"/>
        <v>10650.23</v>
      </c>
      <c r="E65" s="12">
        <f t="shared" si="18"/>
        <v>10458.200000000001</v>
      </c>
      <c r="F65" s="13">
        <f t="shared" si="18"/>
        <v>9104.2799999999988</v>
      </c>
      <c r="G65" s="12">
        <f t="shared" si="18"/>
        <v>7201.4800000000005</v>
      </c>
      <c r="H65" s="12">
        <f t="shared" si="18"/>
        <v>4541.47</v>
      </c>
      <c r="I65" s="12">
        <f t="shared" si="18"/>
        <v>2527.9833333333336</v>
      </c>
      <c r="J65" s="12">
        <f t="shared" si="18"/>
        <v>2204.2649999999999</v>
      </c>
      <c r="K65" s="12">
        <f t="shared" si="18"/>
        <v>2736.96</v>
      </c>
      <c r="L65" s="12">
        <f t="shared" si="18"/>
        <v>3022.34</v>
      </c>
      <c r="M65" s="24">
        <f t="shared" ref="M65" si="19">+M63+M64</f>
        <v>4313.55</v>
      </c>
    </row>
    <row r="66" spans="1:14" ht="16.5" thickBot="1" x14ac:dyDescent="0.3">
      <c r="A66" s="10" t="s">
        <v>56</v>
      </c>
      <c r="B66" s="12">
        <f>SUM(B29,B34,B38,B45,B50,B61,B65)</f>
        <v>43531.935999999994</v>
      </c>
      <c r="C66" s="12">
        <f t="shared" ref="C66:M66" si="20">SUM(C29,C34,C38,C45,C50,C61,C65)</f>
        <v>46365.421000000002</v>
      </c>
      <c r="D66" s="12">
        <f t="shared" si="20"/>
        <v>47368.295999999988</v>
      </c>
      <c r="E66" s="12">
        <f t="shared" si="20"/>
        <v>46820.183000000005</v>
      </c>
      <c r="F66" s="12">
        <f t="shared" si="20"/>
        <v>46578.725999999995</v>
      </c>
      <c r="G66" s="12">
        <f t="shared" si="20"/>
        <v>45887.166999999994</v>
      </c>
      <c r="H66" s="12">
        <f t="shared" si="20"/>
        <v>43359.832000000002</v>
      </c>
      <c r="I66" s="12">
        <f t="shared" si="20"/>
        <v>39806.04833333334</v>
      </c>
      <c r="J66" s="12">
        <f t="shared" si="20"/>
        <v>37126.364999966987</v>
      </c>
      <c r="K66" s="12">
        <f t="shared" si="20"/>
        <v>38148.326000000001</v>
      </c>
      <c r="L66" s="12">
        <f t="shared" si="20"/>
        <v>41679.183000000005</v>
      </c>
      <c r="M66" s="12">
        <f t="shared" si="20"/>
        <v>41818.943000000007</v>
      </c>
    </row>
    <row r="67" spans="1:14" ht="16.5" thickBot="1" x14ac:dyDescent="0.3">
      <c r="A67" s="10" t="s">
        <v>57</v>
      </c>
      <c r="B67" s="13">
        <f>+B24-B66</f>
        <v>47693.153999999988</v>
      </c>
      <c r="C67" s="13">
        <f>+C24-C66</f>
        <v>73605.278999999995</v>
      </c>
      <c r="D67" s="13">
        <f>+D24-D66</f>
        <v>55055.124000000025</v>
      </c>
      <c r="E67" s="13">
        <f>+E24-E66</f>
        <v>55594.586999999956</v>
      </c>
      <c r="F67" s="13">
        <f>+F24-F66</f>
        <v>46360.974000000002</v>
      </c>
      <c r="G67" s="13">
        <f>+G24-G66</f>
        <v>45463.322999999997</v>
      </c>
      <c r="H67" s="13">
        <f>+H24-H66</f>
        <v>53494.747999999985</v>
      </c>
      <c r="I67" s="13">
        <f>+I24-I66</f>
        <v>47096.521666666667</v>
      </c>
      <c r="J67" s="13">
        <f>+J24-J66</f>
        <v>62303.375000032975</v>
      </c>
      <c r="K67" s="13">
        <f>+K24-K66</f>
        <v>50440.524000000005</v>
      </c>
      <c r="L67" s="13">
        <f>+L24-L66</f>
        <v>66780.946999999986</v>
      </c>
      <c r="M67" s="25">
        <f>+M24-M66</f>
        <v>50304.636999999981</v>
      </c>
    </row>
    <row r="68" spans="1:14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4" x14ac:dyDescent="0.25">
      <c r="A69" s="28" t="s">
        <v>71</v>
      </c>
      <c r="B69" s="7">
        <v>105885.54</v>
      </c>
      <c r="C69" s="7">
        <v>102734.49</v>
      </c>
      <c r="D69" s="7">
        <v>70646.55</v>
      </c>
      <c r="E69" s="7">
        <v>55445.34</v>
      </c>
      <c r="F69" s="7">
        <v>42743.51</v>
      </c>
      <c r="G69" s="7">
        <v>42864.39</v>
      </c>
      <c r="H69" s="7">
        <v>44719.96</v>
      </c>
      <c r="I69" s="7">
        <v>39867.01</v>
      </c>
      <c r="J69" s="7">
        <v>44646.09</v>
      </c>
      <c r="K69" s="7">
        <v>39220.29</v>
      </c>
      <c r="L69" s="7">
        <f>+K76</f>
        <v>45323.44</v>
      </c>
      <c r="M69" s="7">
        <f>+L76</f>
        <v>30332.280000000013</v>
      </c>
      <c r="N69" t="s">
        <v>78</v>
      </c>
    </row>
    <row r="70" spans="1:14" x14ac:dyDescent="0.25">
      <c r="A70" s="2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4" x14ac:dyDescent="0.25">
      <c r="A71" s="28" t="s">
        <v>72</v>
      </c>
      <c r="B71" s="7">
        <f>+B16+B18+B20</f>
        <v>88074.04</v>
      </c>
      <c r="C71" s="7">
        <f>+C16+C18+C20</f>
        <v>87882.760000000009</v>
      </c>
      <c r="D71" s="7">
        <f>+D16+D18+D20</f>
        <v>86847.21</v>
      </c>
      <c r="E71" s="7">
        <f>+E16+E18+E20</f>
        <v>89362.939999999988</v>
      </c>
      <c r="F71" s="7">
        <f>+F16+F18+F20</f>
        <v>92810.58</v>
      </c>
      <c r="G71" s="7">
        <f>+G16+G18+G20</f>
        <v>89123.499999999985</v>
      </c>
      <c r="H71" s="7">
        <f>+H16+H18+H20</f>
        <v>91676.62999999999</v>
      </c>
      <c r="I71" s="7">
        <f>+I16+I18+I20</f>
        <v>91306.65</v>
      </c>
      <c r="J71" s="7">
        <f>+J16+J18+J20</f>
        <v>93528.939999999988</v>
      </c>
      <c r="K71" s="7">
        <f>+K16+K18+K20</f>
        <v>94292</v>
      </c>
      <c r="L71" s="7">
        <f>+L16+L18+L20</f>
        <v>92993.97</v>
      </c>
      <c r="M71" s="7">
        <f>+M16+M18+M20</f>
        <v>93963.37</v>
      </c>
      <c r="N71" t="s">
        <v>78</v>
      </c>
    </row>
    <row r="72" spans="1:14" x14ac:dyDescent="0.25">
      <c r="A72" s="28" t="s">
        <v>80</v>
      </c>
      <c r="B72" s="7">
        <f>+B17-B73</f>
        <v>13188.669999999989</v>
      </c>
      <c r="C72" s="7">
        <f>+C17-C73</f>
        <v>38253.249999999985</v>
      </c>
      <c r="D72" s="7">
        <f>+D17-D73</f>
        <v>20799.230000000007</v>
      </c>
      <c r="E72" s="7">
        <f>+E17-E73</f>
        <v>19429.709999999974</v>
      </c>
      <c r="F72" s="7">
        <f>+F17-F73</f>
        <v>4824.5999999999949</v>
      </c>
      <c r="G72" s="7">
        <f>+G17-G73</f>
        <v>1444.6000000000076</v>
      </c>
      <c r="H72" s="7">
        <f>+H17-H73</f>
        <v>9823.1099999999969</v>
      </c>
      <c r="I72" s="7">
        <f>+I17-I73</f>
        <v>1.2732925824820995E-11</v>
      </c>
      <c r="J72" s="7">
        <f>+J17-J73</f>
        <v>14842.059999999974</v>
      </c>
      <c r="K72" s="7">
        <v>0</v>
      </c>
      <c r="L72" s="7">
        <f>+L17-L73</f>
        <v>20385.539999999994</v>
      </c>
      <c r="M72" s="7">
        <f>+M17-M73</f>
        <v>4229.7099999999991</v>
      </c>
    </row>
    <row r="73" spans="1:14" x14ac:dyDescent="0.25">
      <c r="A73" s="28" t="s">
        <v>81</v>
      </c>
      <c r="B73" s="32">
        <v>-10037.620000000001</v>
      </c>
      <c r="C73" s="32">
        <v>-6165.31</v>
      </c>
      <c r="D73" s="32">
        <v>-5598.02</v>
      </c>
      <c r="E73" s="32">
        <v>-6727.88</v>
      </c>
      <c r="F73" s="32">
        <v>-4945.4799999999996</v>
      </c>
      <c r="G73" s="32">
        <v>-3300.17</v>
      </c>
      <c r="H73" s="32">
        <v>-4970.16</v>
      </c>
      <c r="I73" s="32">
        <f>-4714.13-64.95</f>
        <v>-4779.08</v>
      </c>
      <c r="J73" s="32">
        <v>-9416.26</v>
      </c>
      <c r="K73" s="32">
        <f>+K17</f>
        <v>-6103.1499999999942</v>
      </c>
      <c r="L73" s="32">
        <v>-5394.38</v>
      </c>
      <c r="M73" s="32">
        <v>-6469.5</v>
      </c>
    </row>
    <row r="74" spans="1:14" x14ac:dyDescent="0.25">
      <c r="A74" s="28" t="s">
        <v>74</v>
      </c>
      <c r="B74" s="32">
        <f>+B21-B19</f>
        <v>91225.089999999982</v>
      </c>
      <c r="C74" s="32">
        <f>+C21-C19</f>
        <v>119970.7</v>
      </c>
      <c r="D74" s="32">
        <f>+D21-D19</f>
        <v>102048.42000000001</v>
      </c>
      <c r="E74" s="32">
        <f>+E21-E19</f>
        <v>102064.76999999996</v>
      </c>
      <c r="F74" s="32">
        <f>+F21-F19</f>
        <v>92689.7</v>
      </c>
      <c r="G74" s="32">
        <f>+G21-G19</f>
        <v>87267.93</v>
      </c>
      <c r="H74" s="32">
        <f>+H21-H19</f>
        <v>96529.579999999987</v>
      </c>
      <c r="I74" s="32">
        <f>+I21-I19</f>
        <v>86527.57</v>
      </c>
      <c r="J74" s="32">
        <f>+J21-J19</f>
        <v>98954.739999999962</v>
      </c>
      <c r="K74" s="32">
        <f>+K21-K19</f>
        <v>88188.85</v>
      </c>
      <c r="L74" s="32">
        <f>+L21-L19</f>
        <v>107985.12999999999</v>
      </c>
      <c r="M74" s="32">
        <f>+M21-M19</f>
        <v>91723.579999999987</v>
      </c>
    </row>
    <row r="75" spans="1:14" x14ac:dyDescent="0.25">
      <c r="A75" s="2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4" x14ac:dyDescent="0.25">
      <c r="A76" s="28" t="s">
        <v>73</v>
      </c>
      <c r="B76" s="31">
        <v>102734.49</v>
      </c>
      <c r="C76" s="31">
        <v>70646.55</v>
      </c>
      <c r="D76" s="31">
        <v>55445.34</v>
      </c>
      <c r="E76" s="31">
        <v>42743.510000000009</v>
      </c>
      <c r="F76" s="31">
        <v>42864.39</v>
      </c>
      <c r="G76" s="31">
        <v>44719.959999999992</v>
      </c>
      <c r="H76" s="31">
        <v>39867.010000000009</v>
      </c>
      <c r="I76" s="31">
        <v>44646.09</v>
      </c>
      <c r="J76" s="31">
        <v>39220.290000000008</v>
      </c>
      <c r="K76" s="31">
        <v>45323.44</v>
      </c>
      <c r="L76" s="31">
        <f>+L69+L71-L74</f>
        <v>30332.280000000013</v>
      </c>
      <c r="M76" s="31">
        <f>+M69+M71-M74</f>
        <v>32572.070000000022</v>
      </c>
      <c r="N76" t="s">
        <v>78</v>
      </c>
    </row>
    <row r="77" spans="1:14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34"/>
    </row>
    <row r="78" spans="1:14" x14ac:dyDescent="0.25">
      <c r="A78" s="28" t="s">
        <v>82</v>
      </c>
    </row>
    <row r="80" spans="1:14" x14ac:dyDescent="0.25">
      <c r="A80" s="2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2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2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2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2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2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2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</row>
  </sheetData>
  <printOptions gridLines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 existing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Kozlowski</dc:creator>
  <cp:lastModifiedBy>Thomas Wayda</cp:lastModifiedBy>
  <cp:lastPrinted>2022-05-06T15:16:48Z</cp:lastPrinted>
  <dcterms:created xsi:type="dcterms:W3CDTF">2022-03-16T19:47:44Z</dcterms:created>
  <dcterms:modified xsi:type="dcterms:W3CDTF">2022-11-09T16:46:38Z</dcterms:modified>
</cp:coreProperties>
</file>